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never" defaultThemeVersion="124226"/>
  <bookViews>
    <workbookView xWindow="240" yWindow="110" windowWidth="14810" windowHeight="8010" tabRatio="604" activeTab="1"/>
  </bookViews>
  <sheets>
    <sheet name="Instruction" sheetId="1" r:id="rId1"/>
    <sheet name="Master sheet" sheetId="2" r:id="rId2"/>
    <sheet name="SD DATA Paste" sheetId="11" r:id="rId3"/>
    <sheet name="Student DATA Entry" sheetId="3" r:id="rId4"/>
    <sheet name="Marks Entry" sheetId="4" r:id="rId5"/>
    <sheet name="Statement of Marks" sheetId="5" r:id="rId6"/>
    <sheet name="Teacher &amp; Cat. Wise Result" sheetId="6" r:id="rId7"/>
    <sheet name="Result Aggregate" sheetId="7" r:id="rId8"/>
    <sheet name="MARKSHEET in Eng" sheetId="9" r:id="rId9"/>
    <sheet name="MARKSHEET in Hindi" sheetId="12" r:id="rId10"/>
    <sheet name="Certificate" sheetId="10" r:id="rId11"/>
  </sheets>
  <externalReferences>
    <externalReference r:id="rId12"/>
  </externalReferences>
  <definedNames>
    <definedName name="CODE">'Marks Entry'!$CE$13:$CE$18</definedName>
    <definedName name="DANCE_KATTHAK">'Marks Entry'!$CH$14:$CH$36</definedName>
    <definedName name="OPS">'Marks Entry'!$CI$13:$CI$36</definedName>
    <definedName name="P">'Marks Entry'!$CF$13:$CF$36</definedName>
    <definedName name="_xlnm.Print_Area" localSheetId="10">Certificate!$A$1:$J$32</definedName>
    <definedName name="_xlnm.Print_Area" localSheetId="8">'MARKSHEET in Eng'!$A$1:$R$23</definedName>
    <definedName name="_xlnm.Print_Area" localSheetId="9">'MARKSHEET in Hindi'!$A$1:$R$23</definedName>
    <definedName name="_xlnm.Print_Area" localSheetId="7">'Result Aggregate'!$A$1:$P$213</definedName>
    <definedName name="_xlnm.Print_Area" localSheetId="5">'Statement of Marks'!$A$1:$FI$221</definedName>
    <definedName name="SP">'Marks Entry'!$CH$13:$CH$36</definedName>
    <definedName name="T">'Marks Entry'!$CG$13:$CG$36</definedName>
    <definedName name="VC">'Marks Entry'!$CJ$13:$CJ$36</definedName>
  </definedNames>
  <calcPr calcId="124519"/>
</workbook>
</file>

<file path=xl/calcChain.xml><?xml version="1.0" encoding="utf-8"?>
<calcChain xmlns="http://schemas.openxmlformats.org/spreadsheetml/2006/main">
  <c r="B18" i="6"/>
  <c r="A18"/>
  <c r="B17"/>
  <c r="A17"/>
  <c r="B16"/>
  <c r="A16"/>
  <c r="B15"/>
  <c r="A15"/>
  <c r="B14"/>
  <c r="A14"/>
  <c r="B13"/>
  <c r="A13"/>
  <c r="B12"/>
  <c r="A12"/>
  <c r="B11"/>
  <c r="A11"/>
  <c r="B10"/>
  <c r="A10"/>
  <c r="B9"/>
  <c r="A9"/>
  <c r="B8"/>
  <c r="A8"/>
  <c r="B7"/>
  <c r="A7"/>
  <c r="E19" i="10"/>
  <c r="BJ61" i="7"/>
  <c r="BK61"/>
  <c r="BL61"/>
  <c r="BM61"/>
  <c r="BN61"/>
  <c r="BO61"/>
  <c r="BP61"/>
  <c r="BQ61"/>
  <c r="BR61"/>
  <c r="BS61"/>
  <c r="BT61"/>
  <c r="BU61"/>
  <c r="BV61"/>
  <c r="BJ62"/>
  <c r="BK62"/>
  <c r="BL62"/>
  <c r="BM62"/>
  <c r="BN62"/>
  <c r="BO62"/>
  <c r="BP62"/>
  <c r="BQ62"/>
  <c r="BR62"/>
  <c r="BS62"/>
  <c r="BT62"/>
  <c r="BU62"/>
  <c r="BV62"/>
  <c r="BJ63"/>
  <c r="BK63"/>
  <c r="BL63"/>
  <c r="BM63"/>
  <c r="BN63"/>
  <c r="BO63"/>
  <c r="BP63"/>
  <c r="BQ63"/>
  <c r="BR63"/>
  <c r="BS63"/>
  <c r="BT63"/>
  <c r="BU63"/>
  <c r="BV63"/>
  <c r="BJ64"/>
  <c r="BK64"/>
  <c r="BL64"/>
  <c r="BM64"/>
  <c r="BN64"/>
  <c r="BO64"/>
  <c r="BP64"/>
  <c r="BQ64"/>
  <c r="BR64"/>
  <c r="BS64"/>
  <c r="BT64"/>
  <c r="BU64"/>
  <c r="BV64"/>
  <c r="BJ65"/>
  <c r="BK65"/>
  <c r="BL65"/>
  <c r="BM65"/>
  <c r="BN65"/>
  <c r="BO65"/>
  <c r="BP65"/>
  <c r="BQ65"/>
  <c r="BR65"/>
  <c r="BS65"/>
  <c r="BT65"/>
  <c r="BU65"/>
  <c r="BV65"/>
  <c r="BJ66"/>
  <c r="BK66"/>
  <c r="BL66"/>
  <c r="BM66"/>
  <c r="BN66"/>
  <c r="BO66"/>
  <c r="BP66"/>
  <c r="BQ66"/>
  <c r="BR66"/>
  <c r="BS66"/>
  <c r="BT66"/>
  <c r="BU66"/>
  <c r="BV66"/>
  <c r="BJ67"/>
  <c r="BK67"/>
  <c r="BL67"/>
  <c r="BM67"/>
  <c r="BN67"/>
  <c r="BO67"/>
  <c r="BP67"/>
  <c r="BQ67"/>
  <c r="BR67"/>
  <c r="BS67"/>
  <c r="BT67"/>
  <c r="BU67"/>
  <c r="BV67"/>
  <c r="BJ68"/>
  <c r="BK68"/>
  <c r="BL68"/>
  <c r="BM68"/>
  <c r="BN68"/>
  <c r="BO68"/>
  <c r="BP68"/>
  <c r="BQ68"/>
  <c r="BR68"/>
  <c r="BS68"/>
  <c r="BT68"/>
  <c r="BU68"/>
  <c r="BV68"/>
  <c r="BJ69"/>
  <c r="BK69"/>
  <c r="BL69"/>
  <c r="BM69"/>
  <c r="BN69"/>
  <c r="BO69"/>
  <c r="BP69"/>
  <c r="BQ69"/>
  <c r="BR69"/>
  <c r="BS69"/>
  <c r="BT69"/>
  <c r="BU69"/>
  <c r="BV69"/>
  <c r="BJ70"/>
  <c r="BK70"/>
  <c r="BL70"/>
  <c r="BM70"/>
  <c r="BN70"/>
  <c r="BO70"/>
  <c r="BP70"/>
  <c r="BQ70"/>
  <c r="BR70"/>
  <c r="BS70"/>
  <c r="BT70"/>
  <c r="BU70"/>
  <c r="BV70"/>
  <c r="BJ71"/>
  <c r="BK71"/>
  <c r="BL71"/>
  <c r="BM71"/>
  <c r="BN71"/>
  <c r="BO71"/>
  <c r="BP71"/>
  <c r="BQ71"/>
  <c r="BR71"/>
  <c r="BS71"/>
  <c r="BT71"/>
  <c r="BU71"/>
  <c r="BV71"/>
  <c r="BJ72"/>
  <c r="BK72"/>
  <c r="BL72"/>
  <c r="BM72"/>
  <c r="BN72"/>
  <c r="BO72"/>
  <c r="BP72"/>
  <c r="BQ72"/>
  <c r="BR72"/>
  <c r="BS72"/>
  <c r="BT72"/>
  <c r="BU72"/>
  <c r="BV72"/>
  <c r="BJ73"/>
  <c r="BK73"/>
  <c r="BL73"/>
  <c r="BM73"/>
  <c r="BN73"/>
  <c r="BO73"/>
  <c r="BP73"/>
  <c r="BQ73"/>
  <c r="BR73"/>
  <c r="BS73"/>
  <c r="BT73"/>
  <c r="BU73"/>
  <c r="BV73"/>
  <c r="BJ74"/>
  <c r="BK74"/>
  <c r="BL74"/>
  <c r="BM74"/>
  <c r="BN74"/>
  <c r="BO74"/>
  <c r="BP74"/>
  <c r="BQ74"/>
  <c r="BR74"/>
  <c r="BS74"/>
  <c r="BT74"/>
  <c r="BU74"/>
  <c r="BV74"/>
  <c r="BJ75"/>
  <c r="BK75"/>
  <c r="BL75"/>
  <c r="BM75"/>
  <c r="BN75"/>
  <c r="BO75"/>
  <c r="BP75"/>
  <c r="BQ75"/>
  <c r="BR75"/>
  <c r="BS75"/>
  <c r="BT75"/>
  <c r="BU75"/>
  <c r="BV75"/>
  <c r="BJ76"/>
  <c r="BK76"/>
  <c r="BL76"/>
  <c r="BM76"/>
  <c r="BN76"/>
  <c r="BO76"/>
  <c r="BP76"/>
  <c r="BQ76"/>
  <c r="BR76"/>
  <c r="BS76"/>
  <c r="BT76"/>
  <c r="BU76"/>
  <c r="BV76"/>
  <c r="BJ77"/>
  <c r="BK77"/>
  <c r="BL77"/>
  <c r="BM77"/>
  <c r="BN77"/>
  <c r="BO77"/>
  <c r="BP77"/>
  <c r="BQ77"/>
  <c r="BR77"/>
  <c r="BS77"/>
  <c r="BT77"/>
  <c r="BU77"/>
  <c r="BV77"/>
  <c r="BJ78"/>
  <c r="BK78"/>
  <c r="BL78"/>
  <c r="BM78"/>
  <c r="BN78"/>
  <c r="BO78"/>
  <c r="BP78"/>
  <c r="BQ78"/>
  <c r="BR78"/>
  <c r="BS78"/>
  <c r="BT78"/>
  <c r="BU78"/>
  <c r="BV78"/>
  <c r="BJ79"/>
  <c r="BK79"/>
  <c r="BL79"/>
  <c r="BM79"/>
  <c r="BN79"/>
  <c r="BO79"/>
  <c r="BP79"/>
  <c r="BQ79"/>
  <c r="BR79"/>
  <c r="BS79"/>
  <c r="BT79"/>
  <c r="BU79"/>
  <c r="BV79"/>
  <c r="BJ80"/>
  <c r="BK80"/>
  <c r="BL80"/>
  <c r="BM80"/>
  <c r="BN80"/>
  <c r="BO80"/>
  <c r="BP80"/>
  <c r="BQ80"/>
  <c r="BR80"/>
  <c r="BS80"/>
  <c r="BT80"/>
  <c r="BU80"/>
  <c r="BV80"/>
  <c r="BJ81"/>
  <c r="BK81"/>
  <c r="BL81"/>
  <c r="BM81"/>
  <c r="BN81"/>
  <c r="BO81"/>
  <c r="BP81"/>
  <c r="BQ81"/>
  <c r="BR81"/>
  <c r="BS81"/>
  <c r="BT81"/>
  <c r="BU81"/>
  <c r="BV81"/>
  <c r="BJ82"/>
  <c r="BK82"/>
  <c r="BL82"/>
  <c r="BM82"/>
  <c r="BN82"/>
  <c r="BO82"/>
  <c r="BP82"/>
  <c r="BQ82"/>
  <c r="BR82"/>
  <c r="BS82"/>
  <c r="BT82"/>
  <c r="BU82"/>
  <c r="BV82"/>
  <c r="BJ83"/>
  <c r="BK83"/>
  <c r="BL83"/>
  <c r="BM83"/>
  <c r="BN83"/>
  <c r="BO83"/>
  <c r="BP83"/>
  <c r="BQ83"/>
  <c r="BR83"/>
  <c r="BS83"/>
  <c r="BT83"/>
  <c r="BU83"/>
  <c r="BV83"/>
  <c r="BJ84"/>
  <c r="BK84"/>
  <c r="BL84"/>
  <c r="BM84"/>
  <c r="BN84"/>
  <c r="BO84"/>
  <c r="BP84"/>
  <c r="BQ84"/>
  <c r="BR84"/>
  <c r="BS84"/>
  <c r="BT84"/>
  <c r="BU84"/>
  <c r="BV84"/>
  <c r="BJ85"/>
  <c r="BK85"/>
  <c r="BL85"/>
  <c r="BM85"/>
  <c r="BN85"/>
  <c r="BO85"/>
  <c r="BP85"/>
  <c r="BQ85"/>
  <c r="BR85"/>
  <c r="BS85"/>
  <c r="BT85"/>
  <c r="BU85"/>
  <c r="BV85"/>
  <c r="BJ86"/>
  <c r="BK86"/>
  <c r="BL86"/>
  <c r="BM86"/>
  <c r="BN86"/>
  <c r="BO86"/>
  <c r="BP86"/>
  <c r="BQ86"/>
  <c r="BR86"/>
  <c r="BS86"/>
  <c r="BT86"/>
  <c r="BU86"/>
  <c r="BV86"/>
  <c r="BJ87"/>
  <c r="BK87"/>
  <c r="BL87"/>
  <c r="BM87"/>
  <c r="BN87"/>
  <c r="BO87"/>
  <c r="BP87"/>
  <c r="BQ87"/>
  <c r="BR87"/>
  <c r="BS87"/>
  <c r="BT87"/>
  <c r="BU87"/>
  <c r="BV87"/>
  <c r="BJ88"/>
  <c r="BK88"/>
  <c r="BL88"/>
  <c r="BM88"/>
  <c r="BN88"/>
  <c r="BO88"/>
  <c r="BP88"/>
  <c r="BQ88"/>
  <c r="BR88"/>
  <c r="BS88"/>
  <c r="BT88"/>
  <c r="BU88"/>
  <c r="BV88"/>
  <c r="BJ89"/>
  <c r="BK89"/>
  <c r="BL89"/>
  <c r="BM89"/>
  <c r="BN89"/>
  <c r="BO89"/>
  <c r="BP89"/>
  <c r="BQ89"/>
  <c r="BR89"/>
  <c r="BS89"/>
  <c r="BT89"/>
  <c r="BU89"/>
  <c r="BV89"/>
  <c r="BJ90"/>
  <c r="BK90"/>
  <c r="BL90"/>
  <c r="BM90"/>
  <c r="BN90"/>
  <c r="BO90"/>
  <c r="BP90"/>
  <c r="BQ90"/>
  <c r="BR90"/>
  <c r="BS90"/>
  <c r="BT90"/>
  <c r="BU90"/>
  <c r="BV90"/>
  <c r="BJ91"/>
  <c r="BK91"/>
  <c r="BL91"/>
  <c r="BM91"/>
  <c r="BN91"/>
  <c r="BO91"/>
  <c r="BP91"/>
  <c r="BQ91"/>
  <c r="BR91"/>
  <c r="BS91"/>
  <c r="BT91"/>
  <c r="BU91"/>
  <c r="BV91"/>
  <c r="BJ92"/>
  <c r="BK92"/>
  <c r="BL92"/>
  <c r="BM92"/>
  <c r="BN92"/>
  <c r="BO92"/>
  <c r="BP92"/>
  <c r="BQ92"/>
  <c r="BR92"/>
  <c r="BS92"/>
  <c r="BT92"/>
  <c r="BU92"/>
  <c r="BV92"/>
  <c r="BJ93"/>
  <c r="BK93"/>
  <c r="BL93"/>
  <c r="BM93"/>
  <c r="BN93"/>
  <c r="BO93"/>
  <c r="BP93"/>
  <c r="BQ93"/>
  <c r="BR93"/>
  <c r="BS93"/>
  <c r="BT93"/>
  <c r="BU93"/>
  <c r="BV93"/>
  <c r="BJ94"/>
  <c r="BK94"/>
  <c r="BL94"/>
  <c r="BM94"/>
  <c r="BN94"/>
  <c r="BO94"/>
  <c r="BP94"/>
  <c r="BQ94"/>
  <c r="BR94"/>
  <c r="BS94"/>
  <c r="BT94"/>
  <c r="BU94"/>
  <c r="BV94"/>
  <c r="BJ95"/>
  <c r="BK95"/>
  <c r="BL95"/>
  <c r="BM95"/>
  <c r="BN95"/>
  <c r="BO95"/>
  <c r="BP95"/>
  <c r="BQ95"/>
  <c r="BR95"/>
  <c r="BS95"/>
  <c r="BT95"/>
  <c r="BU95"/>
  <c r="BV95"/>
  <c r="BJ96"/>
  <c r="BK96"/>
  <c r="BL96"/>
  <c r="BM96"/>
  <c r="BN96"/>
  <c r="BO96"/>
  <c r="BP96"/>
  <c r="BQ96"/>
  <c r="BR96"/>
  <c r="BS96"/>
  <c r="BT96"/>
  <c r="BU96"/>
  <c r="BV96"/>
  <c r="BJ97"/>
  <c r="BK97"/>
  <c r="BL97"/>
  <c r="BM97"/>
  <c r="BN97"/>
  <c r="BO97"/>
  <c r="BP97"/>
  <c r="BQ97"/>
  <c r="BR97"/>
  <c r="BS97"/>
  <c r="BT97"/>
  <c r="BU97"/>
  <c r="BV97"/>
  <c r="BJ98"/>
  <c r="BK98"/>
  <c r="BL98"/>
  <c r="BM98"/>
  <c r="BN98"/>
  <c r="BO98"/>
  <c r="BP98"/>
  <c r="BQ98"/>
  <c r="BR98"/>
  <c r="BS98"/>
  <c r="BT98"/>
  <c r="BU98"/>
  <c r="BV98"/>
  <c r="BJ99"/>
  <c r="BK99"/>
  <c r="BL99"/>
  <c r="BM99"/>
  <c r="BN99"/>
  <c r="BO99"/>
  <c r="BP99"/>
  <c r="BQ99"/>
  <c r="BR99"/>
  <c r="BS99"/>
  <c r="BT99"/>
  <c r="BU99"/>
  <c r="BV99"/>
  <c r="BJ100"/>
  <c r="BK100"/>
  <c r="BL100"/>
  <c r="BM100"/>
  <c r="BN100"/>
  <c r="BO100"/>
  <c r="BP100"/>
  <c r="BQ100"/>
  <c r="BR100"/>
  <c r="BS100"/>
  <c r="BT100"/>
  <c r="BU100"/>
  <c r="BV100"/>
  <c r="BJ101"/>
  <c r="BK101"/>
  <c r="BL101"/>
  <c r="BM101"/>
  <c r="BN101"/>
  <c r="BO101"/>
  <c r="BP101"/>
  <c r="BQ101"/>
  <c r="BR101"/>
  <c r="BS101"/>
  <c r="BT101"/>
  <c r="BU101"/>
  <c r="BV101"/>
  <c r="BJ102"/>
  <c r="BK102"/>
  <c r="BL102"/>
  <c r="BM102"/>
  <c r="BN102"/>
  <c r="BO102"/>
  <c r="BP102"/>
  <c r="BQ102"/>
  <c r="BR102"/>
  <c r="BS102"/>
  <c r="BT102"/>
  <c r="BU102"/>
  <c r="BV102"/>
  <c r="BJ103"/>
  <c r="BK103"/>
  <c r="BL103"/>
  <c r="BM103"/>
  <c r="BN103"/>
  <c r="BO103"/>
  <c r="BP103"/>
  <c r="BQ103"/>
  <c r="BR103"/>
  <c r="BS103"/>
  <c r="BT103"/>
  <c r="BU103"/>
  <c r="BV103"/>
  <c r="BJ104"/>
  <c r="BK104"/>
  <c r="BL104"/>
  <c r="BM104"/>
  <c r="BN104"/>
  <c r="BO104"/>
  <c r="BP104"/>
  <c r="BQ104"/>
  <c r="BR104"/>
  <c r="BS104"/>
  <c r="BT104"/>
  <c r="BU104"/>
  <c r="BV104"/>
  <c r="BJ105"/>
  <c r="BK105"/>
  <c r="BL105"/>
  <c r="BM105"/>
  <c r="BN105"/>
  <c r="BO105"/>
  <c r="BP105"/>
  <c r="BQ105"/>
  <c r="BR105"/>
  <c r="BS105"/>
  <c r="BT105"/>
  <c r="BU105"/>
  <c r="BV105"/>
  <c r="BJ106"/>
  <c r="BK106"/>
  <c r="BL106"/>
  <c r="BM106"/>
  <c r="BN106"/>
  <c r="BO106"/>
  <c r="BP106"/>
  <c r="BQ106"/>
  <c r="BR106"/>
  <c r="BS106"/>
  <c r="BT106"/>
  <c r="BU106"/>
  <c r="BV106"/>
  <c r="BJ107"/>
  <c r="BK107"/>
  <c r="BL107"/>
  <c r="BM107"/>
  <c r="BN107"/>
  <c r="BO107"/>
  <c r="BP107"/>
  <c r="BQ107"/>
  <c r="BR107"/>
  <c r="BS107"/>
  <c r="BT107"/>
  <c r="BU107"/>
  <c r="BV107"/>
  <c r="BJ108"/>
  <c r="BK108"/>
  <c r="BL108"/>
  <c r="BM108"/>
  <c r="BN108"/>
  <c r="BO108"/>
  <c r="BP108"/>
  <c r="BQ108"/>
  <c r="BR108"/>
  <c r="BS108"/>
  <c r="BT108"/>
  <c r="BU108"/>
  <c r="BV108"/>
  <c r="BJ109"/>
  <c r="BK109"/>
  <c r="BL109"/>
  <c r="BM109"/>
  <c r="BN109"/>
  <c r="BO109"/>
  <c r="BP109"/>
  <c r="BQ109"/>
  <c r="BR109"/>
  <c r="BS109"/>
  <c r="BT109"/>
  <c r="BU109"/>
  <c r="BV109"/>
  <c r="BJ110"/>
  <c r="BK110"/>
  <c r="BL110"/>
  <c r="BM110"/>
  <c r="BN110"/>
  <c r="BO110"/>
  <c r="BP110"/>
  <c r="BQ110"/>
  <c r="BR110"/>
  <c r="BS110"/>
  <c r="BT110"/>
  <c r="BU110"/>
  <c r="BV110"/>
  <c r="BJ111"/>
  <c r="BK111"/>
  <c r="BL111"/>
  <c r="BM111"/>
  <c r="BN111"/>
  <c r="BO111"/>
  <c r="BP111"/>
  <c r="BQ111"/>
  <c r="BR111"/>
  <c r="BS111"/>
  <c r="BT111"/>
  <c r="BU111"/>
  <c r="BV111"/>
  <c r="BJ112"/>
  <c r="BK112"/>
  <c r="BL112"/>
  <c r="BM112"/>
  <c r="BN112"/>
  <c r="BO112"/>
  <c r="BP112"/>
  <c r="BQ112"/>
  <c r="BR112"/>
  <c r="BS112"/>
  <c r="BT112"/>
  <c r="BU112"/>
  <c r="BV112"/>
  <c r="BJ113"/>
  <c r="BK113"/>
  <c r="BL113"/>
  <c r="BM113"/>
  <c r="BN113"/>
  <c r="BO113"/>
  <c r="BP113"/>
  <c r="BQ113"/>
  <c r="BR113"/>
  <c r="BS113"/>
  <c r="BT113"/>
  <c r="BU113"/>
  <c r="BV113"/>
  <c r="BJ114"/>
  <c r="BK114"/>
  <c r="BL114"/>
  <c r="BM114"/>
  <c r="BN114"/>
  <c r="BO114"/>
  <c r="BP114"/>
  <c r="BQ114"/>
  <c r="BR114"/>
  <c r="BS114"/>
  <c r="BT114"/>
  <c r="BU114"/>
  <c r="BV114"/>
  <c r="BJ115"/>
  <c r="BK115"/>
  <c r="BL115"/>
  <c r="BM115"/>
  <c r="BN115"/>
  <c r="BO115"/>
  <c r="BP115"/>
  <c r="BQ115"/>
  <c r="BR115"/>
  <c r="BS115"/>
  <c r="BT115"/>
  <c r="BU115"/>
  <c r="BV115"/>
  <c r="BJ116"/>
  <c r="BK116"/>
  <c r="BL116"/>
  <c r="BM116"/>
  <c r="BN116"/>
  <c r="BO116"/>
  <c r="BP116"/>
  <c r="BQ116"/>
  <c r="BR116"/>
  <c r="BS116"/>
  <c r="BT116"/>
  <c r="BU116"/>
  <c r="BV116"/>
  <c r="BJ117"/>
  <c r="BK117"/>
  <c r="BL117"/>
  <c r="BM117"/>
  <c r="BN117"/>
  <c r="BO117"/>
  <c r="BP117"/>
  <c r="BQ117"/>
  <c r="BR117"/>
  <c r="BS117"/>
  <c r="BT117"/>
  <c r="BU117"/>
  <c r="BV117"/>
  <c r="BJ118"/>
  <c r="BK118"/>
  <c r="BL118"/>
  <c r="BM118"/>
  <c r="BN118"/>
  <c r="BO118"/>
  <c r="BP118"/>
  <c r="BQ118"/>
  <c r="BR118"/>
  <c r="BS118"/>
  <c r="BT118"/>
  <c r="BU118"/>
  <c r="BV118"/>
  <c r="BJ119"/>
  <c r="BK119"/>
  <c r="BL119"/>
  <c r="BM119"/>
  <c r="BN119"/>
  <c r="BO119"/>
  <c r="BP119"/>
  <c r="BQ119"/>
  <c r="BR119"/>
  <c r="BS119"/>
  <c r="BT119"/>
  <c r="BU119"/>
  <c r="BV119"/>
  <c r="BJ120"/>
  <c r="BK120"/>
  <c r="BL120"/>
  <c r="BM120"/>
  <c r="BN120"/>
  <c r="BO120"/>
  <c r="BP120"/>
  <c r="BQ120"/>
  <c r="BR120"/>
  <c r="BS120"/>
  <c r="BT120"/>
  <c r="BU120"/>
  <c r="BV120"/>
  <c r="BJ121"/>
  <c r="BK121"/>
  <c r="BL121"/>
  <c r="BM121"/>
  <c r="BN121"/>
  <c r="BO121"/>
  <c r="BP121"/>
  <c r="BQ121"/>
  <c r="BR121"/>
  <c r="BS121"/>
  <c r="BT121"/>
  <c r="BU121"/>
  <c r="BV121"/>
  <c r="BJ122"/>
  <c r="BK122"/>
  <c r="BL122"/>
  <c r="BM122"/>
  <c r="BN122"/>
  <c r="BO122"/>
  <c r="BP122"/>
  <c r="BQ122"/>
  <c r="BR122"/>
  <c r="BS122"/>
  <c r="BT122"/>
  <c r="BU122"/>
  <c r="BV122"/>
  <c r="BJ123"/>
  <c r="BK123"/>
  <c r="BL123"/>
  <c r="BM123"/>
  <c r="BN123"/>
  <c r="BO123"/>
  <c r="BP123"/>
  <c r="BQ123"/>
  <c r="BR123"/>
  <c r="BS123"/>
  <c r="BT123"/>
  <c r="BU123"/>
  <c r="BV123"/>
  <c r="BJ124"/>
  <c r="BK124"/>
  <c r="BL124"/>
  <c r="BM124"/>
  <c r="BN124"/>
  <c r="BO124"/>
  <c r="BP124"/>
  <c r="BQ124"/>
  <c r="BR124"/>
  <c r="BS124"/>
  <c r="BT124"/>
  <c r="BU124"/>
  <c r="BV124"/>
  <c r="BJ125"/>
  <c r="BK125"/>
  <c r="BL125"/>
  <c r="BM125"/>
  <c r="BN125"/>
  <c r="BO125"/>
  <c r="BP125"/>
  <c r="BQ125"/>
  <c r="BR125"/>
  <c r="BS125"/>
  <c r="BT125"/>
  <c r="BU125"/>
  <c r="BV125"/>
  <c r="BJ126"/>
  <c r="BK126"/>
  <c r="BL126"/>
  <c r="BM126"/>
  <c r="BN126"/>
  <c r="BO126"/>
  <c r="BP126"/>
  <c r="BQ126"/>
  <c r="BR126"/>
  <c r="BS126"/>
  <c r="BT126"/>
  <c r="BU126"/>
  <c r="BV126"/>
  <c r="BJ127"/>
  <c r="BK127"/>
  <c r="BL127"/>
  <c r="BM127"/>
  <c r="BN127"/>
  <c r="BO127"/>
  <c r="BP127"/>
  <c r="BQ127"/>
  <c r="BR127"/>
  <c r="BS127"/>
  <c r="BT127"/>
  <c r="BU127"/>
  <c r="BV127"/>
  <c r="BJ128"/>
  <c r="BK128"/>
  <c r="BL128"/>
  <c r="BM128"/>
  <c r="BN128"/>
  <c r="BO128"/>
  <c r="BP128"/>
  <c r="BQ128"/>
  <c r="BR128"/>
  <c r="BS128"/>
  <c r="BT128"/>
  <c r="BU128"/>
  <c r="BV128"/>
  <c r="BJ129"/>
  <c r="BK129"/>
  <c r="BL129"/>
  <c r="BM129"/>
  <c r="BN129"/>
  <c r="BO129"/>
  <c r="BP129"/>
  <c r="BQ129"/>
  <c r="BR129"/>
  <c r="BS129"/>
  <c r="BT129"/>
  <c r="BU129"/>
  <c r="BV129"/>
  <c r="BJ130"/>
  <c r="BK130"/>
  <c r="BL130"/>
  <c r="BM130"/>
  <c r="BN130"/>
  <c r="BO130"/>
  <c r="BP130"/>
  <c r="BQ130"/>
  <c r="BR130"/>
  <c r="BS130"/>
  <c r="BT130"/>
  <c r="BU130"/>
  <c r="BV130"/>
  <c r="BJ131"/>
  <c r="BK131"/>
  <c r="BL131"/>
  <c r="BM131"/>
  <c r="BN131"/>
  <c r="BO131"/>
  <c r="BP131"/>
  <c r="BQ131"/>
  <c r="BR131"/>
  <c r="BS131"/>
  <c r="BT131"/>
  <c r="BU131"/>
  <c r="BV131"/>
  <c r="BJ132"/>
  <c r="BK132"/>
  <c r="BL132"/>
  <c r="BM132"/>
  <c r="BN132"/>
  <c r="BO132"/>
  <c r="BP132"/>
  <c r="BQ132"/>
  <c r="BR132"/>
  <c r="BS132"/>
  <c r="BT132"/>
  <c r="BU132"/>
  <c r="BV132"/>
  <c r="BJ133"/>
  <c r="BK133"/>
  <c r="BL133"/>
  <c r="BM133"/>
  <c r="BN133"/>
  <c r="BO133"/>
  <c r="BP133"/>
  <c r="BQ133"/>
  <c r="BR133"/>
  <c r="BS133"/>
  <c r="BT133"/>
  <c r="BU133"/>
  <c r="BV133"/>
  <c r="BJ134"/>
  <c r="BK134"/>
  <c r="BL134"/>
  <c r="BM134"/>
  <c r="BN134"/>
  <c r="BO134"/>
  <c r="BP134"/>
  <c r="BQ134"/>
  <c r="BR134"/>
  <c r="BS134"/>
  <c r="BT134"/>
  <c r="BU134"/>
  <c r="BV134"/>
  <c r="BJ135"/>
  <c r="BK135"/>
  <c r="BL135"/>
  <c r="BM135"/>
  <c r="BN135"/>
  <c r="BO135"/>
  <c r="BP135"/>
  <c r="BQ135"/>
  <c r="BR135"/>
  <c r="BS135"/>
  <c r="BT135"/>
  <c r="BU135"/>
  <c r="BV135"/>
  <c r="BJ136"/>
  <c r="BK136"/>
  <c r="BL136"/>
  <c r="BM136"/>
  <c r="BN136"/>
  <c r="BO136"/>
  <c r="BP136"/>
  <c r="BQ136"/>
  <c r="BR136"/>
  <c r="BS136"/>
  <c r="BT136"/>
  <c r="BU136"/>
  <c r="BV136"/>
  <c r="BJ137"/>
  <c r="BK137"/>
  <c r="BL137"/>
  <c r="BM137"/>
  <c r="BN137"/>
  <c r="BO137"/>
  <c r="BP137"/>
  <c r="BQ137"/>
  <c r="BR137"/>
  <c r="BS137"/>
  <c r="BT137"/>
  <c r="BU137"/>
  <c r="BV137"/>
  <c r="BJ138"/>
  <c r="BK138"/>
  <c r="BL138"/>
  <c r="BM138"/>
  <c r="BN138"/>
  <c r="BO138"/>
  <c r="BP138"/>
  <c r="BQ138"/>
  <c r="BR138"/>
  <c r="BS138"/>
  <c r="BT138"/>
  <c r="BU138"/>
  <c r="BV138"/>
  <c r="BJ139"/>
  <c r="BK139"/>
  <c r="BL139"/>
  <c r="BM139"/>
  <c r="BN139"/>
  <c r="BO139"/>
  <c r="BP139"/>
  <c r="BQ139"/>
  <c r="BR139"/>
  <c r="BS139"/>
  <c r="BT139"/>
  <c r="BU139"/>
  <c r="BV139"/>
  <c r="BJ140"/>
  <c r="BK140"/>
  <c r="BL140"/>
  <c r="BM140"/>
  <c r="BN140"/>
  <c r="BO140"/>
  <c r="BP140"/>
  <c r="BQ140"/>
  <c r="BR140"/>
  <c r="BS140"/>
  <c r="BT140"/>
  <c r="BU140"/>
  <c r="BV140"/>
  <c r="BJ141"/>
  <c r="BK141"/>
  <c r="BL141"/>
  <c r="BM141"/>
  <c r="BN141"/>
  <c r="BO141"/>
  <c r="BP141"/>
  <c r="BQ141"/>
  <c r="BR141"/>
  <c r="BS141"/>
  <c r="BT141"/>
  <c r="BU141"/>
  <c r="BV141"/>
  <c r="BJ142"/>
  <c r="BK142"/>
  <c r="BL142"/>
  <c r="BM142"/>
  <c r="BN142"/>
  <c r="BO142"/>
  <c r="BP142"/>
  <c r="BQ142"/>
  <c r="BR142"/>
  <c r="BS142"/>
  <c r="BT142"/>
  <c r="BU142"/>
  <c r="BV142"/>
  <c r="BJ143"/>
  <c r="BK143"/>
  <c r="BL143"/>
  <c r="BM143"/>
  <c r="BN143"/>
  <c r="BO143"/>
  <c r="BP143"/>
  <c r="BQ143"/>
  <c r="BR143"/>
  <c r="BS143"/>
  <c r="BT143"/>
  <c r="BU143"/>
  <c r="BV143"/>
  <c r="BJ144"/>
  <c r="BK144"/>
  <c r="BL144"/>
  <c r="BM144"/>
  <c r="BN144"/>
  <c r="BO144"/>
  <c r="BP144"/>
  <c r="BQ144"/>
  <c r="BR144"/>
  <c r="BS144"/>
  <c r="BT144"/>
  <c r="BU144"/>
  <c r="BV144"/>
  <c r="BJ145"/>
  <c r="BK145"/>
  <c r="BL145"/>
  <c r="BM145"/>
  <c r="BN145"/>
  <c r="BO145"/>
  <c r="BP145"/>
  <c r="BQ145"/>
  <c r="BR145"/>
  <c r="BS145"/>
  <c r="BT145"/>
  <c r="BU145"/>
  <c r="BV145"/>
  <c r="BJ146"/>
  <c r="BK146"/>
  <c r="BL146"/>
  <c r="BM146"/>
  <c r="BN146"/>
  <c r="BO146"/>
  <c r="BP146"/>
  <c r="BQ146"/>
  <c r="BR146"/>
  <c r="BS146"/>
  <c r="BT146"/>
  <c r="BU146"/>
  <c r="BV146"/>
  <c r="BJ147"/>
  <c r="BK147"/>
  <c r="BL147"/>
  <c r="BM147"/>
  <c r="BN147"/>
  <c r="BO147"/>
  <c r="BP147"/>
  <c r="BQ147"/>
  <c r="BR147"/>
  <c r="BS147"/>
  <c r="BT147"/>
  <c r="BU147"/>
  <c r="BV147"/>
  <c r="BJ148"/>
  <c r="BK148"/>
  <c r="BL148"/>
  <c r="BM148"/>
  <c r="BN148"/>
  <c r="BO148"/>
  <c r="BP148"/>
  <c r="BQ148"/>
  <c r="BR148"/>
  <c r="BS148"/>
  <c r="BT148"/>
  <c r="BU148"/>
  <c r="BV148"/>
  <c r="BJ149"/>
  <c r="BK149"/>
  <c r="BL149"/>
  <c r="BM149"/>
  <c r="BN149"/>
  <c r="BO149"/>
  <c r="BP149"/>
  <c r="BQ149"/>
  <c r="BR149"/>
  <c r="BS149"/>
  <c r="BT149"/>
  <c r="BU149"/>
  <c r="BV149"/>
  <c r="BJ150"/>
  <c r="BK150"/>
  <c r="BL150"/>
  <c r="BM150"/>
  <c r="BN150"/>
  <c r="BO150"/>
  <c r="BP150"/>
  <c r="BQ150"/>
  <c r="BR150"/>
  <c r="BS150"/>
  <c r="BT150"/>
  <c r="BU150"/>
  <c r="BV150"/>
  <c r="BJ151"/>
  <c r="BK151"/>
  <c r="BL151"/>
  <c r="BM151"/>
  <c r="BN151"/>
  <c r="BO151"/>
  <c r="BP151"/>
  <c r="BQ151"/>
  <c r="BR151"/>
  <c r="BS151"/>
  <c r="BT151"/>
  <c r="BU151"/>
  <c r="BV151"/>
  <c r="BJ152"/>
  <c r="BK152"/>
  <c r="BL152"/>
  <c r="BM152"/>
  <c r="BN152"/>
  <c r="BO152"/>
  <c r="BP152"/>
  <c r="BQ152"/>
  <c r="BR152"/>
  <c r="BS152"/>
  <c r="BT152"/>
  <c r="BU152"/>
  <c r="BV152"/>
  <c r="BJ153"/>
  <c r="BK153"/>
  <c r="BL153"/>
  <c r="BM153"/>
  <c r="BN153"/>
  <c r="BO153"/>
  <c r="BP153"/>
  <c r="BQ153"/>
  <c r="BR153"/>
  <c r="BS153"/>
  <c r="BT153"/>
  <c r="BU153"/>
  <c r="BV153"/>
  <c r="BJ154"/>
  <c r="BK154"/>
  <c r="BL154"/>
  <c r="BM154"/>
  <c r="BN154"/>
  <c r="BO154"/>
  <c r="BP154"/>
  <c r="BQ154"/>
  <c r="BR154"/>
  <c r="BS154"/>
  <c r="BT154"/>
  <c r="BU154"/>
  <c r="BV154"/>
  <c r="BJ155"/>
  <c r="BK155"/>
  <c r="BL155"/>
  <c r="BM155"/>
  <c r="BN155"/>
  <c r="BO155"/>
  <c r="BP155"/>
  <c r="BQ155"/>
  <c r="BR155"/>
  <c r="BS155"/>
  <c r="BT155"/>
  <c r="BU155"/>
  <c r="BV155"/>
  <c r="BJ156"/>
  <c r="BK156"/>
  <c r="BL156"/>
  <c r="BM156"/>
  <c r="BN156"/>
  <c r="BO156"/>
  <c r="BP156"/>
  <c r="BQ156"/>
  <c r="BR156"/>
  <c r="BS156"/>
  <c r="BT156"/>
  <c r="BU156"/>
  <c r="BV156"/>
  <c r="BJ157"/>
  <c r="BK157"/>
  <c r="BL157"/>
  <c r="BM157"/>
  <c r="BN157"/>
  <c r="BO157"/>
  <c r="BP157"/>
  <c r="BQ157"/>
  <c r="BR157"/>
  <c r="BS157"/>
  <c r="BT157"/>
  <c r="BU157"/>
  <c r="BV157"/>
  <c r="BJ158"/>
  <c r="BK158"/>
  <c r="BL158"/>
  <c r="BM158"/>
  <c r="BN158"/>
  <c r="BO158"/>
  <c r="BP158"/>
  <c r="BQ158"/>
  <c r="BR158"/>
  <c r="BS158"/>
  <c r="BT158"/>
  <c r="BU158"/>
  <c r="BV158"/>
  <c r="BJ159"/>
  <c r="BK159"/>
  <c r="BL159"/>
  <c r="BM159"/>
  <c r="BN159"/>
  <c r="BO159"/>
  <c r="BP159"/>
  <c r="BQ159"/>
  <c r="BR159"/>
  <c r="BS159"/>
  <c r="BT159"/>
  <c r="BU159"/>
  <c r="BV159"/>
  <c r="BJ160"/>
  <c r="BK160"/>
  <c r="BL160"/>
  <c r="BM160"/>
  <c r="BN160"/>
  <c r="BO160"/>
  <c r="BP160"/>
  <c r="BQ160"/>
  <c r="BR160"/>
  <c r="BS160"/>
  <c r="BT160"/>
  <c r="BU160"/>
  <c r="BV160"/>
  <c r="BJ161"/>
  <c r="BK161"/>
  <c r="BL161"/>
  <c r="BM161"/>
  <c r="BN161"/>
  <c r="BO161"/>
  <c r="BP161"/>
  <c r="BQ161"/>
  <c r="BR161"/>
  <c r="BS161"/>
  <c r="BT161"/>
  <c r="BU161"/>
  <c r="BV161"/>
  <c r="BJ162"/>
  <c r="BK162"/>
  <c r="BL162"/>
  <c r="BM162"/>
  <c r="BN162"/>
  <c r="BO162"/>
  <c r="BP162"/>
  <c r="BQ162"/>
  <c r="BR162"/>
  <c r="BS162"/>
  <c r="BT162"/>
  <c r="BU162"/>
  <c r="BV162"/>
  <c r="BJ163"/>
  <c r="BK163"/>
  <c r="BL163"/>
  <c r="BM163"/>
  <c r="BN163"/>
  <c r="BO163"/>
  <c r="BP163"/>
  <c r="BQ163"/>
  <c r="BR163"/>
  <c r="BS163"/>
  <c r="BT163"/>
  <c r="BU163"/>
  <c r="BV163"/>
  <c r="BJ164"/>
  <c r="BK164"/>
  <c r="BL164"/>
  <c r="BM164"/>
  <c r="BN164"/>
  <c r="BO164"/>
  <c r="BP164"/>
  <c r="BQ164"/>
  <c r="BR164"/>
  <c r="BS164"/>
  <c r="BT164"/>
  <c r="BU164"/>
  <c r="BV164"/>
  <c r="BJ165"/>
  <c r="BK165"/>
  <c r="BL165"/>
  <c r="BM165"/>
  <c r="BN165"/>
  <c r="BO165"/>
  <c r="BP165"/>
  <c r="BQ165"/>
  <c r="BR165"/>
  <c r="BS165"/>
  <c r="BT165"/>
  <c r="BU165"/>
  <c r="BV165"/>
  <c r="BJ166"/>
  <c r="BK166"/>
  <c r="BL166"/>
  <c r="BM166"/>
  <c r="BN166"/>
  <c r="BO166"/>
  <c r="BP166"/>
  <c r="BQ166"/>
  <c r="BR166"/>
  <c r="BS166"/>
  <c r="BT166"/>
  <c r="BU166"/>
  <c r="BV166"/>
  <c r="BJ167"/>
  <c r="BK167"/>
  <c r="BL167"/>
  <c r="BM167"/>
  <c r="BN167"/>
  <c r="BO167"/>
  <c r="BP167"/>
  <c r="BQ167"/>
  <c r="BR167"/>
  <c r="BS167"/>
  <c r="BT167"/>
  <c r="BU167"/>
  <c r="BV167"/>
  <c r="BJ168"/>
  <c r="BK168"/>
  <c r="BL168"/>
  <c r="BM168"/>
  <c r="BN168"/>
  <c r="BO168"/>
  <c r="BP168"/>
  <c r="BQ168"/>
  <c r="BR168"/>
  <c r="BS168"/>
  <c r="BT168"/>
  <c r="BU168"/>
  <c r="BV168"/>
  <c r="BJ169"/>
  <c r="BK169"/>
  <c r="BL169"/>
  <c r="BM169"/>
  <c r="BN169"/>
  <c r="BO169"/>
  <c r="BP169"/>
  <c r="BQ169"/>
  <c r="BR169"/>
  <c r="BS169"/>
  <c r="BT169"/>
  <c r="BU169"/>
  <c r="BV169"/>
  <c r="BJ170"/>
  <c r="BK170"/>
  <c r="BL170"/>
  <c r="BM170"/>
  <c r="BN170"/>
  <c r="BO170"/>
  <c r="BP170"/>
  <c r="BQ170"/>
  <c r="BR170"/>
  <c r="BS170"/>
  <c r="BT170"/>
  <c r="BU170"/>
  <c r="BV170"/>
  <c r="BJ171"/>
  <c r="BK171"/>
  <c r="BL171"/>
  <c r="BM171"/>
  <c r="BN171"/>
  <c r="BO171"/>
  <c r="BP171"/>
  <c r="BQ171"/>
  <c r="BR171"/>
  <c r="BS171"/>
  <c r="BT171"/>
  <c r="BU171"/>
  <c r="BV171"/>
  <c r="BJ172"/>
  <c r="BK172"/>
  <c r="BL172"/>
  <c r="BM172"/>
  <c r="BN172"/>
  <c r="BO172"/>
  <c r="BP172"/>
  <c r="BQ172"/>
  <c r="BR172"/>
  <c r="BS172"/>
  <c r="BT172"/>
  <c r="BU172"/>
  <c r="BV172"/>
  <c r="BJ173"/>
  <c r="BK173"/>
  <c r="BL173"/>
  <c r="BM173"/>
  <c r="BN173"/>
  <c r="BO173"/>
  <c r="BP173"/>
  <c r="BQ173"/>
  <c r="BR173"/>
  <c r="BS173"/>
  <c r="BT173"/>
  <c r="BU173"/>
  <c r="BV173"/>
  <c r="BJ174"/>
  <c r="BK174"/>
  <c r="BL174"/>
  <c r="BM174"/>
  <c r="BN174"/>
  <c r="BO174"/>
  <c r="BP174"/>
  <c r="BQ174"/>
  <c r="BR174"/>
  <c r="BS174"/>
  <c r="BT174"/>
  <c r="BU174"/>
  <c r="BV174"/>
  <c r="BJ175"/>
  <c r="BK175"/>
  <c r="BL175"/>
  <c r="BM175"/>
  <c r="BN175"/>
  <c r="BO175"/>
  <c r="BP175"/>
  <c r="BQ175"/>
  <c r="BR175"/>
  <c r="BS175"/>
  <c r="BT175"/>
  <c r="BU175"/>
  <c r="BV175"/>
  <c r="BJ176"/>
  <c r="BK176"/>
  <c r="BL176"/>
  <c r="BM176"/>
  <c r="BN176"/>
  <c r="BO176"/>
  <c r="BP176"/>
  <c r="BQ176"/>
  <c r="BR176"/>
  <c r="BS176"/>
  <c r="BT176"/>
  <c r="BU176"/>
  <c r="BV176"/>
  <c r="BJ177"/>
  <c r="BK177"/>
  <c r="BL177"/>
  <c r="BM177"/>
  <c r="BN177"/>
  <c r="BO177"/>
  <c r="BP177"/>
  <c r="BQ177"/>
  <c r="BR177"/>
  <c r="BS177"/>
  <c r="BT177"/>
  <c r="BU177"/>
  <c r="BV177"/>
  <c r="BJ178"/>
  <c r="BK178"/>
  <c r="BL178"/>
  <c r="BM178"/>
  <c r="BN178"/>
  <c r="BO178"/>
  <c r="BP178"/>
  <c r="BQ178"/>
  <c r="BR178"/>
  <c r="BS178"/>
  <c r="BT178"/>
  <c r="BU178"/>
  <c r="BV178"/>
  <c r="BJ179"/>
  <c r="BK179"/>
  <c r="BL179"/>
  <c r="BM179"/>
  <c r="BN179"/>
  <c r="BO179"/>
  <c r="BP179"/>
  <c r="BQ179"/>
  <c r="BR179"/>
  <c r="BS179"/>
  <c r="BT179"/>
  <c r="BU179"/>
  <c r="BV179"/>
  <c r="BJ180"/>
  <c r="BK180"/>
  <c r="BL180"/>
  <c r="BM180"/>
  <c r="BN180"/>
  <c r="BO180"/>
  <c r="BP180"/>
  <c r="BQ180"/>
  <c r="BR180"/>
  <c r="BS180"/>
  <c r="BT180"/>
  <c r="BU180"/>
  <c r="BV180"/>
  <c r="BJ181"/>
  <c r="BK181"/>
  <c r="BL181"/>
  <c r="BM181"/>
  <c r="BN181"/>
  <c r="BO181"/>
  <c r="BP181"/>
  <c r="BQ181"/>
  <c r="BR181"/>
  <c r="BS181"/>
  <c r="BT181"/>
  <c r="BU181"/>
  <c r="BV181"/>
  <c r="BJ182"/>
  <c r="BK182"/>
  <c r="BL182"/>
  <c r="BM182"/>
  <c r="BN182"/>
  <c r="BO182"/>
  <c r="BP182"/>
  <c r="BQ182"/>
  <c r="BR182"/>
  <c r="BS182"/>
  <c r="BT182"/>
  <c r="BU182"/>
  <c r="BV182"/>
  <c r="BJ183"/>
  <c r="BK183"/>
  <c r="BL183"/>
  <c r="BM183"/>
  <c r="BN183"/>
  <c r="BO183"/>
  <c r="BP183"/>
  <c r="BQ183"/>
  <c r="BR183"/>
  <c r="BS183"/>
  <c r="BT183"/>
  <c r="BU183"/>
  <c r="BV183"/>
  <c r="BJ184"/>
  <c r="BK184"/>
  <c r="BL184"/>
  <c r="BM184"/>
  <c r="BN184"/>
  <c r="BO184"/>
  <c r="BP184"/>
  <c r="BQ184"/>
  <c r="BR184"/>
  <c r="BS184"/>
  <c r="BT184"/>
  <c r="BU184"/>
  <c r="BV184"/>
  <c r="BJ185"/>
  <c r="BK185"/>
  <c r="BL185"/>
  <c r="BM185"/>
  <c r="BN185"/>
  <c r="BO185"/>
  <c r="BP185"/>
  <c r="BQ185"/>
  <c r="BR185"/>
  <c r="BS185"/>
  <c r="BT185"/>
  <c r="BU185"/>
  <c r="BV185"/>
  <c r="BJ186"/>
  <c r="BK186"/>
  <c r="BL186"/>
  <c r="BM186"/>
  <c r="BN186"/>
  <c r="BO186"/>
  <c r="BP186"/>
  <c r="BQ186"/>
  <c r="BR186"/>
  <c r="BS186"/>
  <c r="BT186"/>
  <c r="BU186"/>
  <c r="BV186"/>
  <c r="BJ187"/>
  <c r="BK187"/>
  <c r="BL187"/>
  <c r="BM187"/>
  <c r="BN187"/>
  <c r="BO187"/>
  <c r="BP187"/>
  <c r="BQ187"/>
  <c r="BR187"/>
  <c r="BS187"/>
  <c r="BT187"/>
  <c r="BU187"/>
  <c r="BV187"/>
  <c r="BJ188"/>
  <c r="BK188"/>
  <c r="BL188"/>
  <c r="BM188"/>
  <c r="BN188"/>
  <c r="BO188"/>
  <c r="BP188"/>
  <c r="BQ188"/>
  <c r="BR188"/>
  <c r="BS188"/>
  <c r="BT188"/>
  <c r="BU188"/>
  <c r="BV188"/>
  <c r="BJ189"/>
  <c r="BK189"/>
  <c r="BL189"/>
  <c r="BM189"/>
  <c r="BN189"/>
  <c r="BO189"/>
  <c r="BP189"/>
  <c r="BQ189"/>
  <c r="BR189"/>
  <c r="BS189"/>
  <c r="BT189"/>
  <c r="BU189"/>
  <c r="BV189"/>
  <c r="BJ190"/>
  <c r="BK190"/>
  <c r="BL190"/>
  <c r="BM190"/>
  <c r="BN190"/>
  <c r="BO190"/>
  <c r="BP190"/>
  <c r="BQ190"/>
  <c r="BR190"/>
  <c r="BS190"/>
  <c r="BT190"/>
  <c r="BU190"/>
  <c r="BV190"/>
  <c r="BJ191"/>
  <c r="BK191"/>
  <c r="BL191"/>
  <c r="BM191"/>
  <c r="BN191"/>
  <c r="BO191"/>
  <c r="BP191"/>
  <c r="BQ191"/>
  <c r="BR191"/>
  <c r="BS191"/>
  <c r="BT191"/>
  <c r="BU191"/>
  <c r="BV191"/>
  <c r="BJ192"/>
  <c r="BK192"/>
  <c r="BL192"/>
  <c r="BM192"/>
  <c r="BN192"/>
  <c r="BO192"/>
  <c r="BP192"/>
  <c r="BQ192"/>
  <c r="BR192"/>
  <c r="BS192"/>
  <c r="BT192"/>
  <c r="BU192"/>
  <c r="BV192"/>
  <c r="BJ193"/>
  <c r="BK193"/>
  <c r="BL193"/>
  <c r="BM193"/>
  <c r="BN193"/>
  <c r="BO193"/>
  <c r="BP193"/>
  <c r="BQ193"/>
  <c r="BR193"/>
  <c r="BS193"/>
  <c r="BT193"/>
  <c r="BU193"/>
  <c r="BV193"/>
  <c r="BJ194"/>
  <c r="BK194"/>
  <c r="BL194"/>
  <c r="BM194"/>
  <c r="BN194"/>
  <c r="BO194"/>
  <c r="BP194"/>
  <c r="BQ194"/>
  <c r="BR194"/>
  <c r="BS194"/>
  <c r="BT194"/>
  <c r="BU194"/>
  <c r="BV194"/>
  <c r="BJ195"/>
  <c r="BK195"/>
  <c r="BL195"/>
  <c r="BM195"/>
  <c r="BN195"/>
  <c r="BO195"/>
  <c r="BP195"/>
  <c r="BQ195"/>
  <c r="BR195"/>
  <c r="BS195"/>
  <c r="BT195"/>
  <c r="BU195"/>
  <c r="BV195"/>
  <c r="BJ196"/>
  <c r="BK196"/>
  <c r="BL196"/>
  <c r="BM196"/>
  <c r="BN196"/>
  <c r="BO196"/>
  <c r="BP196"/>
  <c r="BQ196"/>
  <c r="BR196"/>
  <c r="BS196"/>
  <c r="BT196"/>
  <c r="BU196"/>
  <c r="BV196"/>
  <c r="BJ197"/>
  <c r="BK197"/>
  <c r="BL197"/>
  <c r="BM197"/>
  <c r="BN197"/>
  <c r="BO197"/>
  <c r="BP197"/>
  <c r="BQ197"/>
  <c r="BR197"/>
  <c r="BS197"/>
  <c r="BT197"/>
  <c r="BU197"/>
  <c r="BV197"/>
  <c r="BJ198"/>
  <c r="BK198"/>
  <c r="BL198"/>
  <c r="BM198"/>
  <c r="BN198"/>
  <c r="BO198"/>
  <c r="BP198"/>
  <c r="BQ198"/>
  <c r="BR198"/>
  <c r="BS198"/>
  <c r="BT198"/>
  <c r="BU198"/>
  <c r="BV198"/>
  <c r="BJ199"/>
  <c r="BK199"/>
  <c r="BL199"/>
  <c r="BM199"/>
  <c r="BN199"/>
  <c r="BO199"/>
  <c r="BP199"/>
  <c r="BQ199"/>
  <c r="BR199"/>
  <c r="BS199"/>
  <c r="BT199"/>
  <c r="BU199"/>
  <c r="BV199"/>
  <c r="BJ200"/>
  <c r="BK200"/>
  <c r="BL200"/>
  <c r="BM200"/>
  <c r="BN200"/>
  <c r="BO200"/>
  <c r="BP200"/>
  <c r="BQ200"/>
  <c r="BR200"/>
  <c r="BS200"/>
  <c r="BT200"/>
  <c r="BU200"/>
  <c r="BV200"/>
  <c r="BJ201"/>
  <c r="BK201"/>
  <c r="BL201"/>
  <c r="BM201"/>
  <c r="BN201"/>
  <c r="BO201"/>
  <c r="BP201"/>
  <c r="BQ201"/>
  <c r="BR201"/>
  <c r="BS201"/>
  <c r="BT201"/>
  <c r="BU201"/>
  <c r="BV201"/>
  <c r="BJ202"/>
  <c r="BK202"/>
  <c r="BL202"/>
  <c r="BM202"/>
  <c r="BN202"/>
  <c r="BO202"/>
  <c r="BP202"/>
  <c r="BQ202"/>
  <c r="BR202"/>
  <c r="BS202"/>
  <c r="BT202"/>
  <c r="BU202"/>
  <c r="BV202"/>
  <c r="BJ203"/>
  <c r="BK203"/>
  <c r="BL203"/>
  <c r="BM203"/>
  <c r="BN203"/>
  <c r="BO203"/>
  <c r="BP203"/>
  <c r="BQ203"/>
  <c r="BR203"/>
  <c r="BS203"/>
  <c r="BT203"/>
  <c r="BU203"/>
  <c r="BV203"/>
  <c r="BJ204"/>
  <c r="BK204"/>
  <c r="BL204"/>
  <c r="BM204"/>
  <c r="BN204"/>
  <c r="BO204"/>
  <c r="BP204"/>
  <c r="BQ204"/>
  <c r="BR204"/>
  <c r="BS204"/>
  <c r="BT204"/>
  <c r="BU204"/>
  <c r="BV204"/>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B61"/>
  <c r="C61"/>
  <c r="D61"/>
  <c r="E61"/>
  <c r="F61"/>
  <c r="G61"/>
  <c r="H61"/>
  <c r="I61"/>
  <c r="J61"/>
  <c r="K61"/>
  <c r="L61"/>
  <c r="M61"/>
  <c r="O61"/>
  <c r="P61"/>
  <c r="B62"/>
  <c r="C62"/>
  <c r="D62"/>
  <c r="E62"/>
  <c r="F62"/>
  <c r="G62"/>
  <c r="H62"/>
  <c r="I62"/>
  <c r="J62"/>
  <c r="K62"/>
  <c r="L62"/>
  <c r="M62"/>
  <c r="O62"/>
  <c r="P62"/>
  <c r="B63"/>
  <c r="C63"/>
  <c r="D63"/>
  <c r="E63"/>
  <c r="F63"/>
  <c r="G63"/>
  <c r="H63"/>
  <c r="I63"/>
  <c r="J63"/>
  <c r="K63"/>
  <c r="L63"/>
  <c r="M63"/>
  <c r="O63"/>
  <c r="P63"/>
  <c r="B64"/>
  <c r="C64"/>
  <c r="D64"/>
  <c r="E64"/>
  <c r="F64"/>
  <c r="G64"/>
  <c r="H64"/>
  <c r="I64"/>
  <c r="J64"/>
  <c r="K64"/>
  <c r="L64"/>
  <c r="M64"/>
  <c r="O64"/>
  <c r="P64"/>
  <c r="B65"/>
  <c r="C65"/>
  <c r="D65"/>
  <c r="E65"/>
  <c r="F65"/>
  <c r="G65"/>
  <c r="H65"/>
  <c r="I65"/>
  <c r="J65"/>
  <c r="K65"/>
  <c r="L65"/>
  <c r="M65"/>
  <c r="O65"/>
  <c r="P65"/>
  <c r="B66"/>
  <c r="C66"/>
  <c r="D66"/>
  <c r="E66"/>
  <c r="F66"/>
  <c r="G66"/>
  <c r="H66"/>
  <c r="I66"/>
  <c r="J66"/>
  <c r="K66"/>
  <c r="L66"/>
  <c r="M66"/>
  <c r="O66"/>
  <c r="P66"/>
  <c r="B67"/>
  <c r="C67"/>
  <c r="D67"/>
  <c r="E67"/>
  <c r="F67"/>
  <c r="G67"/>
  <c r="H67"/>
  <c r="I67"/>
  <c r="J67"/>
  <c r="K67"/>
  <c r="L67"/>
  <c r="M67"/>
  <c r="O67"/>
  <c r="P67"/>
  <c r="B68"/>
  <c r="C68"/>
  <c r="D68"/>
  <c r="E68"/>
  <c r="F68"/>
  <c r="G68"/>
  <c r="H68"/>
  <c r="I68"/>
  <c r="J68"/>
  <c r="K68"/>
  <c r="L68"/>
  <c r="M68"/>
  <c r="O68"/>
  <c r="P68"/>
  <c r="B69"/>
  <c r="C69"/>
  <c r="D69"/>
  <c r="E69"/>
  <c r="F69"/>
  <c r="G69"/>
  <c r="H69"/>
  <c r="I69"/>
  <c r="J69"/>
  <c r="K69"/>
  <c r="L69"/>
  <c r="M69"/>
  <c r="O69"/>
  <c r="P69"/>
  <c r="B70"/>
  <c r="C70"/>
  <c r="D70"/>
  <c r="E70"/>
  <c r="F70"/>
  <c r="G70"/>
  <c r="H70"/>
  <c r="I70"/>
  <c r="J70"/>
  <c r="K70"/>
  <c r="L70"/>
  <c r="M70"/>
  <c r="O70"/>
  <c r="P70"/>
  <c r="B71"/>
  <c r="C71"/>
  <c r="D71"/>
  <c r="E71"/>
  <c r="F71"/>
  <c r="G71"/>
  <c r="H71"/>
  <c r="I71"/>
  <c r="J71"/>
  <c r="K71"/>
  <c r="L71"/>
  <c r="M71"/>
  <c r="O71"/>
  <c r="P71"/>
  <c r="B72"/>
  <c r="C72"/>
  <c r="D72"/>
  <c r="E72"/>
  <c r="F72"/>
  <c r="G72"/>
  <c r="H72"/>
  <c r="I72"/>
  <c r="J72"/>
  <c r="K72"/>
  <c r="L72"/>
  <c r="M72"/>
  <c r="O72"/>
  <c r="P72"/>
  <c r="B73"/>
  <c r="C73"/>
  <c r="D73"/>
  <c r="E73"/>
  <c r="F73"/>
  <c r="G73"/>
  <c r="H73"/>
  <c r="I73"/>
  <c r="J73"/>
  <c r="K73"/>
  <c r="L73"/>
  <c r="M73"/>
  <c r="O73"/>
  <c r="P73"/>
  <c r="B74"/>
  <c r="C74"/>
  <c r="D74"/>
  <c r="E74"/>
  <c r="F74"/>
  <c r="G74"/>
  <c r="H74"/>
  <c r="I74"/>
  <c r="J74"/>
  <c r="K74"/>
  <c r="L74"/>
  <c r="M74"/>
  <c r="O74"/>
  <c r="P74"/>
  <c r="B75"/>
  <c r="C75"/>
  <c r="D75"/>
  <c r="E75"/>
  <c r="F75"/>
  <c r="G75"/>
  <c r="H75"/>
  <c r="I75"/>
  <c r="J75"/>
  <c r="K75"/>
  <c r="L75"/>
  <c r="M75"/>
  <c r="O75"/>
  <c r="P75"/>
  <c r="B76"/>
  <c r="C76"/>
  <c r="D76"/>
  <c r="E76"/>
  <c r="F76"/>
  <c r="G76"/>
  <c r="H76"/>
  <c r="I76"/>
  <c r="J76"/>
  <c r="K76"/>
  <c r="L76"/>
  <c r="M76"/>
  <c r="O76"/>
  <c r="P76"/>
  <c r="B77"/>
  <c r="C77"/>
  <c r="D77"/>
  <c r="E77"/>
  <c r="F77"/>
  <c r="G77"/>
  <c r="H77"/>
  <c r="I77"/>
  <c r="J77"/>
  <c r="K77"/>
  <c r="L77"/>
  <c r="M77"/>
  <c r="O77"/>
  <c r="P77"/>
  <c r="B78"/>
  <c r="C78"/>
  <c r="D78"/>
  <c r="E78"/>
  <c r="F78"/>
  <c r="G78"/>
  <c r="H78"/>
  <c r="I78"/>
  <c r="J78"/>
  <c r="K78"/>
  <c r="L78"/>
  <c r="M78"/>
  <c r="O78"/>
  <c r="P78"/>
  <c r="B79"/>
  <c r="C79"/>
  <c r="D79"/>
  <c r="E79"/>
  <c r="F79"/>
  <c r="G79"/>
  <c r="H79"/>
  <c r="I79"/>
  <c r="J79"/>
  <c r="K79"/>
  <c r="L79"/>
  <c r="M79"/>
  <c r="O79"/>
  <c r="P79"/>
  <c r="B80"/>
  <c r="C80"/>
  <c r="D80"/>
  <c r="E80"/>
  <c r="F80"/>
  <c r="G80"/>
  <c r="H80"/>
  <c r="I80"/>
  <c r="J80"/>
  <c r="K80"/>
  <c r="L80"/>
  <c r="M80"/>
  <c r="O80"/>
  <c r="P80"/>
  <c r="B81"/>
  <c r="C81"/>
  <c r="D81"/>
  <c r="E81"/>
  <c r="F81"/>
  <c r="G81"/>
  <c r="H81"/>
  <c r="I81"/>
  <c r="J81"/>
  <c r="K81"/>
  <c r="L81"/>
  <c r="M81"/>
  <c r="O81"/>
  <c r="P81"/>
  <c r="B82"/>
  <c r="C82"/>
  <c r="D82"/>
  <c r="E82"/>
  <c r="F82"/>
  <c r="G82"/>
  <c r="H82"/>
  <c r="I82"/>
  <c r="J82"/>
  <c r="K82"/>
  <c r="L82"/>
  <c r="M82"/>
  <c r="O82"/>
  <c r="P82"/>
  <c r="B83"/>
  <c r="C83"/>
  <c r="D83"/>
  <c r="E83"/>
  <c r="F83"/>
  <c r="G83"/>
  <c r="H83"/>
  <c r="I83"/>
  <c r="J83"/>
  <c r="K83"/>
  <c r="L83"/>
  <c r="M83"/>
  <c r="O83"/>
  <c r="P83"/>
  <c r="B84"/>
  <c r="C84"/>
  <c r="D84"/>
  <c r="E84"/>
  <c r="F84"/>
  <c r="G84"/>
  <c r="H84"/>
  <c r="I84"/>
  <c r="J84"/>
  <c r="K84"/>
  <c r="L84"/>
  <c r="M84"/>
  <c r="O84"/>
  <c r="P84"/>
  <c r="B85"/>
  <c r="C85"/>
  <c r="D85"/>
  <c r="E85"/>
  <c r="F85"/>
  <c r="G85"/>
  <c r="H85"/>
  <c r="I85"/>
  <c r="J85"/>
  <c r="K85"/>
  <c r="L85"/>
  <c r="M85"/>
  <c r="O85"/>
  <c r="P85"/>
  <c r="B86"/>
  <c r="C86"/>
  <c r="D86"/>
  <c r="E86"/>
  <c r="F86"/>
  <c r="G86"/>
  <c r="H86"/>
  <c r="I86"/>
  <c r="J86"/>
  <c r="K86"/>
  <c r="L86"/>
  <c r="M86"/>
  <c r="O86"/>
  <c r="P86"/>
  <c r="B87"/>
  <c r="C87"/>
  <c r="D87"/>
  <c r="E87"/>
  <c r="F87"/>
  <c r="G87"/>
  <c r="H87"/>
  <c r="I87"/>
  <c r="J87"/>
  <c r="K87"/>
  <c r="L87"/>
  <c r="M87"/>
  <c r="O87"/>
  <c r="P87"/>
  <c r="B88"/>
  <c r="C88"/>
  <c r="D88"/>
  <c r="E88"/>
  <c r="F88"/>
  <c r="G88"/>
  <c r="H88"/>
  <c r="I88"/>
  <c r="J88"/>
  <c r="K88"/>
  <c r="L88"/>
  <c r="M88"/>
  <c r="O88"/>
  <c r="P88"/>
  <c r="B89"/>
  <c r="C89"/>
  <c r="D89"/>
  <c r="E89"/>
  <c r="F89"/>
  <c r="G89"/>
  <c r="H89"/>
  <c r="I89"/>
  <c r="J89"/>
  <c r="K89"/>
  <c r="L89"/>
  <c r="M89"/>
  <c r="O89"/>
  <c r="P89"/>
  <c r="B90"/>
  <c r="C90"/>
  <c r="D90"/>
  <c r="E90"/>
  <c r="F90"/>
  <c r="G90"/>
  <c r="H90"/>
  <c r="I90"/>
  <c r="J90"/>
  <c r="K90"/>
  <c r="L90"/>
  <c r="M90"/>
  <c r="O90"/>
  <c r="P90"/>
  <c r="B91"/>
  <c r="C91"/>
  <c r="D91"/>
  <c r="E91"/>
  <c r="F91"/>
  <c r="G91"/>
  <c r="H91"/>
  <c r="I91"/>
  <c r="J91"/>
  <c r="K91"/>
  <c r="L91"/>
  <c r="M91"/>
  <c r="O91"/>
  <c r="P91"/>
  <c r="B92"/>
  <c r="C92"/>
  <c r="D92"/>
  <c r="E92"/>
  <c r="F92"/>
  <c r="G92"/>
  <c r="H92"/>
  <c r="I92"/>
  <c r="J92"/>
  <c r="K92"/>
  <c r="L92"/>
  <c r="M92"/>
  <c r="O92"/>
  <c r="P92"/>
  <c r="B93"/>
  <c r="C93"/>
  <c r="D93"/>
  <c r="E93"/>
  <c r="F93"/>
  <c r="G93"/>
  <c r="H93"/>
  <c r="I93"/>
  <c r="J93"/>
  <c r="K93"/>
  <c r="L93"/>
  <c r="M93"/>
  <c r="O93"/>
  <c r="P93"/>
  <c r="B94"/>
  <c r="C94"/>
  <c r="D94"/>
  <c r="E94"/>
  <c r="F94"/>
  <c r="G94"/>
  <c r="H94"/>
  <c r="I94"/>
  <c r="J94"/>
  <c r="K94"/>
  <c r="L94"/>
  <c r="M94"/>
  <c r="O94"/>
  <c r="P94"/>
  <c r="B95"/>
  <c r="C95"/>
  <c r="D95"/>
  <c r="E95"/>
  <c r="F95"/>
  <c r="G95"/>
  <c r="H95"/>
  <c r="I95"/>
  <c r="J95"/>
  <c r="K95"/>
  <c r="L95"/>
  <c r="M95"/>
  <c r="O95"/>
  <c r="P95"/>
  <c r="B96"/>
  <c r="C96"/>
  <c r="D96"/>
  <c r="E96"/>
  <c r="F96"/>
  <c r="G96"/>
  <c r="H96"/>
  <c r="I96"/>
  <c r="J96"/>
  <c r="K96"/>
  <c r="L96"/>
  <c r="M96"/>
  <c r="O96"/>
  <c r="P96"/>
  <c r="B97"/>
  <c r="C97"/>
  <c r="D97"/>
  <c r="E97"/>
  <c r="F97"/>
  <c r="G97"/>
  <c r="H97"/>
  <c r="I97"/>
  <c r="J97"/>
  <c r="K97"/>
  <c r="L97"/>
  <c r="M97"/>
  <c r="O97"/>
  <c r="P97"/>
  <c r="B98"/>
  <c r="C98"/>
  <c r="D98"/>
  <c r="E98"/>
  <c r="F98"/>
  <c r="G98"/>
  <c r="H98"/>
  <c r="I98"/>
  <c r="J98"/>
  <c r="K98"/>
  <c r="L98"/>
  <c r="M98"/>
  <c r="O98"/>
  <c r="P98"/>
  <c r="B99"/>
  <c r="C99"/>
  <c r="D99"/>
  <c r="E99"/>
  <c r="F99"/>
  <c r="G99"/>
  <c r="H99"/>
  <c r="I99"/>
  <c r="J99"/>
  <c r="K99"/>
  <c r="L99"/>
  <c r="M99"/>
  <c r="O99"/>
  <c r="P99"/>
  <c r="B100"/>
  <c r="C100"/>
  <c r="D100"/>
  <c r="E100"/>
  <c r="F100"/>
  <c r="G100"/>
  <c r="H100"/>
  <c r="I100"/>
  <c r="J100"/>
  <c r="K100"/>
  <c r="L100"/>
  <c r="M100"/>
  <c r="O100"/>
  <c r="P100"/>
  <c r="B101"/>
  <c r="C101"/>
  <c r="D101"/>
  <c r="E101"/>
  <c r="F101"/>
  <c r="G101"/>
  <c r="H101"/>
  <c r="I101"/>
  <c r="J101"/>
  <c r="K101"/>
  <c r="L101"/>
  <c r="M101"/>
  <c r="O101"/>
  <c r="P101"/>
  <c r="B102"/>
  <c r="C102"/>
  <c r="D102"/>
  <c r="E102"/>
  <c r="F102"/>
  <c r="G102"/>
  <c r="H102"/>
  <c r="I102"/>
  <c r="J102"/>
  <c r="K102"/>
  <c r="L102"/>
  <c r="M102"/>
  <c r="O102"/>
  <c r="P102"/>
  <c r="B103"/>
  <c r="C103"/>
  <c r="D103"/>
  <c r="E103"/>
  <c r="F103"/>
  <c r="G103"/>
  <c r="H103"/>
  <c r="I103"/>
  <c r="J103"/>
  <c r="K103"/>
  <c r="L103"/>
  <c r="M103"/>
  <c r="O103"/>
  <c r="P103"/>
  <c r="B104"/>
  <c r="C104"/>
  <c r="D104"/>
  <c r="E104"/>
  <c r="F104"/>
  <c r="G104"/>
  <c r="H104"/>
  <c r="I104"/>
  <c r="J104"/>
  <c r="K104"/>
  <c r="L104"/>
  <c r="M104"/>
  <c r="O104"/>
  <c r="P104"/>
  <c r="B105"/>
  <c r="C105"/>
  <c r="D105"/>
  <c r="E105"/>
  <c r="F105"/>
  <c r="G105"/>
  <c r="H105"/>
  <c r="I105"/>
  <c r="J105"/>
  <c r="K105"/>
  <c r="L105"/>
  <c r="M105"/>
  <c r="O105"/>
  <c r="P105"/>
  <c r="B106"/>
  <c r="C106"/>
  <c r="D106"/>
  <c r="E106"/>
  <c r="F106"/>
  <c r="G106"/>
  <c r="H106"/>
  <c r="I106"/>
  <c r="J106"/>
  <c r="K106"/>
  <c r="L106"/>
  <c r="M106"/>
  <c r="O106"/>
  <c r="P106"/>
  <c r="B107"/>
  <c r="C107"/>
  <c r="D107"/>
  <c r="E107"/>
  <c r="F107"/>
  <c r="G107"/>
  <c r="H107"/>
  <c r="I107"/>
  <c r="J107"/>
  <c r="K107"/>
  <c r="L107"/>
  <c r="M107"/>
  <c r="O107"/>
  <c r="P107"/>
  <c r="B108"/>
  <c r="C108"/>
  <c r="D108"/>
  <c r="E108"/>
  <c r="F108"/>
  <c r="G108"/>
  <c r="H108"/>
  <c r="I108"/>
  <c r="J108"/>
  <c r="K108"/>
  <c r="L108"/>
  <c r="M108"/>
  <c r="O108"/>
  <c r="P108"/>
  <c r="B109"/>
  <c r="C109"/>
  <c r="D109"/>
  <c r="E109"/>
  <c r="F109"/>
  <c r="G109"/>
  <c r="H109"/>
  <c r="I109"/>
  <c r="J109"/>
  <c r="K109"/>
  <c r="L109"/>
  <c r="M109"/>
  <c r="O109"/>
  <c r="P109"/>
  <c r="B110"/>
  <c r="C110"/>
  <c r="D110"/>
  <c r="E110"/>
  <c r="F110"/>
  <c r="G110"/>
  <c r="H110"/>
  <c r="I110"/>
  <c r="J110"/>
  <c r="K110"/>
  <c r="L110"/>
  <c r="M110"/>
  <c r="O110"/>
  <c r="P110"/>
  <c r="B111"/>
  <c r="C111"/>
  <c r="D111"/>
  <c r="E111"/>
  <c r="F111"/>
  <c r="G111"/>
  <c r="H111"/>
  <c r="I111"/>
  <c r="J111"/>
  <c r="K111"/>
  <c r="L111"/>
  <c r="M111"/>
  <c r="O111"/>
  <c r="P111"/>
  <c r="B112"/>
  <c r="C112"/>
  <c r="D112"/>
  <c r="E112"/>
  <c r="F112"/>
  <c r="G112"/>
  <c r="H112"/>
  <c r="I112"/>
  <c r="J112"/>
  <c r="K112"/>
  <c r="L112"/>
  <c r="M112"/>
  <c r="O112"/>
  <c r="P112"/>
  <c r="B113"/>
  <c r="C113"/>
  <c r="D113"/>
  <c r="E113"/>
  <c r="F113"/>
  <c r="G113"/>
  <c r="H113"/>
  <c r="I113"/>
  <c r="J113"/>
  <c r="K113"/>
  <c r="L113"/>
  <c r="M113"/>
  <c r="O113"/>
  <c r="P113"/>
  <c r="B114"/>
  <c r="C114"/>
  <c r="D114"/>
  <c r="E114"/>
  <c r="F114"/>
  <c r="G114"/>
  <c r="H114"/>
  <c r="I114"/>
  <c r="J114"/>
  <c r="K114"/>
  <c r="L114"/>
  <c r="M114"/>
  <c r="O114"/>
  <c r="P114"/>
  <c r="B115"/>
  <c r="C115"/>
  <c r="D115"/>
  <c r="E115"/>
  <c r="F115"/>
  <c r="G115"/>
  <c r="H115"/>
  <c r="I115"/>
  <c r="J115"/>
  <c r="K115"/>
  <c r="L115"/>
  <c r="M115"/>
  <c r="O115"/>
  <c r="P115"/>
  <c r="B116"/>
  <c r="C116"/>
  <c r="D116"/>
  <c r="E116"/>
  <c r="F116"/>
  <c r="G116"/>
  <c r="H116"/>
  <c r="I116"/>
  <c r="J116"/>
  <c r="K116"/>
  <c r="L116"/>
  <c r="M116"/>
  <c r="O116"/>
  <c r="P116"/>
  <c r="B117"/>
  <c r="C117"/>
  <c r="D117"/>
  <c r="E117"/>
  <c r="F117"/>
  <c r="G117"/>
  <c r="H117"/>
  <c r="I117"/>
  <c r="J117"/>
  <c r="K117"/>
  <c r="L117"/>
  <c r="M117"/>
  <c r="O117"/>
  <c r="P117"/>
  <c r="B118"/>
  <c r="C118"/>
  <c r="D118"/>
  <c r="E118"/>
  <c r="F118"/>
  <c r="G118"/>
  <c r="H118"/>
  <c r="I118"/>
  <c r="J118"/>
  <c r="K118"/>
  <c r="L118"/>
  <c r="M118"/>
  <c r="O118"/>
  <c r="P118"/>
  <c r="B119"/>
  <c r="C119"/>
  <c r="D119"/>
  <c r="E119"/>
  <c r="F119"/>
  <c r="G119"/>
  <c r="H119"/>
  <c r="I119"/>
  <c r="J119"/>
  <c r="K119"/>
  <c r="L119"/>
  <c r="M119"/>
  <c r="O119"/>
  <c r="P119"/>
  <c r="B120"/>
  <c r="C120"/>
  <c r="D120"/>
  <c r="E120"/>
  <c r="F120"/>
  <c r="G120"/>
  <c r="H120"/>
  <c r="I120"/>
  <c r="J120"/>
  <c r="K120"/>
  <c r="L120"/>
  <c r="M120"/>
  <c r="O120"/>
  <c r="P120"/>
  <c r="B121"/>
  <c r="C121"/>
  <c r="D121"/>
  <c r="E121"/>
  <c r="F121"/>
  <c r="G121"/>
  <c r="H121"/>
  <c r="I121"/>
  <c r="J121"/>
  <c r="K121"/>
  <c r="L121"/>
  <c r="M121"/>
  <c r="O121"/>
  <c r="P121"/>
  <c r="B122"/>
  <c r="C122"/>
  <c r="D122"/>
  <c r="E122"/>
  <c r="F122"/>
  <c r="G122"/>
  <c r="H122"/>
  <c r="I122"/>
  <c r="J122"/>
  <c r="K122"/>
  <c r="L122"/>
  <c r="M122"/>
  <c r="O122"/>
  <c r="P122"/>
  <c r="B123"/>
  <c r="C123"/>
  <c r="D123"/>
  <c r="E123"/>
  <c r="F123"/>
  <c r="G123"/>
  <c r="H123"/>
  <c r="I123"/>
  <c r="J123"/>
  <c r="K123"/>
  <c r="L123"/>
  <c r="M123"/>
  <c r="O123"/>
  <c r="P123"/>
  <c r="B124"/>
  <c r="C124"/>
  <c r="D124"/>
  <c r="E124"/>
  <c r="F124"/>
  <c r="G124"/>
  <c r="H124"/>
  <c r="I124"/>
  <c r="J124"/>
  <c r="K124"/>
  <c r="L124"/>
  <c r="M124"/>
  <c r="O124"/>
  <c r="P124"/>
  <c r="B125"/>
  <c r="C125"/>
  <c r="D125"/>
  <c r="E125"/>
  <c r="F125"/>
  <c r="G125"/>
  <c r="H125"/>
  <c r="I125"/>
  <c r="J125"/>
  <c r="K125"/>
  <c r="L125"/>
  <c r="M125"/>
  <c r="O125"/>
  <c r="P125"/>
  <c r="B126"/>
  <c r="C126"/>
  <c r="D126"/>
  <c r="E126"/>
  <c r="F126"/>
  <c r="G126"/>
  <c r="H126"/>
  <c r="I126"/>
  <c r="J126"/>
  <c r="K126"/>
  <c r="L126"/>
  <c r="M126"/>
  <c r="O126"/>
  <c r="P126"/>
  <c r="B127"/>
  <c r="C127"/>
  <c r="D127"/>
  <c r="E127"/>
  <c r="F127"/>
  <c r="G127"/>
  <c r="H127"/>
  <c r="I127"/>
  <c r="J127"/>
  <c r="K127"/>
  <c r="L127"/>
  <c r="M127"/>
  <c r="O127"/>
  <c r="P127"/>
  <c r="B128"/>
  <c r="C128"/>
  <c r="D128"/>
  <c r="E128"/>
  <c r="F128"/>
  <c r="G128"/>
  <c r="H128"/>
  <c r="I128"/>
  <c r="J128"/>
  <c r="K128"/>
  <c r="L128"/>
  <c r="M128"/>
  <c r="O128"/>
  <c r="P128"/>
  <c r="B129"/>
  <c r="C129"/>
  <c r="D129"/>
  <c r="E129"/>
  <c r="F129"/>
  <c r="G129"/>
  <c r="H129"/>
  <c r="I129"/>
  <c r="J129"/>
  <c r="K129"/>
  <c r="L129"/>
  <c r="M129"/>
  <c r="O129"/>
  <c r="P129"/>
  <c r="B130"/>
  <c r="C130"/>
  <c r="D130"/>
  <c r="E130"/>
  <c r="F130"/>
  <c r="G130"/>
  <c r="H130"/>
  <c r="I130"/>
  <c r="J130"/>
  <c r="K130"/>
  <c r="L130"/>
  <c r="M130"/>
  <c r="O130"/>
  <c r="P130"/>
  <c r="B131"/>
  <c r="C131"/>
  <c r="D131"/>
  <c r="E131"/>
  <c r="F131"/>
  <c r="G131"/>
  <c r="H131"/>
  <c r="I131"/>
  <c r="J131"/>
  <c r="K131"/>
  <c r="L131"/>
  <c r="M131"/>
  <c r="O131"/>
  <c r="P131"/>
  <c r="B132"/>
  <c r="C132"/>
  <c r="D132"/>
  <c r="E132"/>
  <c r="F132"/>
  <c r="G132"/>
  <c r="H132"/>
  <c r="I132"/>
  <c r="J132"/>
  <c r="K132"/>
  <c r="L132"/>
  <c r="M132"/>
  <c r="O132"/>
  <c r="P132"/>
  <c r="B133"/>
  <c r="C133"/>
  <c r="D133"/>
  <c r="E133"/>
  <c r="F133"/>
  <c r="G133"/>
  <c r="H133"/>
  <c r="I133"/>
  <c r="J133"/>
  <c r="K133"/>
  <c r="L133"/>
  <c r="M133"/>
  <c r="O133"/>
  <c r="P133"/>
  <c r="B134"/>
  <c r="C134"/>
  <c r="D134"/>
  <c r="E134"/>
  <c r="F134"/>
  <c r="G134"/>
  <c r="H134"/>
  <c r="I134"/>
  <c r="J134"/>
  <c r="K134"/>
  <c r="L134"/>
  <c r="M134"/>
  <c r="O134"/>
  <c r="P134"/>
  <c r="B135"/>
  <c r="C135"/>
  <c r="D135"/>
  <c r="E135"/>
  <c r="F135"/>
  <c r="G135"/>
  <c r="H135"/>
  <c r="I135"/>
  <c r="J135"/>
  <c r="K135"/>
  <c r="L135"/>
  <c r="M135"/>
  <c r="O135"/>
  <c r="P135"/>
  <c r="B136"/>
  <c r="C136"/>
  <c r="D136"/>
  <c r="E136"/>
  <c r="F136"/>
  <c r="G136"/>
  <c r="H136"/>
  <c r="I136"/>
  <c r="J136"/>
  <c r="K136"/>
  <c r="L136"/>
  <c r="M136"/>
  <c r="O136"/>
  <c r="P136"/>
  <c r="B137"/>
  <c r="C137"/>
  <c r="D137"/>
  <c r="E137"/>
  <c r="F137"/>
  <c r="G137"/>
  <c r="H137"/>
  <c r="I137"/>
  <c r="J137"/>
  <c r="K137"/>
  <c r="L137"/>
  <c r="M137"/>
  <c r="O137"/>
  <c r="P137"/>
  <c r="B138"/>
  <c r="C138"/>
  <c r="D138"/>
  <c r="E138"/>
  <c r="F138"/>
  <c r="G138"/>
  <c r="H138"/>
  <c r="I138"/>
  <c r="J138"/>
  <c r="K138"/>
  <c r="L138"/>
  <c r="M138"/>
  <c r="O138"/>
  <c r="P138"/>
  <c r="B139"/>
  <c r="C139"/>
  <c r="D139"/>
  <c r="E139"/>
  <c r="F139"/>
  <c r="G139"/>
  <c r="H139"/>
  <c r="I139"/>
  <c r="J139"/>
  <c r="K139"/>
  <c r="L139"/>
  <c r="M139"/>
  <c r="O139"/>
  <c r="P139"/>
  <c r="B140"/>
  <c r="C140"/>
  <c r="D140"/>
  <c r="E140"/>
  <c r="F140"/>
  <c r="G140"/>
  <c r="H140"/>
  <c r="I140"/>
  <c r="J140"/>
  <c r="K140"/>
  <c r="L140"/>
  <c r="M140"/>
  <c r="O140"/>
  <c r="P140"/>
  <c r="B141"/>
  <c r="C141"/>
  <c r="D141"/>
  <c r="E141"/>
  <c r="F141"/>
  <c r="G141"/>
  <c r="H141"/>
  <c r="I141"/>
  <c r="J141"/>
  <c r="K141"/>
  <c r="L141"/>
  <c r="M141"/>
  <c r="O141"/>
  <c r="P141"/>
  <c r="B142"/>
  <c r="C142"/>
  <c r="D142"/>
  <c r="E142"/>
  <c r="F142"/>
  <c r="G142"/>
  <c r="H142"/>
  <c r="I142"/>
  <c r="J142"/>
  <c r="K142"/>
  <c r="L142"/>
  <c r="M142"/>
  <c r="O142"/>
  <c r="P142"/>
  <c r="B143"/>
  <c r="C143"/>
  <c r="D143"/>
  <c r="E143"/>
  <c r="F143"/>
  <c r="G143"/>
  <c r="H143"/>
  <c r="I143"/>
  <c r="J143"/>
  <c r="K143"/>
  <c r="L143"/>
  <c r="M143"/>
  <c r="O143"/>
  <c r="P143"/>
  <c r="B144"/>
  <c r="C144"/>
  <c r="D144"/>
  <c r="E144"/>
  <c r="F144"/>
  <c r="G144"/>
  <c r="H144"/>
  <c r="I144"/>
  <c r="J144"/>
  <c r="K144"/>
  <c r="L144"/>
  <c r="M144"/>
  <c r="O144"/>
  <c r="P144"/>
  <c r="B145"/>
  <c r="C145"/>
  <c r="D145"/>
  <c r="E145"/>
  <c r="F145"/>
  <c r="G145"/>
  <c r="H145"/>
  <c r="I145"/>
  <c r="J145"/>
  <c r="K145"/>
  <c r="L145"/>
  <c r="M145"/>
  <c r="O145"/>
  <c r="P145"/>
  <c r="B146"/>
  <c r="C146"/>
  <c r="D146"/>
  <c r="E146"/>
  <c r="F146"/>
  <c r="G146"/>
  <c r="H146"/>
  <c r="I146"/>
  <c r="J146"/>
  <c r="K146"/>
  <c r="L146"/>
  <c r="M146"/>
  <c r="O146"/>
  <c r="P146"/>
  <c r="B147"/>
  <c r="C147"/>
  <c r="D147"/>
  <c r="E147"/>
  <c r="F147"/>
  <c r="G147"/>
  <c r="H147"/>
  <c r="I147"/>
  <c r="J147"/>
  <c r="K147"/>
  <c r="L147"/>
  <c r="M147"/>
  <c r="O147"/>
  <c r="P147"/>
  <c r="B148"/>
  <c r="C148"/>
  <c r="D148"/>
  <c r="E148"/>
  <c r="F148"/>
  <c r="G148"/>
  <c r="H148"/>
  <c r="I148"/>
  <c r="J148"/>
  <c r="K148"/>
  <c r="L148"/>
  <c r="M148"/>
  <c r="O148"/>
  <c r="P148"/>
  <c r="B149"/>
  <c r="C149"/>
  <c r="D149"/>
  <c r="E149"/>
  <c r="F149"/>
  <c r="G149"/>
  <c r="H149"/>
  <c r="I149"/>
  <c r="J149"/>
  <c r="K149"/>
  <c r="L149"/>
  <c r="M149"/>
  <c r="O149"/>
  <c r="P149"/>
  <c r="B150"/>
  <c r="C150"/>
  <c r="D150"/>
  <c r="E150"/>
  <c r="F150"/>
  <c r="G150"/>
  <c r="H150"/>
  <c r="I150"/>
  <c r="J150"/>
  <c r="K150"/>
  <c r="L150"/>
  <c r="M150"/>
  <c r="O150"/>
  <c r="P150"/>
  <c r="B151"/>
  <c r="C151"/>
  <c r="D151"/>
  <c r="E151"/>
  <c r="F151"/>
  <c r="G151"/>
  <c r="H151"/>
  <c r="I151"/>
  <c r="J151"/>
  <c r="K151"/>
  <c r="L151"/>
  <c r="M151"/>
  <c r="O151"/>
  <c r="P151"/>
  <c r="B152"/>
  <c r="C152"/>
  <c r="D152"/>
  <c r="E152"/>
  <c r="F152"/>
  <c r="G152"/>
  <c r="H152"/>
  <c r="I152"/>
  <c r="J152"/>
  <c r="K152"/>
  <c r="L152"/>
  <c r="M152"/>
  <c r="O152"/>
  <c r="P152"/>
  <c r="B153"/>
  <c r="C153"/>
  <c r="D153"/>
  <c r="E153"/>
  <c r="F153"/>
  <c r="G153"/>
  <c r="H153"/>
  <c r="I153"/>
  <c r="J153"/>
  <c r="K153"/>
  <c r="L153"/>
  <c r="M153"/>
  <c r="O153"/>
  <c r="P153"/>
  <c r="B154"/>
  <c r="C154"/>
  <c r="D154"/>
  <c r="E154"/>
  <c r="F154"/>
  <c r="G154"/>
  <c r="H154"/>
  <c r="I154"/>
  <c r="J154"/>
  <c r="K154"/>
  <c r="L154"/>
  <c r="M154"/>
  <c r="O154"/>
  <c r="P154"/>
  <c r="B155"/>
  <c r="C155"/>
  <c r="D155"/>
  <c r="E155"/>
  <c r="F155"/>
  <c r="G155"/>
  <c r="H155"/>
  <c r="I155"/>
  <c r="J155"/>
  <c r="K155"/>
  <c r="L155"/>
  <c r="M155"/>
  <c r="O155"/>
  <c r="P155"/>
  <c r="B156"/>
  <c r="C156"/>
  <c r="D156"/>
  <c r="E156"/>
  <c r="F156"/>
  <c r="G156"/>
  <c r="H156"/>
  <c r="I156"/>
  <c r="J156"/>
  <c r="K156"/>
  <c r="L156"/>
  <c r="M156"/>
  <c r="O156"/>
  <c r="P156"/>
  <c r="B157"/>
  <c r="C157"/>
  <c r="D157"/>
  <c r="E157"/>
  <c r="F157"/>
  <c r="G157"/>
  <c r="H157"/>
  <c r="I157"/>
  <c r="J157"/>
  <c r="K157"/>
  <c r="L157"/>
  <c r="M157"/>
  <c r="O157"/>
  <c r="P157"/>
  <c r="B158"/>
  <c r="C158"/>
  <c r="D158"/>
  <c r="E158"/>
  <c r="F158"/>
  <c r="G158"/>
  <c r="H158"/>
  <c r="I158"/>
  <c r="J158"/>
  <c r="K158"/>
  <c r="L158"/>
  <c r="M158"/>
  <c r="O158"/>
  <c r="P158"/>
  <c r="B159"/>
  <c r="C159"/>
  <c r="D159"/>
  <c r="E159"/>
  <c r="F159"/>
  <c r="G159"/>
  <c r="H159"/>
  <c r="I159"/>
  <c r="J159"/>
  <c r="K159"/>
  <c r="L159"/>
  <c r="M159"/>
  <c r="O159"/>
  <c r="P159"/>
  <c r="B160"/>
  <c r="C160"/>
  <c r="D160"/>
  <c r="E160"/>
  <c r="F160"/>
  <c r="G160"/>
  <c r="H160"/>
  <c r="I160"/>
  <c r="J160"/>
  <c r="K160"/>
  <c r="L160"/>
  <c r="M160"/>
  <c r="O160"/>
  <c r="P160"/>
  <c r="B161"/>
  <c r="C161"/>
  <c r="D161"/>
  <c r="E161"/>
  <c r="F161"/>
  <c r="G161"/>
  <c r="H161"/>
  <c r="I161"/>
  <c r="J161"/>
  <c r="K161"/>
  <c r="L161"/>
  <c r="M161"/>
  <c r="O161"/>
  <c r="P161"/>
  <c r="B162"/>
  <c r="C162"/>
  <c r="D162"/>
  <c r="E162"/>
  <c r="F162"/>
  <c r="G162"/>
  <c r="H162"/>
  <c r="I162"/>
  <c r="J162"/>
  <c r="K162"/>
  <c r="L162"/>
  <c r="M162"/>
  <c r="O162"/>
  <c r="P162"/>
  <c r="B163"/>
  <c r="C163"/>
  <c r="D163"/>
  <c r="E163"/>
  <c r="F163"/>
  <c r="G163"/>
  <c r="H163"/>
  <c r="I163"/>
  <c r="J163"/>
  <c r="K163"/>
  <c r="L163"/>
  <c r="M163"/>
  <c r="O163"/>
  <c r="P163"/>
  <c r="B164"/>
  <c r="C164"/>
  <c r="D164"/>
  <c r="E164"/>
  <c r="F164"/>
  <c r="G164"/>
  <c r="H164"/>
  <c r="I164"/>
  <c r="J164"/>
  <c r="K164"/>
  <c r="L164"/>
  <c r="M164"/>
  <c r="O164"/>
  <c r="P164"/>
  <c r="B165"/>
  <c r="C165"/>
  <c r="D165"/>
  <c r="E165"/>
  <c r="F165"/>
  <c r="G165"/>
  <c r="H165"/>
  <c r="I165"/>
  <c r="J165"/>
  <c r="K165"/>
  <c r="L165"/>
  <c r="M165"/>
  <c r="O165"/>
  <c r="P165"/>
  <c r="B166"/>
  <c r="C166"/>
  <c r="D166"/>
  <c r="E166"/>
  <c r="F166"/>
  <c r="G166"/>
  <c r="H166"/>
  <c r="I166"/>
  <c r="J166"/>
  <c r="K166"/>
  <c r="L166"/>
  <c r="M166"/>
  <c r="O166"/>
  <c r="P166"/>
  <c r="B167"/>
  <c r="C167"/>
  <c r="D167"/>
  <c r="E167"/>
  <c r="F167"/>
  <c r="G167"/>
  <c r="H167"/>
  <c r="I167"/>
  <c r="J167"/>
  <c r="K167"/>
  <c r="L167"/>
  <c r="M167"/>
  <c r="O167"/>
  <c r="P167"/>
  <c r="B168"/>
  <c r="C168"/>
  <c r="D168"/>
  <c r="E168"/>
  <c r="F168"/>
  <c r="G168"/>
  <c r="H168"/>
  <c r="I168"/>
  <c r="J168"/>
  <c r="K168"/>
  <c r="L168"/>
  <c r="M168"/>
  <c r="O168"/>
  <c r="P168"/>
  <c r="B169"/>
  <c r="C169"/>
  <c r="D169"/>
  <c r="E169"/>
  <c r="F169"/>
  <c r="G169"/>
  <c r="H169"/>
  <c r="I169"/>
  <c r="J169"/>
  <c r="K169"/>
  <c r="L169"/>
  <c r="M169"/>
  <c r="O169"/>
  <c r="P169"/>
  <c r="B170"/>
  <c r="C170"/>
  <c r="D170"/>
  <c r="E170"/>
  <c r="F170"/>
  <c r="G170"/>
  <c r="H170"/>
  <c r="I170"/>
  <c r="J170"/>
  <c r="K170"/>
  <c r="L170"/>
  <c r="M170"/>
  <c r="O170"/>
  <c r="P170"/>
  <c r="B171"/>
  <c r="C171"/>
  <c r="D171"/>
  <c r="E171"/>
  <c r="F171"/>
  <c r="G171"/>
  <c r="H171"/>
  <c r="I171"/>
  <c r="J171"/>
  <c r="K171"/>
  <c r="L171"/>
  <c r="M171"/>
  <c r="O171"/>
  <c r="P171"/>
  <c r="B172"/>
  <c r="C172"/>
  <c r="D172"/>
  <c r="E172"/>
  <c r="F172"/>
  <c r="G172"/>
  <c r="H172"/>
  <c r="I172"/>
  <c r="J172"/>
  <c r="K172"/>
  <c r="L172"/>
  <c r="M172"/>
  <c r="O172"/>
  <c r="P172"/>
  <c r="B173"/>
  <c r="C173"/>
  <c r="D173"/>
  <c r="E173"/>
  <c r="F173"/>
  <c r="G173"/>
  <c r="H173"/>
  <c r="I173"/>
  <c r="J173"/>
  <c r="K173"/>
  <c r="L173"/>
  <c r="M173"/>
  <c r="O173"/>
  <c r="P173"/>
  <c r="B174"/>
  <c r="C174"/>
  <c r="D174"/>
  <c r="E174"/>
  <c r="F174"/>
  <c r="G174"/>
  <c r="H174"/>
  <c r="I174"/>
  <c r="J174"/>
  <c r="K174"/>
  <c r="L174"/>
  <c r="M174"/>
  <c r="O174"/>
  <c r="P174"/>
  <c r="B175"/>
  <c r="C175"/>
  <c r="D175"/>
  <c r="E175"/>
  <c r="F175"/>
  <c r="G175"/>
  <c r="H175"/>
  <c r="I175"/>
  <c r="J175"/>
  <c r="K175"/>
  <c r="L175"/>
  <c r="M175"/>
  <c r="O175"/>
  <c r="P175"/>
  <c r="B176"/>
  <c r="C176"/>
  <c r="D176"/>
  <c r="E176"/>
  <c r="F176"/>
  <c r="G176"/>
  <c r="H176"/>
  <c r="I176"/>
  <c r="J176"/>
  <c r="K176"/>
  <c r="L176"/>
  <c r="M176"/>
  <c r="O176"/>
  <c r="P176"/>
  <c r="B177"/>
  <c r="C177"/>
  <c r="D177"/>
  <c r="E177"/>
  <c r="F177"/>
  <c r="G177"/>
  <c r="H177"/>
  <c r="I177"/>
  <c r="J177"/>
  <c r="K177"/>
  <c r="L177"/>
  <c r="M177"/>
  <c r="O177"/>
  <c r="P177"/>
  <c r="B178"/>
  <c r="C178"/>
  <c r="D178"/>
  <c r="E178"/>
  <c r="F178"/>
  <c r="G178"/>
  <c r="H178"/>
  <c r="I178"/>
  <c r="J178"/>
  <c r="K178"/>
  <c r="L178"/>
  <c r="M178"/>
  <c r="O178"/>
  <c r="P178"/>
  <c r="B179"/>
  <c r="C179"/>
  <c r="D179"/>
  <c r="E179"/>
  <c r="F179"/>
  <c r="G179"/>
  <c r="H179"/>
  <c r="I179"/>
  <c r="J179"/>
  <c r="K179"/>
  <c r="L179"/>
  <c r="M179"/>
  <c r="O179"/>
  <c r="P179"/>
  <c r="B180"/>
  <c r="C180"/>
  <c r="D180"/>
  <c r="E180"/>
  <c r="F180"/>
  <c r="G180"/>
  <c r="H180"/>
  <c r="I180"/>
  <c r="J180"/>
  <c r="K180"/>
  <c r="L180"/>
  <c r="M180"/>
  <c r="O180"/>
  <c r="P180"/>
  <c r="B181"/>
  <c r="C181"/>
  <c r="D181"/>
  <c r="E181"/>
  <c r="F181"/>
  <c r="G181"/>
  <c r="H181"/>
  <c r="I181"/>
  <c r="J181"/>
  <c r="K181"/>
  <c r="L181"/>
  <c r="M181"/>
  <c r="O181"/>
  <c r="P181"/>
  <c r="B182"/>
  <c r="C182"/>
  <c r="D182"/>
  <c r="E182"/>
  <c r="F182"/>
  <c r="G182"/>
  <c r="H182"/>
  <c r="I182"/>
  <c r="J182"/>
  <c r="K182"/>
  <c r="L182"/>
  <c r="M182"/>
  <c r="O182"/>
  <c r="P182"/>
  <c r="B183"/>
  <c r="C183"/>
  <c r="D183"/>
  <c r="E183"/>
  <c r="F183"/>
  <c r="G183"/>
  <c r="H183"/>
  <c r="I183"/>
  <c r="J183"/>
  <c r="K183"/>
  <c r="L183"/>
  <c r="M183"/>
  <c r="O183"/>
  <c r="P183"/>
  <c r="B184"/>
  <c r="C184"/>
  <c r="D184"/>
  <c r="E184"/>
  <c r="F184"/>
  <c r="G184"/>
  <c r="H184"/>
  <c r="I184"/>
  <c r="J184"/>
  <c r="K184"/>
  <c r="L184"/>
  <c r="M184"/>
  <c r="O184"/>
  <c r="P184"/>
  <c r="B185"/>
  <c r="C185"/>
  <c r="D185"/>
  <c r="E185"/>
  <c r="F185"/>
  <c r="G185"/>
  <c r="H185"/>
  <c r="I185"/>
  <c r="J185"/>
  <c r="K185"/>
  <c r="L185"/>
  <c r="M185"/>
  <c r="O185"/>
  <c r="P185"/>
  <c r="B186"/>
  <c r="C186"/>
  <c r="D186"/>
  <c r="E186"/>
  <c r="F186"/>
  <c r="G186"/>
  <c r="H186"/>
  <c r="I186"/>
  <c r="J186"/>
  <c r="K186"/>
  <c r="L186"/>
  <c r="M186"/>
  <c r="O186"/>
  <c r="P186"/>
  <c r="B187"/>
  <c r="C187"/>
  <c r="D187"/>
  <c r="E187"/>
  <c r="F187"/>
  <c r="G187"/>
  <c r="H187"/>
  <c r="I187"/>
  <c r="J187"/>
  <c r="K187"/>
  <c r="L187"/>
  <c r="M187"/>
  <c r="O187"/>
  <c r="P187"/>
  <c r="B188"/>
  <c r="C188"/>
  <c r="D188"/>
  <c r="E188"/>
  <c r="F188"/>
  <c r="G188"/>
  <c r="H188"/>
  <c r="I188"/>
  <c r="J188"/>
  <c r="K188"/>
  <c r="L188"/>
  <c r="M188"/>
  <c r="O188"/>
  <c r="P188"/>
  <c r="B189"/>
  <c r="C189"/>
  <c r="D189"/>
  <c r="E189"/>
  <c r="F189"/>
  <c r="G189"/>
  <c r="H189"/>
  <c r="I189"/>
  <c r="J189"/>
  <c r="K189"/>
  <c r="L189"/>
  <c r="M189"/>
  <c r="O189"/>
  <c r="P189"/>
  <c r="B190"/>
  <c r="C190"/>
  <c r="D190"/>
  <c r="E190"/>
  <c r="F190"/>
  <c r="G190"/>
  <c r="H190"/>
  <c r="I190"/>
  <c r="J190"/>
  <c r="K190"/>
  <c r="L190"/>
  <c r="M190"/>
  <c r="O190"/>
  <c r="P190"/>
  <c r="B191"/>
  <c r="C191"/>
  <c r="D191"/>
  <c r="E191"/>
  <c r="F191"/>
  <c r="G191"/>
  <c r="H191"/>
  <c r="I191"/>
  <c r="J191"/>
  <c r="K191"/>
  <c r="L191"/>
  <c r="M191"/>
  <c r="O191"/>
  <c r="P191"/>
  <c r="B192"/>
  <c r="C192"/>
  <c r="D192"/>
  <c r="E192"/>
  <c r="F192"/>
  <c r="G192"/>
  <c r="H192"/>
  <c r="I192"/>
  <c r="J192"/>
  <c r="K192"/>
  <c r="L192"/>
  <c r="M192"/>
  <c r="O192"/>
  <c r="P192"/>
  <c r="B193"/>
  <c r="C193"/>
  <c r="D193"/>
  <c r="E193"/>
  <c r="F193"/>
  <c r="G193"/>
  <c r="H193"/>
  <c r="I193"/>
  <c r="J193"/>
  <c r="K193"/>
  <c r="L193"/>
  <c r="M193"/>
  <c r="O193"/>
  <c r="P193"/>
  <c r="B194"/>
  <c r="C194"/>
  <c r="D194"/>
  <c r="E194"/>
  <c r="F194"/>
  <c r="G194"/>
  <c r="H194"/>
  <c r="I194"/>
  <c r="J194"/>
  <c r="K194"/>
  <c r="L194"/>
  <c r="M194"/>
  <c r="O194"/>
  <c r="P194"/>
  <c r="B195"/>
  <c r="C195"/>
  <c r="D195"/>
  <c r="E195"/>
  <c r="F195"/>
  <c r="G195"/>
  <c r="H195"/>
  <c r="I195"/>
  <c r="J195"/>
  <c r="K195"/>
  <c r="L195"/>
  <c r="M195"/>
  <c r="O195"/>
  <c r="P195"/>
  <c r="B196"/>
  <c r="C196"/>
  <c r="D196"/>
  <c r="E196"/>
  <c r="F196"/>
  <c r="G196"/>
  <c r="H196"/>
  <c r="I196"/>
  <c r="J196"/>
  <c r="K196"/>
  <c r="L196"/>
  <c r="M196"/>
  <c r="O196"/>
  <c r="P196"/>
  <c r="B197"/>
  <c r="C197"/>
  <c r="D197"/>
  <c r="E197"/>
  <c r="F197"/>
  <c r="G197"/>
  <c r="H197"/>
  <c r="I197"/>
  <c r="J197"/>
  <c r="K197"/>
  <c r="L197"/>
  <c r="M197"/>
  <c r="O197"/>
  <c r="P197"/>
  <c r="B198"/>
  <c r="C198"/>
  <c r="D198"/>
  <c r="E198"/>
  <c r="F198"/>
  <c r="G198"/>
  <c r="H198"/>
  <c r="I198"/>
  <c r="J198"/>
  <c r="K198"/>
  <c r="L198"/>
  <c r="M198"/>
  <c r="O198"/>
  <c r="P198"/>
  <c r="B199"/>
  <c r="C199"/>
  <c r="D199"/>
  <c r="E199"/>
  <c r="F199"/>
  <c r="G199"/>
  <c r="H199"/>
  <c r="I199"/>
  <c r="J199"/>
  <c r="K199"/>
  <c r="L199"/>
  <c r="M199"/>
  <c r="O199"/>
  <c r="P199"/>
  <c r="B200"/>
  <c r="C200"/>
  <c r="D200"/>
  <c r="E200"/>
  <c r="F200"/>
  <c r="G200"/>
  <c r="H200"/>
  <c r="I200"/>
  <c r="J200"/>
  <c r="K200"/>
  <c r="L200"/>
  <c r="M200"/>
  <c r="O200"/>
  <c r="P200"/>
  <c r="B201"/>
  <c r="C201"/>
  <c r="D201"/>
  <c r="E201"/>
  <c r="F201"/>
  <c r="G201"/>
  <c r="H201"/>
  <c r="I201"/>
  <c r="J201"/>
  <c r="K201"/>
  <c r="L201"/>
  <c r="M201"/>
  <c r="O201"/>
  <c r="P201"/>
  <c r="B202"/>
  <c r="C202"/>
  <c r="D202"/>
  <c r="E202"/>
  <c r="F202"/>
  <c r="G202"/>
  <c r="H202"/>
  <c r="I202"/>
  <c r="J202"/>
  <c r="K202"/>
  <c r="L202"/>
  <c r="M202"/>
  <c r="O202"/>
  <c r="P202"/>
  <c r="B203"/>
  <c r="C203"/>
  <c r="D203"/>
  <c r="E203"/>
  <c r="F203"/>
  <c r="G203"/>
  <c r="H203"/>
  <c r="I203"/>
  <c r="J203"/>
  <c r="K203"/>
  <c r="L203"/>
  <c r="M203"/>
  <c r="O203"/>
  <c r="P203"/>
  <c r="B204"/>
  <c r="C204"/>
  <c r="D204"/>
  <c r="E204"/>
  <c r="F204"/>
  <c r="G204"/>
  <c r="H204"/>
  <c r="I204"/>
  <c r="J204"/>
  <c r="K204"/>
  <c r="L204"/>
  <c r="M204"/>
  <c r="O204"/>
  <c r="P204"/>
  <c r="B7" i="5"/>
  <c r="C7"/>
  <c r="D7"/>
  <c r="E7"/>
  <c r="P7" s="1"/>
  <c r="F7"/>
  <c r="G7"/>
  <c r="H7"/>
  <c r="I7"/>
  <c r="J7"/>
  <c r="K7"/>
  <c r="L7"/>
  <c r="V7" s="1"/>
  <c r="M7"/>
  <c r="O7"/>
  <c r="S7"/>
  <c r="Y7"/>
  <c r="Z7"/>
  <c r="AA7"/>
  <c r="AK7" s="1"/>
  <c r="AD7"/>
  <c r="AF7"/>
  <c r="AN7"/>
  <c r="AO7"/>
  <c r="AP7"/>
  <c r="AQ7"/>
  <c r="AR7" s="1"/>
  <c r="AS7" s="1"/>
  <c r="AT7"/>
  <c r="AU7"/>
  <c r="AV7" s="1"/>
  <c r="AX7"/>
  <c r="BC7"/>
  <c r="BF7"/>
  <c r="BG7"/>
  <c r="BH7"/>
  <c r="BI7"/>
  <c r="BL7"/>
  <c r="BM7"/>
  <c r="BP7"/>
  <c r="BS7"/>
  <c r="BX7"/>
  <c r="BY7"/>
  <c r="BZ7"/>
  <c r="CA7"/>
  <c r="CB7" s="1"/>
  <c r="CC7" s="1"/>
  <c r="CD7"/>
  <c r="CE7"/>
  <c r="CF7" s="1"/>
  <c r="CH7"/>
  <c r="CM7"/>
  <c r="CP7"/>
  <c r="CQ7"/>
  <c r="CR7"/>
  <c r="CS7"/>
  <c r="CV7"/>
  <c r="CW7"/>
  <c r="CZ7"/>
  <c r="DF7" s="1"/>
  <c r="DG7" s="1"/>
  <c r="DN7" s="1"/>
  <c r="DC7"/>
  <c r="DU7"/>
  <c r="DV7"/>
  <c r="DW7"/>
  <c r="DX7" s="1"/>
  <c r="EE7"/>
  <c r="EF7"/>
  <c r="EI7"/>
  <c r="EK7"/>
  <c r="EN7"/>
  <c r="EO7"/>
  <c r="ES7"/>
  <c r="ET7"/>
  <c r="EU7"/>
  <c r="EX7"/>
  <c r="EY7"/>
  <c r="FD7"/>
  <c r="B8"/>
  <c r="Q8" s="1"/>
  <c r="C8"/>
  <c r="D8"/>
  <c r="E8"/>
  <c r="F8"/>
  <c r="G8"/>
  <c r="H8"/>
  <c r="I8"/>
  <c r="J8"/>
  <c r="M8" s="1"/>
  <c r="N8" s="1"/>
  <c r="K8"/>
  <c r="L8"/>
  <c r="O8"/>
  <c r="S8"/>
  <c r="Y8"/>
  <c r="Z8"/>
  <c r="AA8"/>
  <c r="AB8" s="1"/>
  <c r="AD8"/>
  <c r="AN8"/>
  <c r="EE8" s="1"/>
  <c r="AO8"/>
  <c r="AP8"/>
  <c r="AQ8"/>
  <c r="AR8" s="1"/>
  <c r="AT8"/>
  <c r="BC8" s="1"/>
  <c r="AU8"/>
  <c r="BF8"/>
  <c r="EK8" s="1"/>
  <c r="BG8"/>
  <c r="BH8"/>
  <c r="BI8"/>
  <c r="BL8"/>
  <c r="BN8" s="1"/>
  <c r="BO8" s="1"/>
  <c r="BM8"/>
  <c r="BX8"/>
  <c r="EO8" s="1"/>
  <c r="BY8"/>
  <c r="BZ8"/>
  <c r="CA8"/>
  <c r="CB8" s="1"/>
  <c r="CC8" s="1"/>
  <c r="CD8"/>
  <c r="CM8" s="1"/>
  <c r="CE8"/>
  <c r="CP8"/>
  <c r="ES8" s="1"/>
  <c r="CQ8"/>
  <c r="CR8"/>
  <c r="CS8"/>
  <c r="CV8"/>
  <c r="CX8" s="1"/>
  <c r="CY8" s="1"/>
  <c r="CW8"/>
  <c r="DU8"/>
  <c r="DV8"/>
  <c r="DW8"/>
  <c r="EF8"/>
  <c r="ET8"/>
  <c r="EX8"/>
  <c r="EY8"/>
  <c r="FD8"/>
  <c r="B9"/>
  <c r="C9"/>
  <c r="D9"/>
  <c r="E9"/>
  <c r="AF9" s="1"/>
  <c r="F9"/>
  <c r="G9"/>
  <c r="H9"/>
  <c r="I9"/>
  <c r="J9"/>
  <c r="K9"/>
  <c r="S9" s="1"/>
  <c r="L9"/>
  <c r="O9"/>
  <c r="P9" s="1"/>
  <c r="Y9"/>
  <c r="Z9"/>
  <c r="AA9"/>
  <c r="AB9" s="1"/>
  <c r="AD9"/>
  <c r="AN9"/>
  <c r="AO9"/>
  <c r="AP9"/>
  <c r="AQ9"/>
  <c r="AR9" s="1"/>
  <c r="AT9"/>
  <c r="AU9"/>
  <c r="AV9" s="1"/>
  <c r="BC9"/>
  <c r="BF9"/>
  <c r="BG9"/>
  <c r="BH9"/>
  <c r="BI9"/>
  <c r="BL9"/>
  <c r="BM9"/>
  <c r="BX9"/>
  <c r="EO9" s="1"/>
  <c r="BY9"/>
  <c r="BZ9"/>
  <c r="CA9"/>
  <c r="CB9" s="1"/>
  <c r="CC9" s="1"/>
  <c r="CD9"/>
  <c r="CE9"/>
  <c r="CF9" s="1"/>
  <c r="CM9"/>
  <c r="CP9"/>
  <c r="CQ9"/>
  <c r="CR9"/>
  <c r="CS9"/>
  <c r="CV9"/>
  <c r="CW9"/>
  <c r="DU9"/>
  <c r="DV9"/>
  <c r="DW9"/>
  <c r="DX9" s="1"/>
  <c r="EE9"/>
  <c r="EF9"/>
  <c r="EI9"/>
  <c r="EK9"/>
  <c r="EN9"/>
  <c r="ES9"/>
  <c r="ET9"/>
  <c r="EU9"/>
  <c r="EX9"/>
  <c r="EY9"/>
  <c r="B10"/>
  <c r="Q10" s="1"/>
  <c r="C10"/>
  <c r="D10"/>
  <c r="E10"/>
  <c r="F10"/>
  <c r="G10"/>
  <c r="H10"/>
  <c r="I10"/>
  <c r="J10"/>
  <c r="K10"/>
  <c r="S10" s="1"/>
  <c r="L10"/>
  <c r="O10"/>
  <c r="Y10"/>
  <c r="Z10"/>
  <c r="AA10"/>
  <c r="AD10"/>
  <c r="AE10"/>
  <c r="AN10"/>
  <c r="EE10" s="1"/>
  <c r="AO10"/>
  <c r="BC10" s="1"/>
  <c r="AP10"/>
  <c r="AQ10"/>
  <c r="AT10"/>
  <c r="AU10"/>
  <c r="AV10" s="1"/>
  <c r="AW10" s="1"/>
  <c r="BF10"/>
  <c r="EK10" s="1"/>
  <c r="BG10"/>
  <c r="BU10" s="1"/>
  <c r="BH10"/>
  <c r="BI10"/>
  <c r="BL10"/>
  <c r="BM10"/>
  <c r="BX10"/>
  <c r="EO10" s="1"/>
  <c r="BY10"/>
  <c r="CM10" s="1"/>
  <c r="BZ10"/>
  <c r="CA10"/>
  <c r="CD10"/>
  <c r="CE10"/>
  <c r="CF10" s="1"/>
  <c r="CG10" s="1"/>
  <c r="CP10"/>
  <c r="ES10" s="1"/>
  <c r="CQ10"/>
  <c r="DE10" s="1"/>
  <c r="CR10"/>
  <c r="CS10"/>
  <c r="CV10"/>
  <c r="CW10"/>
  <c r="DU10"/>
  <c r="DV10"/>
  <c r="DW10"/>
  <c r="EF10"/>
  <c r="EI10"/>
  <c r="ET10"/>
  <c r="EU10"/>
  <c r="EX10"/>
  <c r="EY10"/>
  <c r="FD10"/>
  <c r="B11"/>
  <c r="Q11" s="1"/>
  <c r="C11"/>
  <c r="D11"/>
  <c r="E11"/>
  <c r="F11"/>
  <c r="G11"/>
  <c r="H11"/>
  <c r="I11"/>
  <c r="J11"/>
  <c r="M11" s="1"/>
  <c r="N11" s="1"/>
  <c r="K11"/>
  <c r="L11"/>
  <c r="O11"/>
  <c r="S11"/>
  <c r="Y11"/>
  <c r="Z11"/>
  <c r="AA11"/>
  <c r="AB11" s="1"/>
  <c r="AD11"/>
  <c r="AN11"/>
  <c r="EE11" s="1"/>
  <c r="AO11"/>
  <c r="AP11"/>
  <c r="AQ11"/>
  <c r="AR11" s="1"/>
  <c r="AT11"/>
  <c r="BC11" s="1"/>
  <c r="AU11"/>
  <c r="BF11"/>
  <c r="EK11" s="1"/>
  <c r="BG11"/>
  <c r="BH11"/>
  <c r="BI11"/>
  <c r="BL11"/>
  <c r="BN11" s="1"/>
  <c r="BO11" s="1"/>
  <c r="BM11"/>
  <c r="BX11"/>
  <c r="EO11" s="1"/>
  <c r="BY11"/>
  <c r="BZ11"/>
  <c r="CA11"/>
  <c r="CD11"/>
  <c r="CE11"/>
  <c r="CP11"/>
  <c r="ES11" s="1"/>
  <c r="CQ11"/>
  <c r="CR11"/>
  <c r="CS11"/>
  <c r="CV11"/>
  <c r="CW11"/>
  <c r="DU11"/>
  <c r="DV11"/>
  <c r="DW11"/>
  <c r="EF11"/>
  <c r="ET11"/>
  <c r="EX11"/>
  <c r="EY11"/>
  <c r="FD11"/>
  <c r="B12"/>
  <c r="C12"/>
  <c r="D12"/>
  <c r="E12"/>
  <c r="BP12" s="1"/>
  <c r="BS12" s="1"/>
  <c r="F12"/>
  <c r="G12"/>
  <c r="H12"/>
  <c r="I12"/>
  <c r="J12"/>
  <c r="K12"/>
  <c r="L12"/>
  <c r="O12"/>
  <c r="P12" s="1"/>
  <c r="Y12"/>
  <c r="Z12"/>
  <c r="AA12"/>
  <c r="AD12"/>
  <c r="AN12"/>
  <c r="EF12" s="1"/>
  <c r="AO12"/>
  <c r="AP12"/>
  <c r="AQ12"/>
  <c r="AT12"/>
  <c r="BC12" s="1"/>
  <c r="AU12"/>
  <c r="BF12"/>
  <c r="EK12" s="1"/>
  <c r="BG12"/>
  <c r="BH12"/>
  <c r="BI12"/>
  <c r="BL12"/>
  <c r="BN12" s="1"/>
  <c r="BM12"/>
  <c r="BX12"/>
  <c r="EO12" s="1"/>
  <c r="BY12"/>
  <c r="BZ12"/>
  <c r="CA12"/>
  <c r="CD12"/>
  <c r="CE12"/>
  <c r="CF12" s="1"/>
  <c r="CM12"/>
  <c r="CP12"/>
  <c r="ES12" s="1"/>
  <c r="CQ12"/>
  <c r="DC12" s="1"/>
  <c r="CR12"/>
  <c r="CS12"/>
  <c r="CV12"/>
  <c r="CW12"/>
  <c r="CZ12"/>
  <c r="DF12" s="1"/>
  <c r="DG12" s="1"/>
  <c r="DN12" s="1"/>
  <c r="DU12"/>
  <c r="DV12"/>
  <c r="DW12"/>
  <c r="EI12"/>
  <c r="EN12"/>
  <c r="ET12"/>
  <c r="EU12"/>
  <c r="EX12"/>
  <c r="EY12"/>
  <c r="B13"/>
  <c r="Q13" s="1"/>
  <c r="C13"/>
  <c r="D13"/>
  <c r="E13"/>
  <c r="F13"/>
  <c r="G13"/>
  <c r="H13"/>
  <c r="I13"/>
  <c r="J13"/>
  <c r="K13"/>
  <c r="S13" s="1"/>
  <c r="L13"/>
  <c r="O13"/>
  <c r="Y13"/>
  <c r="Z13"/>
  <c r="AA13"/>
  <c r="AD13"/>
  <c r="AE13"/>
  <c r="AN13"/>
  <c r="EE13" s="1"/>
  <c r="AO13"/>
  <c r="BC13" s="1"/>
  <c r="AP13"/>
  <c r="AQ13"/>
  <c r="AT13"/>
  <c r="AU13"/>
  <c r="AV13" s="1"/>
  <c r="BF13"/>
  <c r="EK13" s="1"/>
  <c r="BG13"/>
  <c r="BH13"/>
  <c r="BI13"/>
  <c r="BL13"/>
  <c r="BM13"/>
  <c r="BX13"/>
  <c r="EO13" s="1"/>
  <c r="BY13"/>
  <c r="CM13" s="1"/>
  <c r="BZ13"/>
  <c r="CA13"/>
  <c r="CD13"/>
  <c r="CE13"/>
  <c r="CF13" s="1"/>
  <c r="CG13" s="1"/>
  <c r="CP13"/>
  <c r="ES13" s="1"/>
  <c r="CQ13"/>
  <c r="CR13"/>
  <c r="CS13"/>
  <c r="CV13"/>
  <c r="CW13"/>
  <c r="DU13"/>
  <c r="DV13"/>
  <c r="DW13"/>
  <c r="EF13"/>
  <c r="EI13"/>
  <c r="EU13"/>
  <c r="EX13"/>
  <c r="EY13"/>
  <c r="B14"/>
  <c r="Q14" s="1"/>
  <c r="C14"/>
  <c r="D14"/>
  <c r="E14"/>
  <c r="F14"/>
  <c r="G14"/>
  <c r="H14"/>
  <c r="I14"/>
  <c r="J14"/>
  <c r="K14"/>
  <c r="L14"/>
  <c r="O14"/>
  <c r="P14"/>
  <c r="T14"/>
  <c r="Y14"/>
  <c r="Z14"/>
  <c r="AA14"/>
  <c r="AH14" s="1"/>
  <c r="AD14"/>
  <c r="AF14"/>
  <c r="AI14"/>
  <c r="AN14"/>
  <c r="AO14"/>
  <c r="BC14" s="1"/>
  <c r="AP14"/>
  <c r="AQ14"/>
  <c r="AT14"/>
  <c r="AU14"/>
  <c r="AV14"/>
  <c r="BF14"/>
  <c r="EK14" s="1"/>
  <c r="BG14"/>
  <c r="BH14"/>
  <c r="BI14"/>
  <c r="BL14"/>
  <c r="BM14"/>
  <c r="BX14"/>
  <c r="EO14" s="1"/>
  <c r="BY14"/>
  <c r="CB14" s="1"/>
  <c r="CC14" s="1"/>
  <c r="BZ14"/>
  <c r="CM14" s="1"/>
  <c r="CA14"/>
  <c r="CD14"/>
  <c r="CE14"/>
  <c r="CF14" s="1"/>
  <c r="CG14" s="1"/>
  <c r="CP14"/>
  <c r="ES14" s="1"/>
  <c r="CQ14"/>
  <c r="CR14"/>
  <c r="CS14"/>
  <c r="CV14"/>
  <c r="CX14" s="1"/>
  <c r="CY14" s="1"/>
  <c r="CW14"/>
  <c r="CZ14"/>
  <c r="DU14"/>
  <c r="DV14"/>
  <c r="DW14"/>
  <c r="DX14"/>
  <c r="EE14"/>
  <c r="EF14"/>
  <c r="EI14"/>
  <c r="EN14"/>
  <c r="EX14"/>
  <c r="EY14"/>
  <c r="B15"/>
  <c r="C15"/>
  <c r="D15"/>
  <c r="E15"/>
  <c r="F15"/>
  <c r="G15"/>
  <c r="H15"/>
  <c r="I15"/>
  <c r="J15"/>
  <c r="K15"/>
  <c r="L15"/>
  <c r="O15"/>
  <c r="Y15"/>
  <c r="Z15"/>
  <c r="AA15"/>
  <c r="AH15" s="1"/>
  <c r="AD15"/>
  <c r="AN15"/>
  <c r="EE15" s="1"/>
  <c r="AO15"/>
  <c r="AP15"/>
  <c r="BC15" s="1"/>
  <c r="AQ15"/>
  <c r="AZ15" s="1"/>
  <c r="AR15"/>
  <c r="AT15"/>
  <c r="AU15"/>
  <c r="AV15"/>
  <c r="AX15"/>
  <c r="BF15"/>
  <c r="EK15" s="1"/>
  <c r="BG15"/>
  <c r="BH15"/>
  <c r="BI15"/>
  <c r="BL15"/>
  <c r="BM15"/>
  <c r="BP15"/>
  <c r="BX15"/>
  <c r="EO15" s="1"/>
  <c r="BY15"/>
  <c r="BZ15"/>
  <c r="CA15"/>
  <c r="CJ15" s="1"/>
  <c r="CD15"/>
  <c r="CE15"/>
  <c r="CP15"/>
  <c r="CQ15"/>
  <c r="CR15"/>
  <c r="CS15"/>
  <c r="CT15"/>
  <c r="CU15" s="1"/>
  <c r="CV15"/>
  <c r="CW15"/>
  <c r="CX15"/>
  <c r="CY15" s="1"/>
  <c r="DB15"/>
  <c r="DU15"/>
  <c r="DV15"/>
  <c r="DW15"/>
  <c r="DX15"/>
  <c r="EI15"/>
  <c r="EN15"/>
  <c r="EX15"/>
  <c r="EY15"/>
  <c r="FD15"/>
  <c r="B16"/>
  <c r="Q16" s="1"/>
  <c r="C16"/>
  <c r="D16"/>
  <c r="E16"/>
  <c r="F16"/>
  <c r="G16"/>
  <c r="H16"/>
  <c r="I16"/>
  <c r="J16"/>
  <c r="K16"/>
  <c r="V16" s="1"/>
  <c r="L16"/>
  <c r="O16"/>
  <c r="P16"/>
  <c r="T16"/>
  <c r="Y16"/>
  <c r="Z16"/>
  <c r="AA16"/>
  <c r="AH16" s="1"/>
  <c r="AD16"/>
  <c r="AF16"/>
  <c r="AN16"/>
  <c r="AO16"/>
  <c r="AP16"/>
  <c r="AZ16" s="1"/>
  <c r="AQ16"/>
  <c r="BC16" s="1"/>
  <c r="AR16"/>
  <c r="AT16"/>
  <c r="AU16"/>
  <c r="AV16"/>
  <c r="AX16"/>
  <c r="BF16"/>
  <c r="EK16" s="1"/>
  <c r="BG16"/>
  <c r="BJ16" s="1"/>
  <c r="BK16" s="1"/>
  <c r="BH16"/>
  <c r="BI16"/>
  <c r="BL16"/>
  <c r="BM16"/>
  <c r="BX16"/>
  <c r="BY16"/>
  <c r="CB16" s="1"/>
  <c r="CC16" s="1"/>
  <c r="BZ16"/>
  <c r="CJ16" s="1"/>
  <c r="CA16"/>
  <c r="CD16"/>
  <c r="CF16" s="1"/>
  <c r="CG16" s="1"/>
  <c r="CE16"/>
  <c r="CM16"/>
  <c r="CP16"/>
  <c r="ES16" s="1"/>
  <c r="CQ16"/>
  <c r="CR16"/>
  <c r="CS16"/>
  <c r="CV16"/>
  <c r="CW16"/>
  <c r="CZ16"/>
  <c r="DF16" s="1"/>
  <c r="DG16" s="1"/>
  <c r="DN16" s="1"/>
  <c r="DU16"/>
  <c r="DX16" s="1"/>
  <c r="DV16"/>
  <c r="DW16"/>
  <c r="EF16"/>
  <c r="EN16"/>
  <c r="ET16"/>
  <c r="EU16"/>
  <c r="EX16"/>
  <c r="EY16"/>
  <c r="FD16"/>
  <c r="B17"/>
  <c r="Q17" s="1"/>
  <c r="C17"/>
  <c r="D17"/>
  <c r="E17"/>
  <c r="FD17" s="1"/>
  <c r="F17"/>
  <c r="G17"/>
  <c r="H17"/>
  <c r="I17"/>
  <c r="J17"/>
  <c r="M17" s="1"/>
  <c r="N17" s="1"/>
  <c r="K17"/>
  <c r="L17"/>
  <c r="O17"/>
  <c r="P17"/>
  <c r="Y17"/>
  <c r="Z17"/>
  <c r="AA17"/>
  <c r="AH17" s="1"/>
  <c r="AB17"/>
  <c r="AD17"/>
  <c r="AN17"/>
  <c r="EF17" s="1"/>
  <c r="AO17"/>
  <c r="AP17"/>
  <c r="AZ17" s="1"/>
  <c r="AQ17"/>
  <c r="BC17" s="1"/>
  <c r="AR17"/>
  <c r="AT17"/>
  <c r="AU17"/>
  <c r="AV17"/>
  <c r="AX17"/>
  <c r="BF17"/>
  <c r="EK17" s="1"/>
  <c r="BG17"/>
  <c r="BJ17" s="1"/>
  <c r="BK17" s="1"/>
  <c r="BH17"/>
  <c r="BI17"/>
  <c r="BL17"/>
  <c r="BM17"/>
  <c r="BX17"/>
  <c r="EN17" s="1"/>
  <c r="BY17"/>
  <c r="CB17" s="1"/>
  <c r="CC17" s="1"/>
  <c r="BZ17"/>
  <c r="CJ17" s="1"/>
  <c r="CA17"/>
  <c r="CD17"/>
  <c r="CF17" s="1"/>
  <c r="CG17" s="1"/>
  <c r="CE17"/>
  <c r="CM17"/>
  <c r="CP17"/>
  <c r="ES17" s="1"/>
  <c r="CQ17"/>
  <c r="CR17"/>
  <c r="CS17"/>
  <c r="CV17"/>
  <c r="CW17"/>
  <c r="DU17"/>
  <c r="DV17"/>
  <c r="DW17"/>
  <c r="DX17" s="1"/>
  <c r="EE17"/>
  <c r="ET17"/>
  <c r="EU17"/>
  <c r="EX17"/>
  <c r="EY17"/>
  <c r="B18"/>
  <c r="FD18" s="1"/>
  <c r="C18"/>
  <c r="D18"/>
  <c r="E18"/>
  <c r="F18"/>
  <c r="G18"/>
  <c r="H18"/>
  <c r="I18"/>
  <c r="J18"/>
  <c r="K18"/>
  <c r="L18"/>
  <c r="O18"/>
  <c r="Y18"/>
  <c r="Z18"/>
  <c r="AA18"/>
  <c r="AD18"/>
  <c r="AE18"/>
  <c r="AF18"/>
  <c r="AN18"/>
  <c r="AO18"/>
  <c r="BC18" s="1"/>
  <c r="AP18"/>
  <c r="AQ18"/>
  <c r="AZ18" s="1"/>
  <c r="AT18"/>
  <c r="AU18"/>
  <c r="AV18"/>
  <c r="AX18"/>
  <c r="BF18"/>
  <c r="EK18" s="1"/>
  <c r="BG18"/>
  <c r="BH18"/>
  <c r="BI18"/>
  <c r="BL18"/>
  <c r="BM18"/>
  <c r="BP18"/>
  <c r="BX18"/>
  <c r="BY18"/>
  <c r="CM18" s="1"/>
  <c r="BZ18"/>
  <c r="CA18"/>
  <c r="CD18"/>
  <c r="CE18"/>
  <c r="CF18" s="1"/>
  <c r="CG18" s="1"/>
  <c r="CH18"/>
  <c r="CJ18"/>
  <c r="CP18"/>
  <c r="ES18" s="1"/>
  <c r="CQ18"/>
  <c r="DC18" s="1"/>
  <c r="CR18"/>
  <c r="CS18"/>
  <c r="CV18"/>
  <c r="CW18"/>
  <c r="CZ18"/>
  <c r="DF18" s="1"/>
  <c r="DG18" s="1"/>
  <c r="DN18" s="1"/>
  <c r="DU18"/>
  <c r="DV18"/>
  <c r="DW18"/>
  <c r="DX18" s="1"/>
  <c r="EE18"/>
  <c r="EF18"/>
  <c r="EI18"/>
  <c r="EN18"/>
  <c r="EU18"/>
  <c r="EX18"/>
  <c r="EY18"/>
  <c r="B19"/>
  <c r="C19"/>
  <c r="D19"/>
  <c r="E19"/>
  <c r="F19"/>
  <c r="G19"/>
  <c r="H19"/>
  <c r="I19"/>
  <c r="J19"/>
  <c r="K19"/>
  <c r="L19"/>
  <c r="S19" s="1"/>
  <c r="O19"/>
  <c r="Y19"/>
  <c r="Z19"/>
  <c r="AA19"/>
  <c r="AH19" s="1"/>
  <c r="AD19"/>
  <c r="AE19"/>
  <c r="AF19"/>
  <c r="AN19"/>
  <c r="EE19" s="1"/>
  <c r="AO19"/>
  <c r="AP19"/>
  <c r="AQ19"/>
  <c r="AZ19" s="1"/>
  <c r="AT19"/>
  <c r="AV19" s="1"/>
  <c r="AU19"/>
  <c r="AX19"/>
  <c r="BF19"/>
  <c r="EK19" s="1"/>
  <c r="BG19"/>
  <c r="BH19"/>
  <c r="BI19"/>
  <c r="BL19"/>
  <c r="BN19" s="1"/>
  <c r="BO19" s="1"/>
  <c r="BM19"/>
  <c r="BP19"/>
  <c r="BX19"/>
  <c r="EO19" s="1"/>
  <c r="BY19"/>
  <c r="CB19" s="1"/>
  <c r="CC19" s="1"/>
  <c r="BZ19"/>
  <c r="CA19"/>
  <c r="CD19"/>
  <c r="CE19"/>
  <c r="CH19"/>
  <c r="CP19"/>
  <c r="ES19" s="1"/>
  <c r="CQ19"/>
  <c r="DB19" s="1"/>
  <c r="CR19"/>
  <c r="CS19"/>
  <c r="CV19"/>
  <c r="CW19"/>
  <c r="CZ19"/>
  <c r="DF19" s="1"/>
  <c r="DG19" s="1"/>
  <c r="DN19" s="1"/>
  <c r="DU19"/>
  <c r="DV19"/>
  <c r="DW19"/>
  <c r="EF19"/>
  <c r="EX19"/>
  <c r="EY19"/>
  <c r="FD19"/>
  <c r="B20"/>
  <c r="C20"/>
  <c r="D20"/>
  <c r="E20"/>
  <c r="AF20" s="1"/>
  <c r="F20"/>
  <c r="G20"/>
  <c r="H20"/>
  <c r="I20"/>
  <c r="J20"/>
  <c r="K20"/>
  <c r="L20"/>
  <c r="O20"/>
  <c r="Y20"/>
  <c r="Z20"/>
  <c r="AA20"/>
  <c r="AD20"/>
  <c r="AN20"/>
  <c r="EE20" s="1"/>
  <c r="AO20"/>
  <c r="AP20"/>
  <c r="AQ20"/>
  <c r="AT20"/>
  <c r="AU20"/>
  <c r="BF20"/>
  <c r="BG20"/>
  <c r="BJ20" s="1"/>
  <c r="BK20" s="1"/>
  <c r="BH20"/>
  <c r="BI20"/>
  <c r="BL20"/>
  <c r="BN20" s="1"/>
  <c r="BO20" s="1"/>
  <c r="BM20"/>
  <c r="BR20"/>
  <c r="BX20"/>
  <c r="BY20"/>
  <c r="CB20" s="1"/>
  <c r="CC20" s="1"/>
  <c r="BZ20"/>
  <c r="CM20" s="1"/>
  <c r="CA20"/>
  <c r="CD20"/>
  <c r="CF20" s="1"/>
  <c r="CG20" s="1"/>
  <c r="CE20"/>
  <c r="CP20"/>
  <c r="ES20" s="1"/>
  <c r="CQ20"/>
  <c r="CR20"/>
  <c r="CS20"/>
  <c r="CV20"/>
  <c r="CX20" s="1"/>
  <c r="CY20" s="1"/>
  <c r="CW20"/>
  <c r="DU20"/>
  <c r="DX20" s="1"/>
  <c r="DV20"/>
  <c r="DW20"/>
  <c r="EF20"/>
  <c r="EX20"/>
  <c r="EY20"/>
  <c r="B21"/>
  <c r="C21"/>
  <c r="D21"/>
  <c r="E21"/>
  <c r="F21"/>
  <c r="G21"/>
  <c r="H21"/>
  <c r="I21"/>
  <c r="J21"/>
  <c r="K21"/>
  <c r="L21"/>
  <c r="V21" s="1"/>
  <c r="O21"/>
  <c r="P21"/>
  <c r="Y21"/>
  <c r="Z21"/>
  <c r="AA21"/>
  <c r="AD21"/>
  <c r="AE21"/>
  <c r="AN21"/>
  <c r="EF21" s="1"/>
  <c r="AO21"/>
  <c r="AR21" s="1"/>
  <c r="AP21"/>
  <c r="BC21" s="1"/>
  <c r="AQ21"/>
  <c r="AT21"/>
  <c r="AU21"/>
  <c r="AX21"/>
  <c r="BF21"/>
  <c r="EK21" s="1"/>
  <c r="BG21"/>
  <c r="BR21" s="1"/>
  <c r="BH21"/>
  <c r="BI21"/>
  <c r="BL21"/>
  <c r="BM21"/>
  <c r="BP21"/>
  <c r="BX21"/>
  <c r="EO21" s="1"/>
  <c r="BY21"/>
  <c r="BZ21"/>
  <c r="CA21"/>
  <c r="CD21"/>
  <c r="CF21" s="1"/>
  <c r="CG21" s="1"/>
  <c r="CE21"/>
  <c r="CP21"/>
  <c r="CQ21"/>
  <c r="CR21"/>
  <c r="CS21"/>
  <c r="CV21"/>
  <c r="CW21"/>
  <c r="CX21"/>
  <c r="CY21" s="1"/>
  <c r="DU21"/>
  <c r="DX21" s="1"/>
  <c r="DV21"/>
  <c r="DW21"/>
  <c r="EN21"/>
  <c r="ET21"/>
  <c r="EX21"/>
  <c r="EY21"/>
  <c r="FD21"/>
  <c r="B22"/>
  <c r="AE22" s="1"/>
  <c r="C22"/>
  <c r="D22"/>
  <c r="E22"/>
  <c r="BO22" s="1"/>
  <c r="F22"/>
  <c r="G22"/>
  <c r="H22"/>
  <c r="I22"/>
  <c r="J22"/>
  <c r="V22" s="1"/>
  <c r="K22"/>
  <c r="L22"/>
  <c r="O22"/>
  <c r="S22"/>
  <c r="Y22"/>
  <c r="Z22"/>
  <c r="AA22"/>
  <c r="AH22" s="1"/>
  <c r="AD22"/>
  <c r="AN22"/>
  <c r="EE22" s="1"/>
  <c r="AO22"/>
  <c r="AP22"/>
  <c r="AQ22"/>
  <c r="AT22"/>
  <c r="AU22"/>
  <c r="BF22"/>
  <c r="BG22"/>
  <c r="BR22" s="1"/>
  <c r="BH22"/>
  <c r="BI22"/>
  <c r="BL22"/>
  <c r="BM22"/>
  <c r="BN22"/>
  <c r="BX22"/>
  <c r="EO22" s="1"/>
  <c r="BY22"/>
  <c r="BZ22"/>
  <c r="CA22"/>
  <c r="CD22"/>
  <c r="CE22"/>
  <c r="CP22"/>
  <c r="ES22" s="1"/>
  <c r="CQ22"/>
  <c r="DB22" s="1"/>
  <c r="CR22"/>
  <c r="CS22"/>
  <c r="CV22"/>
  <c r="CW22"/>
  <c r="CX22"/>
  <c r="DU22"/>
  <c r="DV22"/>
  <c r="DW22"/>
  <c r="EF22"/>
  <c r="EI22"/>
  <c r="EU22"/>
  <c r="EX22"/>
  <c r="EY22"/>
  <c r="B23"/>
  <c r="C23"/>
  <c r="D23"/>
  <c r="E23"/>
  <c r="AE23" s="1"/>
  <c r="F23"/>
  <c r="G23"/>
  <c r="H23"/>
  <c r="I23"/>
  <c r="J23"/>
  <c r="K23"/>
  <c r="S23" s="1"/>
  <c r="L23"/>
  <c r="V23" s="1"/>
  <c r="O23"/>
  <c r="Y23"/>
  <c r="Z23"/>
  <c r="AA23"/>
  <c r="AD23"/>
  <c r="AN23"/>
  <c r="EF23" s="1"/>
  <c r="AO23"/>
  <c r="AP23"/>
  <c r="AQ23"/>
  <c r="AT23"/>
  <c r="BC23" s="1"/>
  <c r="AU23"/>
  <c r="BF23"/>
  <c r="EI23" s="1"/>
  <c r="BG23"/>
  <c r="BH23"/>
  <c r="BI23"/>
  <c r="BL23"/>
  <c r="BN23" s="1"/>
  <c r="BM23"/>
  <c r="BR23"/>
  <c r="BX23"/>
  <c r="EO23" s="1"/>
  <c r="BY23"/>
  <c r="BZ23"/>
  <c r="CA23"/>
  <c r="CD23"/>
  <c r="CE23"/>
  <c r="CM23"/>
  <c r="CP23"/>
  <c r="ES23" s="1"/>
  <c r="CQ23"/>
  <c r="CR23"/>
  <c r="DB23" s="1"/>
  <c r="CS23"/>
  <c r="CV23"/>
  <c r="CW23"/>
  <c r="CX23"/>
  <c r="CY23"/>
  <c r="DU23"/>
  <c r="DV23"/>
  <c r="DW23"/>
  <c r="EN23"/>
  <c r="ET23"/>
  <c r="EU23"/>
  <c r="EX23"/>
  <c r="EY23"/>
  <c r="B24"/>
  <c r="C24"/>
  <c r="D24"/>
  <c r="E24"/>
  <c r="AX24" s="1"/>
  <c r="F24"/>
  <c r="G24"/>
  <c r="H24"/>
  <c r="I24"/>
  <c r="J24"/>
  <c r="K24"/>
  <c r="L24"/>
  <c r="O24"/>
  <c r="Y24"/>
  <c r="Z24"/>
  <c r="AA24"/>
  <c r="AH24" s="1"/>
  <c r="AD24"/>
  <c r="AN24"/>
  <c r="AO24"/>
  <c r="AP24"/>
  <c r="AQ24"/>
  <c r="AT24"/>
  <c r="AU24"/>
  <c r="BF24"/>
  <c r="EI24" s="1"/>
  <c r="BG24"/>
  <c r="BH24"/>
  <c r="BI24"/>
  <c r="BJ24"/>
  <c r="BK24" s="1"/>
  <c r="BL24"/>
  <c r="BM24"/>
  <c r="BN24"/>
  <c r="BR24"/>
  <c r="BX24"/>
  <c r="EO24" s="1"/>
  <c r="BY24"/>
  <c r="BZ24"/>
  <c r="CA24"/>
  <c r="CD24"/>
  <c r="CE24"/>
  <c r="CP24"/>
  <c r="ES24" s="1"/>
  <c r="CQ24"/>
  <c r="CR24"/>
  <c r="CS24"/>
  <c r="CT24"/>
  <c r="CU24" s="1"/>
  <c r="CV24"/>
  <c r="CW24"/>
  <c r="CX24"/>
  <c r="DB24"/>
  <c r="DU24"/>
  <c r="DV24"/>
  <c r="DW24"/>
  <c r="EE24"/>
  <c r="EF24"/>
  <c r="EX24"/>
  <c r="EY24"/>
  <c r="B25"/>
  <c r="C25"/>
  <c r="D25"/>
  <c r="E25"/>
  <c r="AE25" s="1"/>
  <c r="F25"/>
  <c r="G25"/>
  <c r="H25"/>
  <c r="I25"/>
  <c r="J25"/>
  <c r="K25"/>
  <c r="L25"/>
  <c r="O25"/>
  <c r="Y25"/>
  <c r="Z25"/>
  <c r="AA25"/>
  <c r="AH25" s="1"/>
  <c r="AD25"/>
  <c r="AN25"/>
  <c r="EF25" s="1"/>
  <c r="AO25"/>
  <c r="AP25"/>
  <c r="AQ25"/>
  <c r="AT25"/>
  <c r="AU25"/>
  <c r="AX25"/>
  <c r="BF25"/>
  <c r="EK25" s="1"/>
  <c r="BG25"/>
  <c r="BH25"/>
  <c r="BI25"/>
  <c r="BL25"/>
  <c r="BM25"/>
  <c r="BN25"/>
  <c r="BO25" s="1"/>
  <c r="BX25"/>
  <c r="EO25" s="1"/>
  <c r="BY25"/>
  <c r="BZ25"/>
  <c r="CB25" s="1"/>
  <c r="CC25" s="1"/>
  <c r="CA25"/>
  <c r="CD25"/>
  <c r="CE25"/>
  <c r="CF25"/>
  <c r="CG25" s="1"/>
  <c r="CP25"/>
  <c r="ES25" s="1"/>
  <c r="CQ25"/>
  <c r="CR25"/>
  <c r="CS25"/>
  <c r="CV25"/>
  <c r="CW25"/>
  <c r="CX25"/>
  <c r="CY25"/>
  <c r="DU25"/>
  <c r="DV25"/>
  <c r="DW25"/>
  <c r="DX25"/>
  <c r="EI25"/>
  <c r="EN25"/>
  <c r="ET25"/>
  <c r="EX25"/>
  <c r="EY25"/>
  <c r="FD25"/>
  <c r="B26"/>
  <c r="C26"/>
  <c r="D26"/>
  <c r="E26"/>
  <c r="AX26" s="1"/>
  <c r="F26"/>
  <c r="G26"/>
  <c r="H26"/>
  <c r="I26"/>
  <c r="J26"/>
  <c r="K26"/>
  <c r="L26"/>
  <c r="O26"/>
  <c r="Y26"/>
  <c r="AH26" s="1"/>
  <c r="Z26"/>
  <c r="AA26"/>
  <c r="AB26"/>
  <c r="AD26"/>
  <c r="AN26"/>
  <c r="EF26" s="1"/>
  <c r="AO26"/>
  <c r="AR26" s="1"/>
  <c r="AP26"/>
  <c r="AQ26"/>
  <c r="AT26"/>
  <c r="AV26" s="1"/>
  <c r="AU26"/>
  <c r="BC26"/>
  <c r="BF26"/>
  <c r="EI26" s="1"/>
  <c r="BG26"/>
  <c r="BH26"/>
  <c r="BI26"/>
  <c r="BL26"/>
  <c r="BN26" s="1"/>
  <c r="BM26"/>
  <c r="BX26"/>
  <c r="EO26" s="1"/>
  <c r="BY26"/>
  <c r="CJ26" s="1"/>
  <c r="BZ26"/>
  <c r="CA26"/>
  <c r="CD26"/>
  <c r="CF26" s="1"/>
  <c r="CG26" s="1"/>
  <c r="CE26"/>
  <c r="CP26"/>
  <c r="ES26" s="1"/>
  <c r="CQ26"/>
  <c r="CT26" s="1"/>
  <c r="CU26" s="1"/>
  <c r="CR26"/>
  <c r="CS26"/>
  <c r="CV26"/>
  <c r="CX26" s="1"/>
  <c r="CY26" s="1"/>
  <c r="CW26"/>
  <c r="DU26"/>
  <c r="DX26" s="1"/>
  <c r="DV26"/>
  <c r="DW26"/>
  <c r="EK26"/>
  <c r="EN26"/>
  <c r="EX26"/>
  <c r="EY26"/>
  <c r="B27"/>
  <c r="C27"/>
  <c r="D27"/>
  <c r="E27"/>
  <c r="FD27" s="1"/>
  <c r="F27"/>
  <c r="G27"/>
  <c r="H27"/>
  <c r="I27"/>
  <c r="J27"/>
  <c r="K27"/>
  <c r="L27"/>
  <c r="V27" s="1"/>
  <c r="O27"/>
  <c r="Y27"/>
  <c r="Z27"/>
  <c r="AH27" s="1"/>
  <c r="AA27"/>
  <c r="AD27"/>
  <c r="AN27"/>
  <c r="EE27" s="1"/>
  <c r="AO27"/>
  <c r="AR27" s="1"/>
  <c r="AP27"/>
  <c r="AQ27"/>
  <c r="AT27"/>
  <c r="AU27"/>
  <c r="BF27"/>
  <c r="EK27" s="1"/>
  <c r="BG27"/>
  <c r="BJ27" s="1"/>
  <c r="BH27"/>
  <c r="BU27" s="1"/>
  <c r="BI27"/>
  <c r="BL27"/>
  <c r="BN27" s="1"/>
  <c r="BM27"/>
  <c r="BX27"/>
  <c r="EO27" s="1"/>
  <c r="BY27"/>
  <c r="BZ27"/>
  <c r="CA27"/>
  <c r="CD27"/>
  <c r="CF27" s="1"/>
  <c r="CG27" s="1"/>
  <c r="CE27"/>
  <c r="CP27"/>
  <c r="ES27" s="1"/>
  <c r="CQ27"/>
  <c r="CT27" s="1"/>
  <c r="CR27"/>
  <c r="CS27"/>
  <c r="CV27"/>
  <c r="CX27" s="1"/>
  <c r="CW27"/>
  <c r="DE27"/>
  <c r="DU27"/>
  <c r="DV27"/>
  <c r="DW27"/>
  <c r="EF27"/>
  <c r="ET27"/>
  <c r="EX27"/>
  <c r="EY27"/>
  <c r="B28"/>
  <c r="C28"/>
  <c r="D28"/>
  <c r="E28"/>
  <c r="FD28" s="1"/>
  <c r="F28"/>
  <c r="G28"/>
  <c r="H28"/>
  <c r="I28"/>
  <c r="J28"/>
  <c r="K28"/>
  <c r="V28" s="1"/>
  <c r="L28"/>
  <c r="O28"/>
  <c r="Y28"/>
  <c r="Z28"/>
  <c r="AK28" s="1"/>
  <c r="AA28"/>
  <c r="AD28"/>
  <c r="AN28"/>
  <c r="EF28" s="1"/>
  <c r="AO28"/>
  <c r="AP28"/>
  <c r="AQ28"/>
  <c r="AT28"/>
  <c r="AV28" s="1"/>
  <c r="AU28"/>
  <c r="BF28"/>
  <c r="EK28" s="1"/>
  <c r="BG28"/>
  <c r="BJ28" s="1"/>
  <c r="BH28"/>
  <c r="BI28"/>
  <c r="BL28"/>
  <c r="BN28" s="1"/>
  <c r="BM28"/>
  <c r="BU28"/>
  <c r="BX28"/>
  <c r="BY28"/>
  <c r="BZ28"/>
  <c r="CA28"/>
  <c r="CD28"/>
  <c r="CF28" s="1"/>
  <c r="CG28" s="1"/>
  <c r="CE28"/>
  <c r="CH28"/>
  <c r="CP28"/>
  <c r="ES28" s="1"/>
  <c r="CQ28"/>
  <c r="CR28"/>
  <c r="CS28"/>
  <c r="DE28" s="1"/>
  <c r="CT28"/>
  <c r="CV28"/>
  <c r="CW28"/>
  <c r="CX28"/>
  <c r="DB28"/>
  <c r="DU28"/>
  <c r="DV28"/>
  <c r="DW28"/>
  <c r="EN28"/>
  <c r="EO28"/>
  <c r="EX28"/>
  <c r="EY28"/>
  <c r="B29"/>
  <c r="Q29" s="1"/>
  <c r="C29"/>
  <c r="D29"/>
  <c r="E29"/>
  <c r="F29"/>
  <c r="G29"/>
  <c r="H29"/>
  <c r="I29"/>
  <c r="J29"/>
  <c r="M29" s="1"/>
  <c r="N29" s="1"/>
  <c r="K29"/>
  <c r="L29"/>
  <c r="O29"/>
  <c r="V29"/>
  <c r="Y29"/>
  <c r="Z29"/>
  <c r="AA29"/>
  <c r="AH29" s="1"/>
  <c r="AD29"/>
  <c r="AN29"/>
  <c r="AO29"/>
  <c r="AP29"/>
  <c r="AQ29"/>
  <c r="AT29"/>
  <c r="AU29"/>
  <c r="AX29"/>
  <c r="BF29"/>
  <c r="EK29" s="1"/>
  <c r="BG29"/>
  <c r="BH29"/>
  <c r="BI29"/>
  <c r="BL29"/>
  <c r="BM29"/>
  <c r="BN29"/>
  <c r="BX29"/>
  <c r="EO29" s="1"/>
  <c r="BY29"/>
  <c r="CB29" s="1"/>
  <c r="CC29" s="1"/>
  <c r="BZ29"/>
  <c r="CA29"/>
  <c r="CD29"/>
  <c r="CE29"/>
  <c r="CP29"/>
  <c r="CQ29"/>
  <c r="CR29"/>
  <c r="DE29" s="1"/>
  <c r="CS29"/>
  <c r="CV29"/>
  <c r="CX29" s="1"/>
  <c r="CW29"/>
  <c r="DU29"/>
  <c r="DX29" s="1"/>
  <c r="DV29"/>
  <c r="DW29"/>
  <c r="EE29"/>
  <c r="EF29"/>
  <c r="ET29"/>
  <c r="EX29"/>
  <c r="EY29"/>
  <c r="B30"/>
  <c r="C30"/>
  <c r="D30"/>
  <c r="E30"/>
  <c r="FD30" s="1"/>
  <c r="F30"/>
  <c r="G30"/>
  <c r="H30"/>
  <c r="I30"/>
  <c r="J30"/>
  <c r="K30"/>
  <c r="L30"/>
  <c r="O30"/>
  <c r="Y30"/>
  <c r="Z30"/>
  <c r="AA30"/>
  <c r="AD30"/>
  <c r="AN30"/>
  <c r="AO30"/>
  <c r="AP30"/>
  <c r="AQ30"/>
  <c r="AT30"/>
  <c r="AU30"/>
  <c r="AX30"/>
  <c r="BF30"/>
  <c r="BG30"/>
  <c r="BJ30" s="1"/>
  <c r="BH30"/>
  <c r="BU30" s="1"/>
  <c r="BI30"/>
  <c r="BL30"/>
  <c r="BM30"/>
  <c r="BX30"/>
  <c r="BY30"/>
  <c r="BZ30"/>
  <c r="CA30"/>
  <c r="CD30"/>
  <c r="CF30" s="1"/>
  <c r="CG30" s="1"/>
  <c r="CE30"/>
  <c r="CP30"/>
  <c r="CQ30"/>
  <c r="CT30" s="1"/>
  <c r="CR30"/>
  <c r="DE30" s="1"/>
  <c r="CS30"/>
  <c r="CV30"/>
  <c r="CW30"/>
  <c r="DU30"/>
  <c r="DV30"/>
  <c r="DW30"/>
  <c r="EE30"/>
  <c r="EF30"/>
  <c r="EX30"/>
  <c r="EY30"/>
  <c r="B31"/>
  <c r="C31"/>
  <c r="D31"/>
  <c r="E31"/>
  <c r="F31"/>
  <c r="G31"/>
  <c r="H31"/>
  <c r="I31"/>
  <c r="J31"/>
  <c r="K31"/>
  <c r="L31"/>
  <c r="O31"/>
  <c r="Y31"/>
  <c r="Z31"/>
  <c r="AA31"/>
  <c r="AD31"/>
  <c r="AN31"/>
  <c r="AO31"/>
  <c r="AP31"/>
  <c r="AQ31"/>
  <c r="AT31"/>
  <c r="AV31" s="1"/>
  <c r="AU31"/>
  <c r="BF31"/>
  <c r="BG31"/>
  <c r="BH31"/>
  <c r="BI31"/>
  <c r="BL31"/>
  <c r="BN31" s="1"/>
  <c r="BM31"/>
  <c r="BU31"/>
  <c r="BX31"/>
  <c r="EN31" s="1"/>
  <c r="BY31"/>
  <c r="BZ31"/>
  <c r="CA31"/>
  <c r="CD31"/>
  <c r="CF31" s="1"/>
  <c r="CE31"/>
  <c r="CP31"/>
  <c r="ET31" s="1"/>
  <c r="CQ31"/>
  <c r="DE31" s="1"/>
  <c r="CR31"/>
  <c r="CS31"/>
  <c r="CV31"/>
  <c r="CX31" s="1"/>
  <c r="CW31"/>
  <c r="DU31"/>
  <c r="DV31"/>
  <c r="DW31"/>
  <c r="EE31"/>
  <c r="EF31"/>
  <c r="EO31"/>
  <c r="EX31"/>
  <c r="EY31"/>
  <c r="B32"/>
  <c r="C32"/>
  <c r="D32"/>
  <c r="E32"/>
  <c r="FD32" s="1"/>
  <c r="F32"/>
  <c r="G32"/>
  <c r="H32"/>
  <c r="I32"/>
  <c r="J32"/>
  <c r="K32"/>
  <c r="L32"/>
  <c r="O32"/>
  <c r="Y32"/>
  <c r="Z32"/>
  <c r="AH32" s="1"/>
  <c r="AA32"/>
  <c r="AD32"/>
  <c r="AN32"/>
  <c r="AO32"/>
  <c r="AP32"/>
  <c r="AQ32"/>
  <c r="AT32"/>
  <c r="AV32" s="1"/>
  <c r="AU32"/>
  <c r="BF32"/>
  <c r="BG32"/>
  <c r="BH32"/>
  <c r="BI32"/>
  <c r="BL32"/>
  <c r="BN32" s="1"/>
  <c r="BM32"/>
  <c r="BX32"/>
  <c r="BY32"/>
  <c r="BZ32"/>
  <c r="CA32"/>
  <c r="CD32"/>
  <c r="CF32" s="1"/>
  <c r="CG32" s="1"/>
  <c r="CE32"/>
  <c r="CH32"/>
  <c r="CP32"/>
  <c r="ET32" s="1"/>
  <c r="CQ32"/>
  <c r="CR32"/>
  <c r="CS32"/>
  <c r="DE32" s="1"/>
  <c r="CT32"/>
  <c r="CV32"/>
  <c r="CW32"/>
  <c r="CX32"/>
  <c r="DB32"/>
  <c r="DU32"/>
  <c r="DV32"/>
  <c r="DW32"/>
  <c r="EN32"/>
  <c r="EO32"/>
  <c r="EX32"/>
  <c r="EY32"/>
  <c r="B33"/>
  <c r="AW33" s="1"/>
  <c r="C33"/>
  <c r="D33"/>
  <c r="E33"/>
  <c r="F33"/>
  <c r="G33"/>
  <c r="H33"/>
  <c r="I33"/>
  <c r="J33"/>
  <c r="M33" s="1"/>
  <c r="N33" s="1"/>
  <c r="K33"/>
  <c r="L33"/>
  <c r="O33"/>
  <c r="Q33"/>
  <c r="Y33"/>
  <c r="Z33"/>
  <c r="AA33"/>
  <c r="AD33"/>
  <c r="AN33"/>
  <c r="AO33"/>
  <c r="AP33"/>
  <c r="AQ33"/>
  <c r="AT33"/>
  <c r="AV33" s="1"/>
  <c r="AU33"/>
  <c r="BF33"/>
  <c r="EK33" s="1"/>
  <c r="BG33"/>
  <c r="BH33"/>
  <c r="BI33"/>
  <c r="BL33"/>
  <c r="BN33" s="1"/>
  <c r="BM33"/>
  <c r="BX33"/>
  <c r="BY33"/>
  <c r="BZ33"/>
  <c r="CA33"/>
  <c r="CD33"/>
  <c r="CE33"/>
  <c r="CP33"/>
  <c r="EU33" s="1"/>
  <c r="CQ33"/>
  <c r="CR33"/>
  <c r="CS33"/>
  <c r="CV33"/>
  <c r="CW33"/>
  <c r="CX33"/>
  <c r="DU33"/>
  <c r="DV33"/>
  <c r="DW33"/>
  <c r="EE33"/>
  <c r="EF33"/>
  <c r="EN33"/>
  <c r="EO33"/>
  <c r="ET33"/>
  <c r="EX33"/>
  <c r="EY33"/>
  <c r="B34"/>
  <c r="C34"/>
  <c r="D34"/>
  <c r="E34"/>
  <c r="F34"/>
  <c r="G34"/>
  <c r="H34"/>
  <c r="I34"/>
  <c r="J34"/>
  <c r="K34"/>
  <c r="L34"/>
  <c r="O34"/>
  <c r="Y34"/>
  <c r="Z34"/>
  <c r="AA34"/>
  <c r="AD34"/>
  <c r="AN34"/>
  <c r="AO34"/>
  <c r="AP34"/>
  <c r="AQ34"/>
  <c r="AT34"/>
  <c r="AU34"/>
  <c r="AX34"/>
  <c r="BF34"/>
  <c r="EK34" s="1"/>
  <c r="BG34"/>
  <c r="BH34"/>
  <c r="BI34"/>
  <c r="BR34" s="1"/>
  <c r="BL34"/>
  <c r="BM34"/>
  <c r="BN34" s="1"/>
  <c r="BX34"/>
  <c r="BY34"/>
  <c r="BZ34"/>
  <c r="CA34"/>
  <c r="CD34"/>
  <c r="CE34"/>
  <c r="CH34"/>
  <c r="CP34"/>
  <c r="EU34" s="1"/>
  <c r="CQ34"/>
  <c r="CR34"/>
  <c r="CS34"/>
  <c r="DB34" s="1"/>
  <c r="CV34"/>
  <c r="CW34"/>
  <c r="CX34" s="1"/>
  <c r="DU34"/>
  <c r="DV34"/>
  <c r="DW34"/>
  <c r="EE34"/>
  <c r="EF34"/>
  <c r="EN34"/>
  <c r="EO34"/>
  <c r="EX34"/>
  <c r="EY34"/>
  <c r="B35"/>
  <c r="C35"/>
  <c r="D35"/>
  <c r="E35"/>
  <c r="F35"/>
  <c r="G35"/>
  <c r="H35"/>
  <c r="I35"/>
  <c r="J35"/>
  <c r="M35" s="1"/>
  <c r="N35" s="1"/>
  <c r="K35"/>
  <c r="L35"/>
  <c r="O35"/>
  <c r="Y35"/>
  <c r="Z35"/>
  <c r="AA35"/>
  <c r="AD35"/>
  <c r="AH35"/>
  <c r="AN35"/>
  <c r="AO35"/>
  <c r="AP35"/>
  <c r="AQ35"/>
  <c r="AT35"/>
  <c r="AV35" s="1"/>
  <c r="AU35"/>
  <c r="BF35"/>
  <c r="EK35" s="1"/>
  <c r="BG35"/>
  <c r="BR35" s="1"/>
  <c r="BH35"/>
  <c r="BI35"/>
  <c r="BL35"/>
  <c r="BN35" s="1"/>
  <c r="BM35"/>
  <c r="BX35"/>
  <c r="BY35"/>
  <c r="BZ35"/>
  <c r="CA35"/>
  <c r="CD35"/>
  <c r="CE35"/>
  <c r="CP35"/>
  <c r="EU35" s="1"/>
  <c r="CQ35"/>
  <c r="CR35"/>
  <c r="CS35"/>
  <c r="DE35" s="1"/>
  <c r="CV35"/>
  <c r="CW35"/>
  <c r="CX35"/>
  <c r="DB35"/>
  <c r="DU35"/>
  <c r="DV35"/>
  <c r="DW35"/>
  <c r="EE35"/>
  <c r="EF35"/>
  <c r="EN35"/>
  <c r="EO35"/>
  <c r="ES35"/>
  <c r="EX35"/>
  <c r="EY35"/>
  <c r="B36"/>
  <c r="AX36" s="1"/>
  <c r="C36"/>
  <c r="D36"/>
  <c r="E36"/>
  <c r="F36"/>
  <c r="G36"/>
  <c r="H36"/>
  <c r="I36"/>
  <c r="J36"/>
  <c r="V36" s="1"/>
  <c r="K36"/>
  <c r="L36"/>
  <c r="M36"/>
  <c r="O36"/>
  <c r="Y36"/>
  <c r="Z36"/>
  <c r="AK36" s="1"/>
  <c r="AA36"/>
  <c r="AD36"/>
  <c r="AN36"/>
  <c r="AO36"/>
  <c r="AP36"/>
  <c r="AQ36"/>
  <c r="AT36"/>
  <c r="AV36" s="1"/>
  <c r="AU36"/>
  <c r="BF36"/>
  <c r="BG36"/>
  <c r="BH36"/>
  <c r="BI36"/>
  <c r="BL36"/>
  <c r="BM36"/>
  <c r="BX36"/>
  <c r="BY36"/>
  <c r="BZ36"/>
  <c r="CA36"/>
  <c r="CD36"/>
  <c r="CE36"/>
  <c r="CP36"/>
  <c r="EU36" s="1"/>
  <c r="CQ36"/>
  <c r="CT36" s="1"/>
  <c r="CR36"/>
  <c r="CS36"/>
  <c r="CV36"/>
  <c r="CW36"/>
  <c r="CX36" s="1"/>
  <c r="DU36"/>
  <c r="DV36"/>
  <c r="DW36"/>
  <c r="EN36"/>
  <c r="EO36"/>
  <c r="ES36"/>
  <c r="EX36"/>
  <c r="EY36"/>
  <c r="B37"/>
  <c r="AW37" s="1"/>
  <c r="C37"/>
  <c r="D37"/>
  <c r="E37"/>
  <c r="F37"/>
  <c r="G37"/>
  <c r="H37"/>
  <c r="I37"/>
  <c r="J37"/>
  <c r="M37" s="1"/>
  <c r="N37" s="1"/>
  <c r="K37"/>
  <c r="L37"/>
  <c r="O37"/>
  <c r="Q37"/>
  <c r="Y37"/>
  <c r="Z37"/>
  <c r="AA37"/>
  <c r="AD37"/>
  <c r="AN37"/>
  <c r="AO37"/>
  <c r="AP37"/>
  <c r="AQ37"/>
  <c r="AT37"/>
  <c r="AV37" s="1"/>
  <c r="AU37"/>
  <c r="BF37"/>
  <c r="EK37" s="1"/>
  <c r="BG37"/>
  <c r="BH37"/>
  <c r="BI37"/>
  <c r="BL37"/>
  <c r="BN37" s="1"/>
  <c r="BM37"/>
  <c r="BX37"/>
  <c r="BY37"/>
  <c r="BZ37"/>
  <c r="CA37"/>
  <c r="CD37"/>
  <c r="CE37"/>
  <c r="CP37"/>
  <c r="EU37" s="1"/>
  <c r="CQ37"/>
  <c r="CR37"/>
  <c r="CS37"/>
  <c r="CV37"/>
  <c r="CW37"/>
  <c r="CX37"/>
  <c r="DU37"/>
  <c r="DV37"/>
  <c r="DW37"/>
  <c r="EE37"/>
  <c r="EF37"/>
  <c r="EN37"/>
  <c r="EO37"/>
  <c r="ET37"/>
  <c r="EX37"/>
  <c r="EY37"/>
  <c r="B38"/>
  <c r="AX38" s="1"/>
  <c r="C38"/>
  <c r="D38"/>
  <c r="E38"/>
  <c r="F38"/>
  <c r="G38"/>
  <c r="H38"/>
  <c r="I38"/>
  <c r="J38"/>
  <c r="K38"/>
  <c r="L38"/>
  <c r="O38"/>
  <c r="Y38"/>
  <c r="Z38"/>
  <c r="AA38"/>
  <c r="AD38"/>
  <c r="AN38"/>
  <c r="AO38"/>
  <c r="AP38"/>
  <c r="AQ38"/>
  <c r="AT38"/>
  <c r="AU38"/>
  <c r="BF38"/>
  <c r="EK38" s="1"/>
  <c r="BG38"/>
  <c r="BH38"/>
  <c r="BJ38" s="1"/>
  <c r="BI38"/>
  <c r="BL38"/>
  <c r="BM38"/>
  <c r="BN38" s="1"/>
  <c r="BR38"/>
  <c r="BX38"/>
  <c r="BY38"/>
  <c r="BZ38"/>
  <c r="CA38"/>
  <c r="CD38"/>
  <c r="CE38"/>
  <c r="CH38"/>
  <c r="CP38"/>
  <c r="EU38" s="1"/>
  <c r="CQ38"/>
  <c r="CR38"/>
  <c r="CT38" s="1"/>
  <c r="CS38"/>
  <c r="CV38"/>
  <c r="CW38"/>
  <c r="CX38" s="1"/>
  <c r="DB38"/>
  <c r="DU38"/>
  <c r="DV38"/>
  <c r="DW38"/>
  <c r="EE38"/>
  <c r="EF38"/>
  <c r="EN38"/>
  <c r="EO38"/>
  <c r="EX38"/>
  <c r="EY38"/>
  <c r="B39"/>
  <c r="C39"/>
  <c r="D39"/>
  <c r="E39"/>
  <c r="F39"/>
  <c r="G39"/>
  <c r="H39"/>
  <c r="I39"/>
  <c r="J39"/>
  <c r="M39" s="1"/>
  <c r="N39" s="1"/>
  <c r="K39"/>
  <c r="L39"/>
  <c r="O39"/>
  <c r="Y39"/>
  <c r="AK39" s="1"/>
  <c r="Z39"/>
  <c r="AA39"/>
  <c r="AD39"/>
  <c r="AH39"/>
  <c r="AN39"/>
  <c r="AO39"/>
  <c r="AP39"/>
  <c r="AQ39"/>
  <c r="AT39"/>
  <c r="AV39" s="1"/>
  <c r="AU39"/>
  <c r="BF39"/>
  <c r="EK39" s="1"/>
  <c r="BG39"/>
  <c r="BR39" s="1"/>
  <c r="BH39"/>
  <c r="BI39"/>
  <c r="BL39"/>
  <c r="BN39" s="1"/>
  <c r="BM39"/>
  <c r="BX39"/>
  <c r="BY39"/>
  <c r="BZ39"/>
  <c r="CA39"/>
  <c r="CD39"/>
  <c r="CE39"/>
  <c r="CP39"/>
  <c r="EU39" s="1"/>
  <c r="CQ39"/>
  <c r="CR39"/>
  <c r="CS39"/>
  <c r="DE39" s="1"/>
  <c r="CV39"/>
  <c r="CW39"/>
  <c r="CX39"/>
  <c r="DB39"/>
  <c r="DU39"/>
  <c r="DV39"/>
  <c r="DW39"/>
  <c r="EE39"/>
  <c r="EF39"/>
  <c r="EN39"/>
  <c r="EO39"/>
  <c r="ES39"/>
  <c r="EX39"/>
  <c r="EY39"/>
  <c r="B40"/>
  <c r="C40"/>
  <c r="D40"/>
  <c r="E40"/>
  <c r="F40"/>
  <c r="G40"/>
  <c r="H40"/>
  <c r="I40"/>
  <c r="J40"/>
  <c r="K40"/>
  <c r="L40"/>
  <c r="S40" s="1"/>
  <c r="O40"/>
  <c r="Q40" s="1"/>
  <c r="Y40"/>
  <c r="Z40"/>
  <c r="AA40"/>
  <c r="AK40" s="1"/>
  <c r="AD40"/>
  <c r="AN40"/>
  <c r="EF40" s="1"/>
  <c r="AO40"/>
  <c r="BC40" s="1"/>
  <c r="AP40"/>
  <c r="AQ40"/>
  <c r="AT40"/>
  <c r="AU40"/>
  <c r="AV40" s="1"/>
  <c r="AW40" s="1"/>
  <c r="BF40"/>
  <c r="BG40"/>
  <c r="BH40"/>
  <c r="BI40"/>
  <c r="BL40"/>
  <c r="BM40"/>
  <c r="BX40"/>
  <c r="EO40" s="1"/>
  <c r="BY40"/>
  <c r="CM40" s="1"/>
  <c r="BZ40"/>
  <c r="CA40"/>
  <c r="CD40"/>
  <c r="CE40"/>
  <c r="CP40"/>
  <c r="ES40" s="1"/>
  <c r="CQ40"/>
  <c r="CT40" s="1"/>
  <c r="CU40" s="1"/>
  <c r="CR40"/>
  <c r="CS40"/>
  <c r="CV40"/>
  <c r="CW40"/>
  <c r="DU40"/>
  <c r="DV40"/>
  <c r="DW40"/>
  <c r="EE40"/>
  <c r="EI40"/>
  <c r="EK40"/>
  <c r="EN40"/>
  <c r="ET40"/>
  <c r="EU40"/>
  <c r="EX40"/>
  <c r="EY40"/>
  <c r="B41"/>
  <c r="C41"/>
  <c r="D41"/>
  <c r="E41"/>
  <c r="F41"/>
  <c r="G41"/>
  <c r="H41"/>
  <c r="I41"/>
  <c r="J41"/>
  <c r="K41"/>
  <c r="L41"/>
  <c r="O41"/>
  <c r="Y41"/>
  <c r="AH41" s="1"/>
  <c r="Z41"/>
  <c r="AA41"/>
  <c r="AD41"/>
  <c r="AE41"/>
  <c r="AN41"/>
  <c r="AO41"/>
  <c r="AP41"/>
  <c r="AQ41"/>
  <c r="BC41" s="1"/>
  <c r="AT41"/>
  <c r="AU41"/>
  <c r="BF41"/>
  <c r="BG41"/>
  <c r="BH41"/>
  <c r="BI41"/>
  <c r="BL41"/>
  <c r="BN41" s="1"/>
  <c r="BO41" s="1"/>
  <c r="BM41"/>
  <c r="BX41"/>
  <c r="BY41"/>
  <c r="CM41" s="1"/>
  <c r="BZ41"/>
  <c r="CA41"/>
  <c r="CD41"/>
  <c r="CE41"/>
  <c r="CF41" s="1"/>
  <c r="CG41" s="1"/>
  <c r="CP41"/>
  <c r="CQ41"/>
  <c r="CR41"/>
  <c r="CS41"/>
  <c r="CV41"/>
  <c r="CW41"/>
  <c r="DU41"/>
  <c r="DX41" s="1"/>
  <c r="DV41"/>
  <c r="DW41"/>
  <c r="EE41"/>
  <c r="EF41"/>
  <c r="EN41"/>
  <c r="EO41"/>
  <c r="ES41"/>
  <c r="ET41"/>
  <c r="EU41"/>
  <c r="EX41"/>
  <c r="EY41"/>
  <c r="B42"/>
  <c r="C42"/>
  <c r="D42"/>
  <c r="E42"/>
  <c r="AE42" s="1"/>
  <c r="F42"/>
  <c r="G42"/>
  <c r="H42"/>
  <c r="I42"/>
  <c r="J42"/>
  <c r="K42"/>
  <c r="L42"/>
  <c r="O42"/>
  <c r="Q42" s="1"/>
  <c r="Y42"/>
  <c r="Z42"/>
  <c r="AA42"/>
  <c r="AK42" s="1"/>
  <c r="AD42"/>
  <c r="AN42"/>
  <c r="EF42" s="1"/>
  <c r="AO42"/>
  <c r="BC42" s="1"/>
  <c r="AP42"/>
  <c r="AQ42"/>
  <c r="AT42"/>
  <c r="AU42"/>
  <c r="AV42" s="1"/>
  <c r="AW42" s="1"/>
  <c r="BF42"/>
  <c r="BG42"/>
  <c r="BH42"/>
  <c r="BI42"/>
  <c r="BL42"/>
  <c r="BM42"/>
  <c r="BX42"/>
  <c r="EO42" s="1"/>
  <c r="BY42"/>
  <c r="BZ42"/>
  <c r="CA42"/>
  <c r="CM42" s="1"/>
  <c r="CD42"/>
  <c r="CE42"/>
  <c r="CP42"/>
  <c r="CQ42"/>
  <c r="CR42"/>
  <c r="CS42"/>
  <c r="CV42"/>
  <c r="CX42" s="1"/>
  <c r="CY42" s="1"/>
  <c r="CW42"/>
  <c r="DU42"/>
  <c r="DV42"/>
  <c r="DW42"/>
  <c r="EI42"/>
  <c r="EK42"/>
  <c r="EN42"/>
  <c r="ET42"/>
  <c r="EX42"/>
  <c r="EY42"/>
  <c r="B43"/>
  <c r="C43"/>
  <c r="D43"/>
  <c r="E43"/>
  <c r="F43"/>
  <c r="G43"/>
  <c r="H43"/>
  <c r="I43"/>
  <c r="J43"/>
  <c r="K43"/>
  <c r="L43"/>
  <c r="O43"/>
  <c r="Y43"/>
  <c r="AH43" s="1"/>
  <c r="Z43"/>
  <c r="AA43"/>
  <c r="AD43"/>
  <c r="AE43"/>
  <c r="AN43"/>
  <c r="AO43"/>
  <c r="AP43"/>
  <c r="AQ43"/>
  <c r="BC43" s="1"/>
  <c r="AT43"/>
  <c r="AU43"/>
  <c r="BF43"/>
  <c r="BG43"/>
  <c r="BH43"/>
  <c r="BI43"/>
  <c r="BL43"/>
  <c r="BN43" s="1"/>
  <c r="BO43" s="1"/>
  <c r="BM43"/>
  <c r="BX43"/>
  <c r="BY43"/>
  <c r="BZ43"/>
  <c r="CA43"/>
  <c r="CD43"/>
  <c r="CE43"/>
  <c r="CF43" s="1"/>
  <c r="CG43" s="1"/>
  <c r="CM43"/>
  <c r="CP43"/>
  <c r="ET43" s="1"/>
  <c r="CQ43"/>
  <c r="CR43"/>
  <c r="CS43"/>
  <c r="CV43"/>
  <c r="CX43" s="1"/>
  <c r="CW43"/>
  <c r="CY43"/>
  <c r="DU43"/>
  <c r="DV43"/>
  <c r="DW43"/>
  <c r="EE43"/>
  <c r="EF43"/>
  <c r="EN43"/>
  <c r="EO43"/>
  <c r="ES43"/>
  <c r="EU43"/>
  <c r="EX43"/>
  <c r="EY43"/>
  <c r="B44"/>
  <c r="C44"/>
  <c r="D44"/>
  <c r="E44"/>
  <c r="F44"/>
  <c r="G44"/>
  <c r="H44"/>
  <c r="I44"/>
  <c r="J44"/>
  <c r="K44"/>
  <c r="M44" s="1"/>
  <c r="L44"/>
  <c r="S44" s="1"/>
  <c r="O44"/>
  <c r="Y44"/>
  <c r="Z44"/>
  <c r="AA44"/>
  <c r="AD44"/>
  <c r="AN44"/>
  <c r="EE44" s="1"/>
  <c r="AO44"/>
  <c r="AP44"/>
  <c r="AQ44"/>
  <c r="AT44"/>
  <c r="AU44"/>
  <c r="BF44"/>
  <c r="BG44"/>
  <c r="BH44"/>
  <c r="BI44"/>
  <c r="BL44"/>
  <c r="BM44"/>
  <c r="BX44"/>
  <c r="EN44" s="1"/>
  <c r="BY44"/>
  <c r="BZ44"/>
  <c r="CA44"/>
  <c r="CD44"/>
  <c r="CE44"/>
  <c r="CP44"/>
  <c r="CQ44"/>
  <c r="CR44"/>
  <c r="CS44"/>
  <c r="CV44"/>
  <c r="CW44"/>
  <c r="DU44"/>
  <c r="DV44"/>
  <c r="DW44"/>
  <c r="EF44"/>
  <c r="EI44"/>
  <c r="EK44"/>
  <c r="EO44"/>
  <c r="ES44"/>
  <c r="ET44"/>
  <c r="EU44"/>
  <c r="EX44"/>
  <c r="EY44"/>
  <c r="B45"/>
  <c r="C45"/>
  <c r="D45"/>
  <c r="E45"/>
  <c r="F45"/>
  <c r="G45"/>
  <c r="H45"/>
  <c r="I45"/>
  <c r="J45"/>
  <c r="K45"/>
  <c r="M45" s="1"/>
  <c r="L45"/>
  <c r="S45" s="1"/>
  <c r="O45"/>
  <c r="Y45"/>
  <c r="Z45"/>
  <c r="AA45"/>
  <c r="AD45"/>
  <c r="AN45"/>
  <c r="EE45" s="1"/>
  <c r="AO45"/>
  <c r="AP45"/>
  <c r="AQ45"/>
  <c r="AT45"/>
  <c r="AU45"/>
  <c r="BF45"/>
  <c r="BG45"/>
  <c r="BH45"/>
  <c r="BI45"/>
  <c r="BL45"/>
  <c r="BM45"/>
  <c r="BX45"/>
  <c r="EN45" s="1"/>
  <c r="BY45"/>
  <c r="BZ45"/>
  <c r="CA45"/>
  <c r="CD45"/>
  <c r="CE45"/>
  <c r="CP45"/>
  <c r="CQ45"/>
  <c r="CR45"/>
  <c r="CS45"/>
  <c r="CV45"/>
  <c r="CW45"/>
  <c r="DU45"/>
  <c r="DV45"/>
  <c r="DW45"/>
  <c r="EF45"/>
  <c r="EI45"/>
  <c r="EK45"/>
  <c r="EO45"/>
  <c r="ES45"/>
  <c r="ET45"/>
  <c r="EU45"/>
  <c r="EX45"/>
  <c r="EY45"/>
  <c r="B46"/>
  <c r="C46"/>
  <c r="D46"/>
  <c r="E46"/>
  <c r="AE46" s="1"/>
  <c r="F46"/>
  <c r="G46"/>
  <c r="H46"/>
  <c r="I46"/>
  <c r="J46"/>
  <c r="K46"/>
  <c r="L46"/>
  <c r="O46"/>
  <c r="Y46"/>
  <c r="Z46"/>
  <c r="AA46"/>
  <c r="AD46"/>
  <c r="AN46"/>
  <c r="EE46" s="1"/>
  <c r="AO46"/>
  <c r="BC46" s="1"/>
  <c r="AP46"/>
  <c r="AQ46"/>
  <c r="AT46"/>
  <c r="AU46"/>
  <c r="BF46"/>
  <c r="EK46" s="1"/>
  <c r="BG46"/>
  <c r="BU46" s="1"/>
  <c r="BH46"/>
  <c r="BI46"/>
  <c r="BL46"/>
  <c r="BM46"/>
  <c r="BX46"/>
  <c r="BY46"/>
  <c r="BZ46"/>
  <c r="CA46"/>
  <c r="CD46"/>
  <c r="CE46"/>
  <c r="CF46" s="1"/>
  <c r="CM46"/>
  <c r="CP46"/>
  <c r="ET46" s="1"/>
  <c r="CQ46"/>
  <c r="CR46"/>
  <c r="CS46"/>
  <c r="DE46" s="1"/>
  <c r="CV46"/>
  <c r="CW46"/>
  <c r="DU46"/>
  <c r="DX46" s="1"/>
  <c r="DV46"/>
  <c r="DW46"/>
  <c r="EF46"/>
  <c r="EN46"/>
  <c r="EO46"/>
  <c r="ES46"/>
  <c r="EU46"/>
  <c r="EX46"/>
  <c r="EY46"/>
  <c r="B47"/>
  <c r="C47"/>
  <c r="D47"/>
  <c r="E47"/>
  <c r="Q47" s="1"/>
  <c r="F47"/>
  <c r="G47"/>
  <c r="H47"/>
  <c r="I47"/>
  <c r="J47"/>
  <c r="K47"/>
  <c r="L47"/>
  <c r="S47" s="1"/>
  <c r="O47"/>
  <c r="Y47"/>
  <c r="AK47" s="1"/>
  <c r="Z47"/>
  <c r="AA47"/>
  <c r="AD47"/>
  <c r="AE47"/>
  <c r="AN47"/>
  <c r="AO47"/>
  <c r="AP47"/>
  <c r="AQ47"/>
  <c r="AT47"/>
  <c r="AU47"/>
  <c r="AV47" s="1"/>
  <c r="AW47"/>
  <c r="BF47"/>
  <c r="EK47" s="1"/>
  <c r="BG47"/>
  <c r="BH47"/>
  <c r="BI47"/>
  <c r="BU47" s="1"/>
  <c r="BL47"/>
  <c r="BM47"/>
  <c r="BX47"/>
  <c r="EO47" s="1"/>
  <c r="BY47"/>
  <c r="BZ47"/>
  <c r="CA47"/>
  <c r="CD47"/>
  <c r="CE47"/>
  <c r="CP47"/>
  <c r="CQ47"/>
  <c r="CR47"/>
  <c r="CS47"/>
  <c r="CV47"/>
  <c r="CW47"/>
  <c r="DU47"/>
  <c r="DX47" s="1"/>
  <c r="DV47"/>
  <c r="DW47"/>
  <c r="EE47"/>
  <c r="EF47"/>
  <c r="EI47"/>
  <c r="ES47"/>
  <c r="ET47"/>
  <c r="EU47"/>
  <c r="EX47"/>
  <c r="EY47"/>
  <c r="B48"/>
  <c r="C48"/>
  <c r="D48"/>
  <c r="E48"/>
  <c r="F48"/>
  <c r="G48"/>
  <c r="H48"/>
  <c r="I48"/>
  <c r="J48"/>
  <c r="K48"/>
  <c r="M48" s="1"/>
  <c r="L48"/>
  <c r="O48"/>
  <c r="S48"/>
  <c r="Y48"/>
  <c r="Z48"/>
  <c r="AA48"/>
  <c r="AD48"/>
  <c r="AN48"/>
  <c r="AO48"/>
  <c r="AP48"/>
  <c r="AQ48"/>
  <c r="BC48" s="1"/>
  <c r="AT48"/>
  <c r="AU48"/>
  <c r="BF48"/>
  <c r="BG48"/>
  <c r="BH48"/>
  <c r="BI48"/>
  <c r="BL48"/>
  <c r="BM48"/>
  <c r="BX48"/>
  <c r="BY48"/>
  <c r="BZ48"/>
  <c r="CA48"/>
  <c r="CM48" s="1"/>
  <c r="CD48"/>
  <c r="CE48"/>
  <c r="CP48"/>
  <c r="CQ48"/>
  <c r="CR48"/>
  <c r="CS48"/>
  <c r="CV48"/>
  <c r="CW48"/>
  <c r="DU48"/>
  <c r="DV48"/>
  <c r="DW48"/>
  <c r="EE48"/>
  <c r="EF48"/>
  <c r="EI48"/>
  <c r="EK48"/>
  <c r="EN48"/>
  <c r="EO48"/>
  <c r="ES48"/>
  <c r="ET48"/>
  <c r="EU48"/>
  <c r="EX48"/>
  <c r="EY48"/>
  <c r="B49"/>
  <c r="C49"/>
  <c r="D49"/>
  <c r="E49"/>
  <c r="F49"/>
  <c r="G49"/>
  <c r="H49"/>
  <c r="I49"/>
  <c r="J49"/>
  <c r="K49"/>
  <c r="M49" s="1"/>
  <c r="L49"/>
  <c r="O49"/>
  <c r="S49"/>
  <c r="Y49"/>
  <c r="Z49"/>
  <c r="AA49"/>
  <c r="AD49"/>
  <c r="AN49"/>
  <c r="AO49"/>
  <c r="AP49"/>
  <c r="AQ49"/>
  <c r="AT49"/>
  <c r="AU49"/>
  <c r="BF49"/>
  <c r="BG49"/>
  <c r="BU49" s="1"/>
  <c r="BH49"/>
  <c r="BI49"/>
  <c r="BL49"/>
  <c r="BM49"/>
  <c r="BX49"/>
  <c r="BY49"/>
  <c r="BZ49"/>
  <c r="CA49"/>
  <c r="CD49"/>
  <c r="CE49"/>
  <c r="CP49"/>
  <c r="CQ49"/>
  <c r="DE49" s="1"/>
  <c r="CR49"/>
  <c r="CS49"/>
  <c r="CV49"/>
  <c r="CW49"/>
  <c r="DU49"/>
  <c r="DV49"/>
  <c r="DW49"/>
  <c r="EE49"/>
  <c r="EF49"/>
  <c r="EI49"/>
  <c r="EK49"/>
  <c r="EN49"/>
  <c r="EO49"/>
  <c r="ES49"/>
  <c r="ET49"/>
  <c r="EU49"/>
  <c r="EX49"/>
  <c r="EY49"/>
  <c r="B50"/>
  <c r="C50"/>
  <c r="D50"/>
  <c r="E50"/>
  <c r="AE50" s="1"/>
  <c r="F50"/>
  <c r="G50"/>
  <c r="H50"/>
  <c r="I50"/>
  <c r="J50"/>
  <c r="K50"/>
  <c r="M50" s="1"/>
  <c r="L50"/>
  <c r="O50"/>
  <c r="Y50"/>
  <c r="Z50"/>
  <c r="AK50" s="1"/>
  <c r="AA50"/>
  <c r="AD50"/>
  <c r="AN50"/>
  <c r="EF50" s="1"/>
  <c r="AO50"/>
  <c r="AP50"/>
  <c r="AQ50"/>
  <c r="AT50"/>
  <c r="AU50"/>
  <c r="BF50"/>
  <c r="BG50"/>
  <c r="BH50"/>
  <c r="BI50"/>
  <c r="BL50"/>
  <c r="BM50"/>
  <c r="BX50"/>
  <c r="BY50"/>
  <c r="CM50" s="1"/>
  <c r="BZ50"/>
  <c r="CA50"/>
  <c r="CD50"/>
  <c r="CE50"/>
  <c r="CF50" s="1"/>
  <c r="CP50"/>
  <c r="ET50" s="1"/>
  <c r="CQ50"/>
  <c r="CR50"/>
  <c r="CS50"/>
  <c r="CV50"/>
  <c r="CW50"/>
  <c r="DE50"/>
  <c r="DU50"/>
  <c r="DX50" s="1"/>
  <c r="DV50"/>
  <c r="DW50"/>
  <c r="EN50"/>
  <c r="EO50"/>
  <c r="ES50"/>
  <c r="EU50"/>
  <c r="EX50"/>
  <c r="EY50"/>
  <c r="B51"/>
  <c r="C51"/>
  <c r="D51"/>
  <c r="E51"/>
  <c r="Q51" s="1"/>
  <c r="F51"/>
  <c r="G51"/>
  <c r="H51"/>
  <c r="I51"/>
  <c r="J51"/>
  <c r="K51"/>
  <c r="M51" s="1"/>
  <c r="L51"/>
  <c r="O51"/>
  <c r="S51"/>
  <c r="Y51"/>
  <c r="Z51"/>
  <c r="AA51"/>
  <c r="AD51"/>
  <c r="AE51" s="1"/>
  <c r="AN51"/>
  <c r="AO51"/>
  <c r="AP51"/>
  <c r="AQ51"/>
  <c r="AT51"/>
  <c r="AU51"/>
  <c r="BF51"/>
  <c r="BG51"/>
  <c r="BH51"/>
  <c r="BI51"/>
  <c r="BL51"/>
  <c r="BM51"/>
  <c r="BX51"/>
  <c r="BY51"/>
  <c r="BZ51"/>
  <c r="CA51"/>
  <c r="CD51"/>
  <c r="CE51"/>
  <c r="CP51"/>
  <c r="EU51" s="1"/>
  <c r="CQ51"/>
  <c r="CR51"/>
  <c r="CS51"/>
  <c r="CV51"/>
  <c r="CW51"/>
  <c r="DU51"/>
  <c r="DV51"/>
  <c r="DW51"/>
  <c r="EE51"/>
  <c r="EF51"/>
  <c r="EI51"/>
  <c r="EK51"/>
  <c r="EN51"/>
  <c r="EO51"/>
  <c r="ES51"/>
  <c r="ET51"/>
  <c r="EX51"/>
  <c r="EY51"/>
  <c r="B52"/>
  <c r="C52"/>
  <c r="D52"/>
  <c r="E52"/>
  <c r="F52"/>
  <c r="G52"/>
  <c r="H52"/>
  <c r="I52"/>
  <c r="J52"/>
  <c r="S52" s="1"/>
  <c r="K52"/>
  <c r="L52"/>
  <c r="O52"/>
  <c r="Y52"/>
  <c r="Z52"/>
  <c r="AA52"/>
  <c r="AD52"/>
  <c r="AN52"/>
  <c r="AO52"/>
  <c r="AP52"/>
  <c r="AQ52"/>
  <c r="AT52"/>
  <c r="AU52"/>
  <c r="BF52"/>
  <c r="BG52"/>
  <c r="BH52"/>
  <c r="BI52"/>
  <c r="BU52" s="1"/>
  <c r="BL52"/>
  <c r="BM52"/>
  <c r="BX52"/>
  <c r="BY52"/>
  <c r="BZ52"/>
  <c r="CA52"/>
  <c r="CD52"/>
  <c r="CE52"/>
  <c r="CP52"/>
  <c r="EU52" s="1"/>
  <c r="CQ52"/>
  <c r="CR52"/>
  <c r="CS52"/>
  <c r="DE52" s="1"/>
  <c r="CV52"/>
  <c r="CW52"/>
  <c r="DU52"/>
  <c r="DV52"/>
  <c r="DW52"/>
  <c r="EE52"/>
  <c r="EF52"/>
  <c r="EI52"/>
  <c r="EK52"/>
  <c r="EN52"/>
  <c r="EO52"/>
  <c r="ES52"/>
  <c r="ET52"/>
  <c r="EX52"/>
  <c r="EY52"/>
  <c r="B53"/>
  <c r="AE53" s="1"/>
  <c r="C53"/>
  <c r="D53"/>
  <c r="E53"/>
  <c r="AX53" s="1"/>
  <c r="F53"/>
  <c r="G53"/>
  <c r="H53"/>
  <c r="I53"/>
  <c r="J53"/>
  <c r="M53" s="1"/>
  <c r="K53"/>
  <c r="L53"/>
  <c r="O53"/>
  <c r="S53"/>
  <c r="Y53"/>
  <c r="Z53"/>
  <c r="AA53"/>
  <c r="AH53" s="1"/>
  <c r="AD53"/>
  <c r="AN53"/>
  <c r="AO53"/>
  <c r="AP53"/>
  <c r="AQ53"/>
  <c r="AT53"/>
  <c r="AU53"/>
  <c r="BF53"/>
  <c r="EK53" s="1"/>
  <c r="BG53"/>
  <c r="BH53"/>
  <c r="BI53"/>
  <c r="BL53"/>
  <c r="BM53"/>
  <c r="BN53"/>
  <c r="BX53"/>
  <c r="EN53" s="1"/>
  <c r="BY53"/>
  <c r="BZ53"/>
  <c r="CA53"/>
  <c r="CD53"/>
  <c r="CF53" s="1"/>
  <c r="CE53"/>
  <c r="CH53"/>
  <c r="CP53"/>
  <c r="ES53" s="1"/>
  <c r="CQ53"/>
  <c r="CR53"/>
  <c r="CS53"/>
  <c r="CV53"/>
  <c r="CX53" s="1"/>
  <c r="CW53"/>
  <c r="CY53"/>
  <c r="DU53"/>
  <c r="DX53" s="1"/>
  <c r="DV53"/>
  <c r="DW53"/>
  <c r="EE53"/>
  <c r="EF53"/>
  <c r="EI53"/>
  <c r="EO53"/>
  <c r="ET53"/>
  <c r="EU53"/>
  <c r="EX53"/>
  <c r="EY53"/>
  <c r="B54"/>
  <c r="CH54" s="1"/>
  <c r="C54"/>
  <c r="D54"/>
  <c r="E54"/>
  <c r="F54"/>
  <c r="G54"/>
  <c r="H54"/>
  <c r="I54"/>
  <c r="J54"/>
  <c r="K54"/>
  <c r="S54" s="1"/>
  <c r="L54"/>
  <c r="O54"/>
  <c r="Y54"/>
  <c r="Z54"/>
  <c r="AA54"/>
  <c r="AD54"/>
  <c r="AE54"/>
  <c r="AN54"/>
  <c r="AO54"/>
  <c r="AP54"/>
  <c r="AQ54"/>
  <c r="AT54"/>
  <c r="AU54"/>
  <c r="AX54"/>
  <c r="BF54"/>
  <c r="EK54" s="1"/>
  <c r="BG54"/>
  <c r="BH54"/>
  <c r="BI54"/>
  <c r="BL54"/>
  <c r="BN54" s="1"/>
  <c r="BO54" s="1"/>
  <c r="BM54"/>
  <c r="BX54"/>
  <c r="EN54" s="1"/>
  <c r="BY54"/>
  <c r="BZ54"/>
  <c r="CA54"/>
  <c r="CD54"/>
  <c r="CE54"/>
  <c r="CP54"/>
  <c r="ES54" s="1"/>
  <c r="CQ54"/>
  <c r="CR54"/>
  <c r="CS54"/>
  <c r="CV54"/>
  <c r="CW54"/>
  <c r="DU54"/>
  <c r="DV54"/>
  <c r="DW54"/>
  <c r="EE54"/>
  <c r="EF54"/>
  <c r="EO54"/>
  <c r="EX54"/>
  <c r="EY54"/>
  <c r="B55"/>
  <c r="C55"/>
  <c r="D55"/>
  <c r="E55"/>
  <c r="AE55" s="1"/>
  <c r="F55"/>
  <c r="G55"/>
  <c r="H55"/>
  <c r="I55"/>
  <c r="J55"/>
  <c r="K55"/>
  <c r="L55"/>
  <c r="O55"/>
  <c r="Y55"/>
  <c r="Z55"/>
  <c r="AA55"/>
  <c r="AD55"/>
  <c r="AN55"/>
  <c r="AO55"/>
  <c r="AP55"/>
  <c r="AQ55"/>
  <c r="AT55"/>
  <c r="AV55" s="1"/>
  <c r="AU55"/>
  <c r="AX55"/>
  <c r="BF55"/>
  <c r="BG55"/>
  <c r="BH55"/>
  <c r="BI55"/>
  <c r="BL55"/>
  <c r="BM55"/>
  <c r="BN55"/>
  <c r="BX55"/>
  <c r="BY55"/>
  <c r="BZ55"/>
  <c r="CA55"/>
  <c r="CD55"/>
  <c r="CF55" s="1"/>
  <c r="CE55"/>
  <c r="CH55"/>
  <c r="CP55"/>
  <c r="CQ55"/>
  <c r="CR55"/>
  <c r="CS55"/>
  <c r="CV55"/>
  <c r="CW55"/>
  <c r="CX55"/>
  <c r="DU55"/>
  <c r="DV55"/>
  <c r="DW55"/>
  <c r="EE55"/>
  <c r="EF55"/>
  <c r="EN55"/>
  <c r="EO55"/>
  <c r="ET55"/>
  <c r="EX55"/>
  <c r="EY55"/>
  <c r="B56"/>
  <c r="AX56" s="1"/>
  <c r="C56"/>
  <c r="D56"/>
  <c r="E56"/>
  <c r="F56"/>
  <c r="G56"/>
  <c r="H56"/>
  <c r="I56"/>
  <c r="J56"/>
  <c r="V56" s="1"/>
  <c r="K56"/>
  <c r="L56"/>
  <c r="O56"/>
  <c r="Y56"/>
  <c r="Z56"/>
  <c r="AA56"/>
  <c r="AD56"/>
  <c r="AH56"/>
  <c r="AN56"/>
  <c r="AO56"/>
  <c r="AP56"/>
  <c r="AQ56"/>
  <c r="AT56"/>
  <c r="AU56"/>
  <c r="BF56"/>
  <c r="BG56"/>
  <c r="BH56"/>
  <c r="BI56"/>
  <c r="BJ56"/>
  <c r="BK56" s="1"/>
  <c r="BL56"/>
  <c r="BM56"/>
  <c r="BN56"/>
  <c r="BO56" s="1"/>
  <c r="BX56"/>
  <c r="EO56" s="1"/>
  <c r="BY56"/>
  <c r="BZ56"/>
  <c r="CA56"/>
  <c r="CD56"/>
  <c r="CF56" s="1"/>
  <c r="CG56" s="1"/>
  <c r="CE56"/>
  <c r="CP56"/>
  <c r="ES56" s="1"/>
  <c r="CQ56"/>
  <c r="CR56"/>
  <c r="CS56"/>
  <c r="CV56"/>
  <c r="CX56" s="1"/>
  <c r="CY56" s="1"/>
  <c r="CW56"/>
  <c r="DU56"/>
  <c r="DV56"/>
  <c r="DW56"/>
  <c r="EE56"/>
  <c r="EF56"/>
  <c r="EN56"/>
  <c r="EX56"/>
  <c r="EY56"/>
  <c r="B57"/>
  <c r="C57"/>
  <c r="D57"/>
  <c r="E57"/>
  <c r="CH57" s="1"/>
  <c r="F57"/>
  <c r="G57"/>
  <c r="H57"/>
  <c r="I57"/>
  <c r="J57"/>
  <c r="K57"/>
  <c r="L57"/>
  <c r="O57"/>
  <c r="Y57"/>
  <c r="Z57"/>
  <c r="AA57"/>
  <c r="AH57" s="1"/>
  <c r="AD57"/>
  <c r="AN57"/>
  <c r="EE57" s="1"/>
  <c r="AO57"/>
  <c r="AP57"/>
  <c r="AQ57"/>
  <c r="AT57"/>
  <c r="AV57" s="1"/>
  <c r="AU57"/>
  <c r="AX57"/>
  <c r="BF57"/>
  <c r="BG57"/>
  <c r="BH57"/>
  <c r="BI57"/>
  <c r="BJ57"/>
  <c r="BK57" s="1"/>
  <c r="BL57"/>
  <c r="BM57"/>
  <c r="BN57"/>
  <c r="BO57" s="1"/>
  <c r="BX57"/>
  <c r="EO57" s="1"/>
  <c r="BY57"/>
  <c r="BZ57"/>
  <c r="CA57"/>
  <c r="CD57"/>
  <c r="CF57" s="1"/>
  <c r="CG57" s="1"/>
  <c r="CE57"/>
  <c r="CP57"/>
  <c r="ES57" s="1"/>
  <c r="CQ57"/>
  <c r="CR57"/>
  <c r="CS57"/>
  <c r="CV57"/>
  <c r="CX57" s="1"/>
  <c r="CY57" s="1"/>
  <c r="CW57"/>
  <c r="DU57"/>
  <c r="DV57"/>
  <c r="DW57"/>
  <c r="EF57"/>
  <c r="EN57"/>
  <c r="EX57"/>
  <c r="EY57"/>
  <c r="B58"/>
  <c r="C58"/>
  <c r="D58"/>
  <c r="E58"/>
  <c r="CH58" s="1"/>
  <c r="F58"/>
  <c r="G58"/>
  <c r="H58"/>
  <c r="I58"/>
  <c r="J58"/>
  <c r="K58"/>
  <c r="L58"/>
  <c r="O58"/>
  <c r="Y58"/>
  <c r="Z58"/>
  <c r="AA58"/>
  <c r="AH58" s="1"/>
  <c r="AD58"/>
  <c r="AN58"/>
  <c r="AO58"/>
  <c r="AP58"/>
  <c r="BC58" s="1"/>
  <c r="AQ58"/>
  <c r="AT58"/>
  <c r="AU58"/>
  <c r="AX58"/>
  <c r="BF58"/>
  <c r="BG58"/>
  <c r="BH58"/>
  <c r="BJ58" s="1"/>
  <c r="BK58" s="1"/>
  <c r="BI58"/>
  <c r="BL58"/>
  <c r="BM58"/>
  <c r="BN58"/>
  <c r="BO58" s="1"/>
  <c r="BX58"/>
  <c r="EO58" s="1"/>
  <c r="BY58"/>
  <c r="BZ58"/>
  <c r="CA58"/>
  <c r="CD58"/>
  <c r="CF58" s="1"/>
  <c r="CE58"/>
  <c r="CP58"/>
  <c r="ES58" s="1"/>
  <c r="CQ58"/>
  <c r="CR58"/>
  <c r="CS58"/>
  <c r="CT58"/>
  <c r="CU58" s="1"/>
  <c r="CV58"/>
  <c r="CW58"/>
  <c r="CX58"/>
  <c r="DU58"/>
  <c r="DX58" s="1"/>
  <c r="DV58"/>
  <c r="DW58"/>
  <c r="EE58"/>
  <c r="EF58"/>
  <c r="EN58"/>
  <c r="EX58"/>
  <c r="EY58"/>
  <c r="B59"/>
  <c r="C59"/>
  <c r="D59"/>
  <c r="E59"/>
  <c r="F59"/>
  <c r="G59"/>
  <c r="H59"/>
  <c r="I59"/>
  <c r="J59"/>
  <c r="K59"/>
  <c r="L59"/>
  <c r="O59"/>
  <c r="Y59"/>
  <c r="Z59"/>
  <c r="AH59" s="1"/>
  <c r="AA59"/>
  <c r="AD59"/>
  <c r="AN59"/>
  <c r="EF59" s="1"/>
  <c r="AO59"/>
  <c r="AP59"/>
  <c r="AQ59"/>
  <c r="AT59"/>
  <c r="AU59"/>
  <c r="AX59"/>
  <c r="BF59"/>
  <c r="BG59"/>
  <c r="BJ59" s="1"/>
  <c r="BK59" s="1"/>
  <c r="BH59"/>
  <c r="BI59"/>
  <c r="BL59"/>
  <c r="BN59" s="1"/>
  <c r="BO59" s="1"/>
  <c r="BM59"/>
  <c r="BX59"/>
  <c r="BY59"/>
  <c r="BZ59"/>
  <c r="CM59" s="1"/>
  <c r="CA59"/>
  <c r="CD59"/>
  <c r="CE59"/>
  <c r="CH59"/>
  <c r="CP59"/>
  <c r="ES59" s="1"/>
  <c r="CQ59"/>
  <c r="CR59"/>
  <c r="CT59" s="1"/>
  <c r="CU59" s="1"/>
  <c r="CS59"/>
  <c r="CV59"/>
  <c r="CW59"/>
  <c r="CX59"/>
  <c r="CY59" s="1"/>
  <c r="DU59"/>
  <c r="DV59"/>
  <c r="DW59"/>
  <c r="EE59"/>
  <c r="EN59"/>
  <c r="EO59"/>
  <c r="ET59"/>
  <c r="EX59"/>
  <c r="EY59"/>
  <c r="B60"/>
  <c r="AX60" s="1"/>
  <c r="C60"/>
  <c r="D60"/>
  <c r="E60"/>
  <c r="F60"/>
  <c r="G60"/>
  <c r="H60"/>
  <c r="I60"/>
  <c r="J60"/>
  <c r="K60"/>
  <c r="L60"/>
  <c r="O60"/>
  <c r="Y60"/>
  <c r="Z60"/>
  <c r="AH60" s="1"/>
  <c r="AA60"/>
  <c r="AD60"/>
  <c r="AN60"/>
  <c r="EF60" s="1"/>
  <c r="AO60"/>
  <c r="AP60"/>
  <c r="AQ60"/>
  <c r="AT60"/>
  <c r="AV60" s="1"/>
  <c r="AU60"/>
  <c r="BF60"/>
  <c r="BG60"/>
  <c r="BH60"/>
  <c r="BI60"/>
  <c r="BL60"/>
  <c r="BN60" s="1"/>
  <c r="BO60" s="1"/>
  <c r="BM60"/>
  <c r="BX60"/>
  <c r="BY60"/>
  <c r="BZ60"/>
  <c r="CA60"/>
  <c r="CD60"/>
  <c r="CE60"/>
  <c r="CP60"/>
  <c r="ES60" s="1"/>
  <c r="CQ60"/>
  <c r="CT60" s="1"/>
  <c r="CU60" s="1"/>
  <c r="CR60"/>
  <c r="CS60"/>
  <c r="CV60"/>
  <c r="CX60" s="1"/>
  <c r="CY60" s="1"/>
  <c r="CW60"/>
  <c r="DU60"/>
  <c r="DV60"/>
  <c r="DW60"/>
  <c r="EN60"/>
  <c r="EO60"/>
  <c r="ET60"/>
  <c r="EX60"/>
  <c r="EY60"/>
  <c r="B61"/>
  <c r="AX61" s="1"/>
  <c r="C61"/>
  <c r="D61"/>
  <c r="E61"/>
  <c r="F61"/>
  <c r="G61"/>
  <c r="H61"/>
  <c r="I61"/>
  <c r="J61"/>
  <c r="V61" s="1"/>
  <c r="K61"/>
  <c r="L61"/>
  <c r="O61"/>
  <c r="Y61"/>
  <c r="AB61" s="1"/>
  <c r="Z61"/>
  <c r="AA61"/>
  <c r="AD61"/>
  <c r="AH61"/>
  <c r="AN61"/>
  <c r="EE61" s="1"/>
  <c r="AO61"/>
  <c r="AP61"/>
  <c r="AQ61"/>
  <c r="AT61"/>
  <c r="AV61" s="1"/>
  <c r="AU61"/>
  <c r="BF61"/>
  <c r="BG61"/>
  <c r="BH61"/>
  <c r="BI61"/>
  <c r="BJ61"/>
  <c r="BK61" s="1"/>
  <c r="BL61"/>
  <c r="BM61"/>
  <c r="BN61"/>
  <c r="BO61" s="1"/>
  <c r="BX61"/>
  <c r="EO61" s="1"/>
  <c r="BY61"/>
  <c r="BZ61"/>
  <c r="CA61"/>
  <c r="CD61"/>
  <c r="CF61" s="1"/>
  <c r="CG61" s="1"/>
  <c r="CE61"/>
  <c r="CP61"/>
  <c r="ES61" s="1"/>
  <c r="CQ61"/>
  <c r="CR61"/>
  <c r="CS61"/>
  <c r="CV61"/>
  <c r="CX61" s="1"/>
  <c r="CY61" s="1"/>
  <c r="CW61"/>
  <c r="DU61"/>
  <c r="DV61"/>
  <c r="DW61"/>
  <c r="EF61"/>
  <c r="EN61"/>
  <c r="EX61"/>
  <c r="EY61"/>
  <c r="B62"/>
  <c r="C62"/>
  <c r="D62"/>
  <c r="E62"/>
  <c r="CH62" s="1"/>
  <c r="F62"/>
  <c r="G62"/>
  <c r="H62"/>
  <c r="I62"/>
  <c r="J62"/>
  <c r="K62"/>
  <c r="L62"/>
  <c r="O62"/>
  <c r="Y62"/>
  <c r="Z62"/>
  <c r="AA62"/>
  <c r="AH62" s="1"/>
  <c r="AD62"/>
  <c r="AN62"/>
  <c r="AO62"/>
  <c r="AP62"/>
  <c r="BC62" s="1"/>
  <c r="AQ62"/>
  <c r="AT62"/>
  <c r="AU62"/>
  <c r="AX62"/>
  <c r="BF62"/>
  <c r="BG62"/>
  <c r="BH62"/>
  <c r="BJ62" s="1"/>
  <c r="BK62" s="1"/>
  <c r="BI62"/>
  <c r="BL62"/>
  <c r="BM62"/>
  <c r="BN62"/>
  <c r="BO62" s="1"/>
  <c r="BX62"/>
  <c r="EO62" s="1"/>
  <c r="BY62"/>
  <c r="BZ62"/>
  <c r="CA62"/>
  <c r="CD62"/>
  <c r="CF62" s="1"/>
  <c r="CE62"/>
  <c r="CP62"/>
  <c r="ES62" s="1"/>
  <c r="CQ62"/>
  <c r="CR62"/>
  <c r="CS62"/>
  <c r="CT62"/>
  <c r="CU62" s="1"/>
  <c r="CV62"/>
  <c r="CW62"/>
  <c r="CX62"/>
  <c r="DU62"/>
  <c r="DX62" s="1"/>
  <c r="DV62"/>
  <c r="DW62"/>
  <c r="EE62"/>
  <c r="EF62"/>
  <c r="EN62"/>
  <c r="EX62"/>
  <c r="EY62"/>
  <c r="B63"/>
  <c r="C63"/>
  <c r="D63"/>
  <c r="E63"/>
  <c r="F63"/>
  <c r="G63"/>
  <c r="H63"/>
  <c r="I63"/>
  <c r="J63"/>
  <c r="K63"/>
  <c r="L63"/>
  <c r="O63"/>
  <c r="Y63"/>
  <c r="Z63"/>
  <c r="AH63" s="1"/>
  <c r="AA63"/>
  <c r="AD63"/>
  <c r="AN63"/>
  <c r="EF63" s="1"/>
  <c r="AO63"/>
  <c r="AP63"/>
  <c r="AQ63"/>
  <c r="AT63"/>
  <c r="AU63"/>
  <c r="AX63"/>
  <c r="BF63"/>
  <c r="BG63"/>
  <c r="BJ63" s="1"/>
  <c r="BK63" s="1"/>
  <c r="BH63"/>
  <c r="BI63"/>
  <c r="BL63"/>
  <c r="BN63" s="1"/>
  <c r="BO63" s="1"/>
  <c r="BM63"/>
  <c r="BX63"/>
  <c r="BY63"/>
  <c r="BZ63"/>
  <c r="CM63" s="1"/>
  <c r="CA63"/>
  <c r="CD63"/>
  <c r="CE63"/>
  <c r="CH63"/>
  <c r="CP63"/>
  <c r="ES63" s="1"/>
  <c r="CQ63"/>
  <c r="CR63"/>
  <c r="CT63" s="1"/>
  <c r="CU63" s="1"/>
  <c r="CS63"/>
  <c r="CV63"/>
  <c r="CW63"/>
  <c r="CX63"/>
  <c r="CY63" s="1"/>
  <c r="DU63"/>
  <c r="DV63"/>
  <c r="DW63"/>
  <c r="ED63"/>
  <c r="EN63"/>
  <c r="EO63"/>
  <c r="EP63"/>
  <c r="EX63"/>
  <c r="EY63"/>
  <c r="FD63"/>
  <c r="B64"/>
  <c r="C64"/>
  <c r="D64"/>
  <c r="E64"/>
  <c r="F64"/>
  <c r="G64"/>
  <c r="H64"/>
  <c r="I64"/>
  <c r="J64"/>
  <c r="K64"/>
  <c r="V64" s="1"/>
  <c r="L64"/>
  <c r="O64"/>
  <c r="Y64"/>
  <c r="Z64"/>
  <c r="AA64"/>
  <c r="AD64"/>
  <c r="AN64"/>
  <c r="ED64" s="1"/>
  <c r="AO64"/>
  <c r="AR64" s="1"/>
  <c r="AP64"/>
  <c r="AQ64"/>
  <c r="AT64"/>
  <c r="AU64"/>
  <c r="AX64"/>
  <c r="BF64"/>
  <c r="EI64" s="1"/>
  <c r="BG64"/>
  <c r="BH64"/>
  <c r="BI64"/>
  <c r="BL64"/>
  <c r="BN64" s="1"/>
  <c r="BO64" s="1"/>
  <c r="BM64"/>
  <c r="BX64"/>
  <c r="EO64" s="1"/>
  <c r="BY64"/>
  <c r="CB64" s="1"/>
  <c r="CC64" s="1"/>
  <c r="BZ64"/>
  <c r="CA64"/>
  <c r="CD64"/>
  <c r="CE64"/>
  <c r="CH64"/>
  <c r="CP64"/>
  <c r="ES64" s="1"/>
  <c r="CQ64"/>
  <c r="CR64"/>
  <c r="CS64"/>
  <c r="CV64"/>
  <c r="CX64" s="1"/>
  <c r="CY64" s="1"/>
  <c r="CW64"/>
  <c r="DU64"/>
  <c r="DV64"/>
  <c r="DW64"/>
  <c r="EE64"/>
  <c r="EF64"/>
  <c r="EP64"/>
  <c r="ET64"/>
  <c r="EX64"/>
  <c r="EY64"/>
  <c r="FD64"/>
  <c r="B65"/>
  <c r="C65"/>
  <c r="D65"/>
  <c r="E65"/>
  <c r="F65"/>
  <c r="G65"/>
  <c r="H65"/>
  <c r="I65"/>
  <c r="J65"/>
  <c r="K65"/>
  <c r="L65"/>
  <c r="O65"/>
  <c r="Y65"/>
  <c r="Z65"/>
  <c r="AA65"/>
  <c r="AH65" s="1"/>
  <c r="AD65"/>
  <c r="AN65"/>
  <c r="EE65" s="1"/>
  <c r="AO65"/>
  <c r="AP65"/>
  <c r="AQ65"/>
  <c r="AT65"/>
  <c r="AV65" s="1"/>
  <c r="AU65"/>
  <c r="BF65"/>
  <c r="EJ65" s="1"/>
  <c r="BG65"/>
  <c r="BJ65" s="1"/>
  <c r="BK65" s="1"/>
  <c r="BH65"/>
  <c r="BI65"/>
  <c r="BL65"/>
  <c r="BM65"/>
  <c r="BN65" s="1"/>
  <c r="BO65" s="1"/>
  <c r="BX65"/>
  <c r="BY65"/>
  <c r="BZ65"/>
  <c r="CA65"/>
  <c r="CD65"/>
  <c r="CE65"/>
  <c r="CP65"/>
  <c r="EU65" s="1"/>
  <c r="CQ65"/>
  <c r="DE65" s="1"/>
  <c r="CR65"/>
  <c r="CS65"/>
  <c r="CT65" s="1"/>
  <c r="CV65"/>
  <c r="CW65"/>
  <c r="DU65"/>
  <c r="DV65"/>
  <c r="DW65"/>
  <c r="EF65"/>
  <c r="EK65"/>
  <c r="EN65"/>
  <c r="EO65"/>
  <c r="EP65"/>
  <c r="ET65"/>
  <c r="EX65"/>
  <c r="EY65"/>
  <c r="B66"/>
  <c r="U66" s="1"/>
  <c r="C66"/>
  <c r="D66"/>
  <c r="E66"/>
  <c r="F66"/>
  <c r="G66"/>
  <c r="H66"/>
  <c r="I66"/>
  <c r="J66"/>
  <c r="M66" s="1"/>
  <c r="K66"/>
  <c r="L66"/>
  <c r="O66"/>
  <c r="Q66"/>
  <c r="Y66"/>
  <c r="Z66"/>
  <c r="AK66" s="1"/>
  <c r="AA66"/>
  <c r="AD66"/>
  <c r="AN66"/>
  <c r="EF66" s="1"/>
  <c r="AO66"/>
  <c r="AP66"/>
  <c r="AQ66"/>
  <c r="AT66"/>
  <c r="AV66" s="1"/>
  <c r="AW66" s="1"/>
  <c r="AU66"/>
  <c r="BF66"/>
  <c r="EJ66" s="1"/>
  <c r="BG66"/>
  <c r="BH66"/>
  <c r="BI66"/>
  <c r="BL66"/>
  <c r="BM66"/>
  <c r="BN66" s="1"/>
  <c r="BU66"/>
  <c r="BX66"/>
  <c r="EO66" s="1"/>
  <c r="BY66"/>
  <c r="BZ66"/>
  <c r="CA66"/>
  <c r="CD66"/>
  <c r="CF66" s="1"/>
  <c r="CG66" s="1"/>
  <c r="CE66"/>
  <c r="CP66"/>
  <c r="EU66" s="1"/>
  <c r="CQ66"/>
  <c r="DE66" s="1"/>
  <c r="CR66"/>
  <c r="CS66"/>
  <c r="CV66"/>
  <c r="CW66"/>
  <c r="CX66" s="1"/>
  <c r="DU66"/>
  <c r="DV66"/>
  <c r="DW66"/>
  <c r="EK66"/>
  <c r="EN66"/>
  <c r="EP66"/>
  <c r="ES66"/>
  <c r="EX66"/>
  <c r="EY66"/>
  <c r="B67"/>
  <c r="C67"/>
  <c r="D67"/>
  <c r="E67"/>
  <c r="F67"/>
  <c r="G67"/>
  <c r="H67"/>
  <c r="I67"/>
  <c r="J67"/>
  <c r="K67"/>
  <c r="L67"/>
  <c r="O67"/>
  <c r="Y67"/>
  <c r="AH67" s="1"/>
  <c r="Z67"/>
  <c r="AA67"/>
  <c r="AD67"/>
  <c r="AK67"/>
  <c r="AN67"/>
  <c r="ED67" s="1"/>
  <c r="AO67"/>
  <c r="AP67"/>
  <c r="AQ67"/>
  <c r="AT67"/>
  <c r="AV67" s="1"/>
  <c r="AU67"/>
  <c r="BF67"/>
  <c r="EJ67" s="1"/>
  <c r="BG67"/>
  <c r="BU67" s="1"/>
  <c r="BH67"/>
  <c r="BI67"/>
  <c r="BL67"/>
  <c r="BM67"/>
  <c r="BN67" s="1"/>
  <c r="BX67"/>
  <c r="BY67"/>
  <c r="BZ67"/>
  <c r="CA67"/>
  <c r="CD67"/>
  <c r="CE67"/>
  <c r="CP67"/>
  <c r="EU67" s="1"/>
  <c r="CQ67"/>
  <c r="DE67" s="1"/>
  <c r="CR67"/>
  <c r="CS67"/>
  <c r="CT67" s="1"/>
  <c r="CV67"/>
  <c r="CW67"/>
  <c r="DU67"/>
  <c r="DV67"/>
  <c r="DW67"/>
  <c r="EE67"/>
  <c r="EF67"/>
  <c r="EN67"/>
  <c r="EO67"/>
  <c r="EP67"/>
  <c r="EX67"/>
  <c r="EY67"/>
  <c r="B68"/>
  <c r="C68"/>
  <c r="D68"/>
  <c r="E68"/>
  <c r="F68"/>
  <c r="G68"/>
  <c r="H68"/>
  <c r="I68"/>
  <c r="J68"/>
  <c r="K68"/>
  <c r="L68"/>
  <c r="M68"/>
  <c r="O68"/>
  <c r="V68"/>
  <c r="Y68"/>
  <c r="Z68"/>
  <c r="AA68"/>
  <c r="AK68" s="1"/>
  <c r="AD68"/>
  <c r="AN68"/>
  <c r="AO68"/>
  <c r="AP68"/>
  <c r="AQ68"/>
  <c r="AT68"/>
  <c r="AU68"/>
  <c r="BF68"/>
  <c r="EJ68" s="1"/>
  <c r="BG68"/>
  <c r="BU68" s="1"/>
  <c r="BH68"/>
  <c r="BI68"/>
  <c r="BJ68" s="1"/>
  <c r="BL68"/>
  <c r="BM68"/>
  <c r="BX68"/>
  <c r="EP68" s="1"/>
  <c r="BY68"/>
  <c r="BZ68"/>
  <c r="CA68"/>
  <c r="CD68"/>
  <c r="CE68"/>
  <c r="CP68"/>
  <c r="EU68" s="1"/>
  <c r="CQ68"/>
  <c r="CR68"/>
  <c r="CS68"/>
  <c r="CT68" s="1"/>
  <c r="CV68"/>
  <c r="CW68"/>
  <c r="DU68"/>
  <c r="DX68" s="1"/>
  <c r="EW68" s="1"/>
  <c r="DV68"/>
  <c r="DW68"/>
  <c r="ED68"/>
  <c r="EE68"/>
  <c r="EF68"/>
  <c r="EN68"/>
  <c r="EO68"/>
  <c r="ET68"/>
  <c r="EX68"/>
  <c r="EY68"/>
  <c r="B69"/>
  <c r="C69"/>
  <c r="D69"/>
  <c r="E69"/>
  <c r="F69"/>
  <c r="G69"/>
  <c r="H69"/>
  <c r="I69"/>
  <c r="J69"/>
  <c r="K69"/>
  <c r="M69" s="1"/>
  <c r="L69"/>
  <c r="O69"/>
  <c r="Q69"/>
  <c r="U69"/>
  <c r="Y69"/>
  <c r="Z69"/>
  <c r="AK69" s="1"/>
  <c r="AA69"/>
  <c r="AD69"/>
  <c r="AN69"/>
  <c r="EF69" s="1"/>
  <c r="AO69"/>
  <c r="AP69"/>
  <c r="AQ69"/>
  <c r="AT69"/>
  <c r="AU69"/>
  <c r="BF69"/>
  <c r="EJ69" s="1"/>
  <c r="BG69"/>
  <c r="BH69"/>
  <c r="BI69"/>
  <c r="BJ69" s="1"/>
  <c r="BL69"/>
  <c r="BM69"/>
  <c r="BX69"/>
  <c r="EP69" s="1"/>
  <c r="BY69"/>
  <c r="BZ69"/>
  <c r="CA69"/>
  <c r="CD69"/>
  <c r="CF69" s="1"/>
  <c r="CG69" s="1"/>
  <c r="CE69"/>
  <c r="CP69"/>
  <c r="EU69" s="1"/>
  <c r="CQ69"/>
  <c r="CR69"/>
  <c r="CS69"/>
  <c r="CV69"/>
  <c r="CW69"/>
  <c r="CX69" s="1"/>
  <c r="DE69"/>
  <c r="DU69"/>
  <c r="DV69"/>
  <c r="DW69"/>
  <c r="ED69"/>
  <c r="EK69"/>
  <c r="EN69"/>
  <c r="ES69"/>
  <c r="ET69"/>
  <c r="EX69"/>
  <c r="EY69"/>
  <c r="B70"/>
  <c r="U70" s="1"/>
  <c r="C70"/>
  <c r="D70"/>
  <c r="E70"/>
  <c r="F70"/>
  <c r="G70"/>
  <c r="H70"/>
  <c r="I70"/>
  <c r="J70"/>
  <c r="M70" s="1"/>
  <c r="K70"/>
  <c r="L70"/>
  <c r="O70"/>
  <c r="Q70"/>
  <c r="Y70"/>
  <c r="Z70"/>
  <c r="AK70" s="1"/>
  <c r="AA70"/>
  <c r="AD70"/>
  <c r="AN70"/>
  <c r="EF70" s="1"/>
  <c r="AO70"/>
  <c r="AP70"/>
  <c r="AQ70"/>
  <c r="AT70"/>
  <c r="AV70" s="1"/>
  <c r="AW70" s="1"/>
  <c r="AU70"/>
  <c r="BF70"/>
  <c r="EJ70" s="1"/>
  <c r="BG70"/>
  <c r="BH70"/>
  <c r="BI70"/>
  <c r="BL70"/>
  <c r="BM70"/>
  <c r="BN70" s="1"/>
  <c r="BU70"/>
  <c r="BX70"/>
  <c r="EO70" s="1"/>
  <c r="BY70"/>
  <c r="BZ70"/>
  <c r="CA70"/>
  <c r="CD70"/>
  <c r="CF70" s="1"/>
  <c r="CG70" s="1"/>
  <c r="CE70"/>
  <c r="CP70"/>
  <c r="EU70" s="1"/>
  <c r="CQ70"/>
  <c r="DE70" s="1"/>
  <c r="CR70"/>
  <c r="CS70"/>
  <c r="CV70"/>
  <c r="CW70"/>
  <c r="CX70" s="1"/>
  <c r="DU70"/>
  <c r="DV70"/>
  <c r="DW70"/>
  <c r="EK70"/>
  <c r="EN70"/>
  <c r="EP70"/>
  <c r="ES70"/>
  <c r="EX70"/>
  <c r="EY70"/>
  <c r="B71"/>
  <c r="C71"/>
  <c r="D71"/>
  <c r="E71"/>
  <c r="F71"/>
  <c r="G71"/>
  <c r="H71"/>
  <c r="I71"/>
  <c r="J71"/>
  <c r="M71" s="1"/>
  <c r="K71"/>
  <c r="L71"/>
  <c r="O71"/>
  <c r="Y71"/>
  <c r="Z71"/>
  <c r="AA71"/>
  <c r="AD71"/>
  <c r="AN71"/>
  <c r="EF71" s="1"/>
  <c r="AO71"/>
  <c r="AP71"/>
  <c r="AQ71"/>
  <c r="AT71"/>
  <c r="AU71"/>
  <c r="BF71"/>
  <c r="EJ71" s="1"/>
  <c r="BG71"/>
  <c r="BH71"/>
  <c r="BI71"/>
  <c r="BU71" s="1"/>
  <c r="BL71"/>
  <c r="BM71"/>
  <c r="BX71"/>
  <c r="BY71"/>
  <c r="BZ71"/>
  <c r="CA71"/>
  <c r="CD71"/>
  <c r="CF71" s="1"/>
  <c r="CE71"/>
  <c r="CP71"/>
  <c r="EU71" s="1"/>
  <c r="CQ71"/>
  <c r="CR71"/>
  <c r="CS71"/>
  <c r="CV71"/>
  <c r="CW71"/>
  <c r="CX71" s="1"/>
  <c r="DE71"/>
  <c r="DU71"/>
  <c r="DV71"/>
  <c r="DW71"/>
  <c r="ED71"/>
  <c r="EK71"/>
  <c r="EN71"/>
  <c r="ES71"/>
  <c r="ET71"/>
  <c r="EX71"/>
  <c r="EY71"/>
  <c r="B72"/>
  <c r="C72"/>
  <c r="D72"/>
  <c r="E72"/>
  <c r="F72"/>
  <c r="G72"/>
  <c r="H72"/>
  <c r="I72"/>
  <c r="J72"/>
  <c r="K72"/>
  <c r="V72" s="1"/>
  <c r="L72"/>
  <c r="O72"/>
  <c r="Y72"/>
  <c r="Z72"/>
  <c r="AA72"/>
  <c r="AD72"/>
  <c r="AN72"/>
  <c r="AO72"/>
  <c r="AP72"/>
  <c r="AQ72"/>
  <c r="AT72"/>
  <c r="AV72" s="1"/>
  <c r="AU72"/>
  <c r="BF72"/>
  <c r="EJ72" s="1"/>
  <c r="BG72"/>
  <c r="BU72" s="1"/>
  <c r="BH72"/>
  <c r="BI72"/>
  <c r="BL72"/>
  <c r="BM72"/>
  <c r="BN72" s="1"/>
  <c r="BX72"/>
  <c r="BY72"/>
  <c r="BZ72"/>
  <c r="CA72"/>
  <c r="CD72"/>
  <c r="CE72"/>
  <c r="CP72"/>
  <c r="EU72" s="1"/>
  <c r="CQ72"/>
  <c r="CR72"/>
  <c r="CS72"/>
  <c r="DE72" s="1"/>
  <c r="CV72"/>
  <c r="CW72"/>
  <c r="DU72"/>
  <c r="DX72" s="1"/>
  <c r="DV72"/>
  <c r="DW72"/>
  <c r="ED72"/>
  <c r="EE72"/>
  <c r="EF72"/>
  <c r="EN72"/>
  <c r="EO72"/>
  <c r="EP72"/>
  <c r="ET72"/>
  <c r="EW72"/>
  <c r="EX72"/>
  <c r="EY72"/>
  <c r="B73"/>
  <c r="C73"/>
  <c r="D73"/>
  <c r="E73"/>
  <c r="F73"/>
  <c r="G73"/>
  <c r="H73"/>
  <c r="I73"/>
  <c r="J73"/>
  <c r="M73" s="1"/>
  <c r="K73"/>
  <c r="L73"/>
  <c r="O73"/>
  <c r="Q73"/>
  <c r="U73" s="1"/>
  <c r="Y73"/>
  <c r="Z73"/>
  <c r="AA73"/>
  <c r="AD73"/>
  <c r="AN73"/>
  <c r="AO73"/>
  <c r="AP73"/>
  <c r="AQ73"/>
  <c r="AT73"/>
  <c r="AU73"/>
  <c r="BF73"/>
  <c r="BG73"/>
  <c r="BU73" s="1"/>
  <c r="BH73"/>
  <c r="BI73"/>
  <c r="BL73"/>
  <c r="BM73"/>
  <c r="BX73"/>
  <c r="EP73" s="1"/>
  <c r="BY73"/>
  <c r="BZ73"/>
  <c r="CA73"/>
  <c r="CD73"/>
  <c r="CE73"/>
  <c r="CP73"/>
  <c r="EU73" s="1"/>
  <c r="CQ73"/>
  <c r="CR73"/>
  <c r="CS73"/>
  <c r="CV73"/>
  <c r="CW73"/>
  <c r="CX73" s="1"/>
  <c r="DE73"/>
  <c r="DU73"/>
  <c r="DV73"/>
  <c r="DW73"/>
  <c r="ED73"/>
  <c r="EE73"/>
  <c r="EF73"/>
  <c r="EN73"/>
  <c r="ES73"/>
  <c r="ET73"/>
  <c r="EX73"/>
  <c r="EY73"/>
  <c r="B74"/>
  <c r="C74"/>
  <c r="D74"/>
  <c r="E74"/>
  <c r="F74"/>
  <c r="G74"/>
  <c r="H74"/>
  <c r="I74"/>
  <c r="J74"/>
  <c r="K74"/>
  <c r="L74"/>
  <c r="O74"/>
  <c r="Y74"/>
  <c r="Z74"/>
  <c r="AK74" s="1"/>
  <c r="AA74"/>
  <c r="AD74"/>
  <c r="AN74"/>
  <c r="AO74"/>
  <c r="AP74"/>
  <c r="AQ74"/>
  <c r="AT74"/>
  <c r="AV74" s="1"/>
  <c r="AU74"/>
  <c r="BF74"/>
  <c r="EJ74" s="1"/>
  <c r="BG74"/>
  <c r="BU74" s="1"/>
  <c r="BH74"/>
  <c r="BI74"/>
  <c r="BL74"/>
  <c r="BM74"/>
  <c r="BN74" s="1"/>
  <c r="BX74"/>
  <c r="BY74"/>
  <c r="BZ74"/>
  <c r="CA74"/>
  <c r="CD74"/>
  <c r="CE74"/>
  <c r="CP74"/>
  <c r="CQ74"/>
  <c r="DE74" s="1"/>
  <c r="CR74"/>
  <c r="CS74"/>
  <c r="CV74"/>
  <c r="CW74"/>
  <c r="DU74"/>
  <c r="DV74"/>
  <c r="DW74"/>
  <c r="EF74"/>
  <c r="EN74"/>
  <c r="EO74"/>
  <c r="EP74"/>
  <c r="EX74"/>
  <c r="EY74"/>
  <c r="B75"/>
  <c r="C75"/>
  <c r="D75"/>
  <c r="E75"/>
  <c r="AW75" s="1"/>
  <c r="F75"/>
  <c r="G75"/>
  <c r="H75"/>
  <c r="I75"/>
  <c r="J75"/>
  <c r="V75" s="1"/>
  <c r="K75"/>
  <c r="L75"/>
  <c r="M75"/>
  <c r="O75"/>
  <c r="Y75"/>
  <c r="Z75"/>
  <c r="AK75" s="1"/>
  <c r="AA75"/>
  <c r="AD75"/>
  <c r="AN75"/>
  <c r="AO75"/>
  <c r="AP75"/>
  <c r="AQ75"/>
  <c r="AT75"/>
  <c r="AV75" s="1"/>
  <c r="AU75"/>
  <c r="BF75"/>
  <c r="EJ75" s="1"/>
  <c r="BG75"/>
  <c r="BH75"/>
  <c r="BI75"/>
  <c r="BL75"/>
  <c r="BM75"/>
  <c r="BN75" s="1"/>
  <c r="BU75"/>
  <c r="BX75"/>
  <c r="EO75" s="1"/>
  <c r="BY75"/>
  <c r="BZ75"/>
  <c r="CA75"/>
  <c r="CD75"/>
  <c r="CF75" s="1"/>
  <c r="CE75"/>
  <c r="CP75"/>
  <c r="EU75" s="1"/>
  <c r="CQ75"/>
  <c r="DE75" s="1"/>
  <c r="CR75"/>
  <c r="CS75"/>
  <c r="CV75"/>
  <c r="CW75"/>
  <c r="CX75" s="1"/>
  <c r="DU75"/>
  <c r="DV75"/>
  <c r="DW75"/>
  <c r="EK75"/>
  <c r="EN75"/>
  <c r="EP75"/>
  <c r="ES75"/>
  <c r="EX75"/>
  <c r="EY75"/>
  <c r="B76"/>
  <c r="C76"/>
  <c r="D76"/>
  <c r="E76"/>
  <c r="CG76" s="1"/>
  <c r="F76"/>
  <c r="G76"/>
  <c r="H76"/>
  <c r="I76"/>
  <c r="J76"/>
  <c r="M76" s="1"/>
  <c r="K76"/>
  <c r="L76"/>
  <c r="O76"/>
  <c r="Y76"/>
  <c r="Z76"/>
  <c r="AA76"/>
  <c r="AD76"/>
  <c r="AN76"/>
  <c r="AO76"/>
  <c r="AP76"/>
  <c r="AQ76"/>
  <c r="AT76"/>
  <c r="AV76" s="1"/>
  <c r="AU76"/>
  <c r="BF76"/>
  <c r="EK76" s="1"/>
  <c r="BG76"/>
  <c r="BH76"/>
  <c r="BI76"/>
  <c r="BU76" s="1"/>
  <c r="BJ76"/>
  <c r="BL76"/>
  <c r="BM76"/>
  <c r="BN76"/>
  <c r="BX76"/>
  <c r="BY76"/>
  <c r="BZ76"/>
  <c r="CA76"/>
  <c r="CD76"/>
  <c r="CF76" s="1"/>
  <c r="CE76"/>
  <c r="CP76"/>
  <c r="CQ76"/>
  <c r="CR76"/>
  <c r="CS76"/>
  <c r="DE76" s="1"/>
  <c r="CT76"/>
  <c r="CV76"/>
  <c r="CW76"/>
  <c r="CX76"/>
  <c r="DU76"/>
  <c r="DV76"/>
  <c r="DW76"/>
  <c r="ED76"/>
  <c r="EE76"/>
  <c r="EF76"/>
  <c r="EP76"/>
  <c r="EX76"/>
  <c r="EY76"/>
  <c r="B77"/>
  <c r="C77"/>
  <c r="D77"/>
  <c r="E77"/>
  <c r="F77"/>
  <c r="G77"/>
  <c r="H77"/>
  <c r="I77"/>
  <c r="J77"/>
  <c r="M77" s="1"/>
  <c r="N77" s="1"/>
  <c r="K77"/>
  <c r="L77"/>
  <c r="O77"/>
  <c r="Y77"/>
  <c r="Z77"/>
  <c r="AA77"/>
  <c r="AD77"/>
  <c r="AH77"/>
  <c r="AN77"/>
  <c r="ED77" s="1"/>
  <c r="AO77"/>
  <c r="AP77"/>
  <c r="AQ77"/>
  <c r="AT77"/>
  <c r="AV77" s="1"/>
  <c r="AU77"/>
  <c r="BF77"/>
  <c r="BG77"/>
  <c r="BH77"/>
  <c r="BJ77" s="1"/>
  <c r="BI77"/>
  <c r="BL77"/>
  <c r="BM77"/>
  <c r="BN77" s="1"/>
  <c r="BR77"/>
  <c r="BX77"/>
  <c r="BY77"/>
  <c r="BZ77"/>
  <c r="CA77"/>
  <c r="CD77"/>
  <c r="CE77"/>
  <c r="CP77"/>
  <c r="EU77" s="1"/>
  <c r="CQ77"/>
  <c r="CR77"/>
  <c r="CS77"/>
  <c r="CV77"/>
  <c r="CW77"/>
  <c r="CX77" s="1"/>
  <c r="DU77"/>
  <c r="DV77"/>
  <c r="DW77"/>
  <c r="EE77"/>
  <c r="EF77"/>
  <c r="EK77"/>
  <c r="EN77"/>
  <c r="EO77"/>
  <c r="EP77"/>
  <c r="EX77"/>
  <c r="EY77"/>
  <c r="B78"/>
  <c r="C78"/>
  <c r="D78"/>
  <c r="E78"/>
  <c r="F78"/>
  <c r="G78"/>
  <c r="H78"/>
  <c r="I78"/>
  <c r="J78"/>
  <c r="M78" s="1"/>
  <c r="N78" s="1"/>
  <c r="K78"/>
  <c r="L78"/>
  <c r="O78"/>
  <c r="V78"/>
  <c r="Y78"/>
  <c r="AK78" s="1"/>
  <c r="Z78"/>
  <c r="AA78"/>
  <c r="AH78" s="1"/>
  <c r="AD78"/>
  <c r="AN78"/>
  <c r="ED78" s="1"/>
  <c r="AO78"/>
  <c r="AP78"/>
  <c r="AQ78"/>
  <c r="AT78"/>
  <c r="AU78"/>
  <c r="BF78"/>
  <c r="BG78"/>
  <c r="BH78"/>
  <c r="BI78"/>
  <c r="BR78" s="1"/>
  <c r="BL78"/>
  <c r="BM78"/>
  <c r="BU78"/>
  <c r="BX78"/>
  <c r="EN78" s="1"/>
  <c r="BY78"/>
  <c r="BZ78"/>
  <c r="CA78"/>
  <c r="CD78"/>
  <c r="CF78" s="1"/>
  <c r="CE78"/>
  <c r="CP78"/>
  <c r="EU78" s="1"/>
  <c r="CQ78"/>
  <c r="CR78"/>
  <c r="CS78"/>
  <c r="CV78"/>
  <c r="CW78"/>
  <c r="CX78" s="1"/>
  <c r="DU78"/>
  <c r="DV78"/>
  <c r="DW78"/>
  <c r="EE78"/>
  <c r="EF78"/>
  <c r="EK78"/>
  <c r="EO78"/>
  <c r="EP78"/>
  <c r="EX78"/>
  <c r="EY78"/>
  <c r="B79"/>
  <c r="C79"/>
  <c r="D79"/>
  <c r="E79"/>
  <c r="F79"/>
  <c r="G79"/>
  <c r="H79"/>
  <c r="I79"/>
  <c r="J79"/>
  <c r="K79"/>
  <c r="L79"/>
  <c r="M79"/>
  <c r="O79"/>
  <c r="V79"/>
  <c r="Y79"/>
  <c r="AK79" s="1"/>
  <c r="Z79"/>
  <c r="AA79"/>
  <c r="AD79"/>
  <c r="AN79"/>
  <c r="AO79"/>
  <c r="AP79"/>
  <c r="AQ79"/>
  <c r="AT79"/>
  <c r="AV79" s="1"/>
  <c r="AU79"/>
  <c r="BF79"/>
  <c r="BG79"/>
  <c r="BH79"/>
  <c r="BI79"/>
  <c r="BU79" s="1"/>
  <c r="BL79"/>
  <c r="BM79"/>
  <c r="BN79"/>
  <c r="BX79"/>
  <c r="BY79"/>
  <c r="BZ79"/>
  <c r="CA79"/>
  <c r="CD79"/>
  <c r="CF79" s="1"/>
  <c r="CE79"/>
  <c r="CP79"/>
  <c r="EU79" s="1"/>
  <c r="CQ79"/>
  <c r="CR79"/>
  <c r="CS79"/>
  <c r="DE79" s="1"/>
  <c r="CV79"/>
  <c r="CW79"/>
  <c r="CX79"/>
  <c r="DU79"/>
  <c r="DV79"/>
  <c r="DW79"/>
  <c r="EE79"/>
  <c r="ES79"/>
  <c r="EX79"/>
  <c r="EY79"/>
  <c r="B80"/>
  <c r="C80"/>
  <c r="D80"/>
  <c r="E80"/>
  <c r="F80"/>
  <c r="G80"/>
  <c r="H80"/>
  <c r="I80"/>
  <c r="J80"/>
  <c r="K80"/>
  <c r="L80"/>
  <c r="M80"/>
  <c r="O80"/>
  <c r="Y80"/>
  <c r="Z80"/>
  <c r="AA80"/>
  <c r="AD80"/>
  <c r="AN80"/>
  <c r="AO80"/>
  <c r="AP80"/>
  <c r="AQ80"/>
  <c r="AT80"/>
  <c r="AU80"/>
  <c r="AX80"/>
  <c r="BA80" s="1"/>
  <c r="BF80"/>
  <c r="EK80" s="1"/>
  <c r="BG80"/>
  <c r="BH80"/>
  <c r="BI80"/>
  <c r="BU80" s="1"/>
  <c r="BL80"/>
  <c r="BM80"/>
  <c r="BN80"/>
  <c r="BX80"/>
  <c r="EN80" s="1"/>
  <c r="BY80"/>
  <c r="BZ80"/>
  <c r="CA80"/>
  <c r="CD80"/>
  <c r="CF80" s="1"/>
  <c r="CE80"/>
  <c r="CP80"/>
  <c r="EU80" s="1"/>
  <c r="CQ80"/>
  <c r="CR80"/>
  <c r="CS80"/>
  <c r="DE80" s="1"/>
  <c r="CT80"/>
  <c r="CV80"/>
  <c r="CW80"/>
  <c r="CX80"/>
  <c r="DU80"/>
  <c r="DV80"/>
  <c r="DW80"/>
  <c r="ED80"/>
  <c r="EE80"/>
  <c r="EF80"/>
  <c r="EO80"/>
  <c r="EP80"/>
  <c r="EX80"/>
  <c r="EY80"/>
  <c r="B81"/>
  <c r="C81"/>
  <c r="D81"/>
  <c r="E81"/>
  <c r="F81"/>
  <c r="G81"/>
  <c r="H81"/>
  <c r="I81"/>
  <c r="J81"/>
  <c r="K81"/>
  <c r="L81"/>
  <c r="O81"/>
  <c r="Y81"/>
  <c r="Z81"/>
  <c r="AA81"/>
  <c r="AD81"/>
  <c r="AN81"/>
  <c r="AO81"/>
  <c r="AP81"/>
  <c r="AQ81"/>
  <c r="AT81"/>
  <c r="AV81" s="1"/>
  <c r="AU81"/>
  <c r="BF81"/>
  <c r="BG81"/>
  <c r="BH81"/>
  <c r="BI81"/>
  <c r="BL81"/>
  <c r="BM81"/>
  <c r="BN81" s="1"/>
  <c r="BX81"/>
  <c r="EO81" s="1"/>
  <c r="BY81"/>
  <c r="BZ81"/>
  <c r="CA81"/>
  <c r="CD81"/>
  <c r="CE81"/>
  <c r="CP81"/>
  <c r="EU81" s="1"/>
  <c r="CQ81"/>
  <c r="CR81"/>
  <c r="CT81" s="1"/>
  <c r="CS81"/>
  <c r="CV81"/>
  <c r="CW81"/>
  <c r="CX81" s="1"/>
  <c r="DB81"/>
  <c r="DU81"/>
  <c r="DV81"/>
  <c r="DW81"/>
  <c r="EK81"/>
  <c r="EP81"/>
  <c r="EX81"/>
  <c r="EY81"/>
  <c r="B82"/>
  <c r="C82"/>
  <c r="D82"/>
  <c r="E82"/>
  <c r="F82"/>
  <c r="G82"/>
  <c r="H82"/>
  <c r="I82"/>
  <c r="J82"/>
  <c r="K82"/>
  <c r="V82" s="1"/>
  <c r="L82"/>
  <c r="O82"/>
  <c r="Y82"/>
  <c r="AK82" s="1"/>
  <c r="Z82"/>
  <c r="AA82"/>
  <c r="AD82"/>
  <c r="AH82"/>
  <c r="AN82"/>
  <c r="AO82"/>
  <c r="AP82"/>
  <c r="AQ82"/>
  <c r="AT82"/>
  <c r="AU82"/>
  <c r="BF82"/>
  <c r="EK82" s="1"/>
  <c r="BG82"/>
  <c r="BR82" s="1"/>
  <c r="BH82"/>
  <c r="BI82"/>
  <c r="BL82"/>
  <c r="BU82" s="1"/>
  <c r="BM82"/>
  <c r="BX82"/>
  <c r="BY82"/>
  <c r="BZ82"/>
  <c r="CA82"/>
  <c r="CD82"/>
  <c r="CF82" s="1"/>
  <c r="CG82" s="1"/>
  <c r="CE82"/>
  <c r="CP82"/>
  <c r="EU82" s="1"/>
  <c r="CQ82"/>
  <c r="CR82"/>
  <c r="CS82"/>
  <c r="CV82"/>
  <c r="CW82"/>
  <c r="CX82" s="1"/>
  <c r="DB82"/>
  <c r="DU82"/>
  <c r="DV82"/>
  <c r="DW82"/>
  <c r="ED82"/>
  <c r="EE82"/>
  <c r="EF82"/>
  <c r="ES82"/>
  <c r="ET82"/>
  <c r="EX82"/>
  <c r="EY82"/>
  <c r="B83"/>
  <c r="C83"/>
  <c r="D83"/>
  <c r="E83"/>
  <c r="F83"/>
  <c r="G83"/>
  <c r="H83"/>
  <c r="I83"/>
  <c r="J83"/>
  <c r="K83"/>
  <c r="L83"/>
  <c r="O83"/>
  <c r="Y83"/>
  <c r="Z83"/>
  <c r="AA83"/>
  <c r="AD83"/>
  <c r="AN83"/>
  <c r="ED83" s="1"/>
  <c r="AO83"/>
  <c r="AP83"/>
  <c r="AQ83"/>
  <c r="AT83"/>
  <c r="AU83"/>
  <c r="BF83"/>
  <c r="BG83"/>
  <c r="BH83"/>
  <c r="BI83"/>
  <c r="BL83"/>
  <c r="BN83" s="1"/>
  <c r="BM83"/>
  <c r="BX83"/>
  <c r="EO83" s="1"/>
  <c r="BY83"/>
  <c r="BZ83"/>
  <c r="CA83"/>
  <c r="CD83"/>
  <c r="CE83"/>
  <c r="CP83"/>
  <c r="CQ83"/>
  <c r="CR83"/>
  <c r="CS83"/>
  <c r="CV83"/>
  <c r="CX83" s="1"/>
  <c r="CW83"/>
  <c r="DU83"/>
  <c r="DV83"/>
  <c r="DW83"/>
  <c r="EE83"/>
  <c r="EF83"/>
  <c r="EP83"/>
  <c r="ES83"/>
  <c r="EX83"/>
  <c r="EY83"/>
  <c r="B84"/>
  <c r="C84"/>
  <c r="D84"/>
  <c r="E84"/>
  <c r="F84"/>
  <c r="G84"/>
  <c r="H84"/>
  <c r="I84"/>
  <c r="J84"/>
  <c r="M84" s="1"/>
  <c r="K84"/>
  <c r="L84"/>
  <c r="O84"/>
  <c r="Y84"/>
  <c r="Z84"/>
  <c r="AA84"/>
  <c r="AD84"/>
  <c r="AN84"/>
  <c r="ED84" s="1"/>
  <c r="AO84"/>
  <c r="AP84"/>
  <c r="AQ84"/>
  <c r="AT84"/>
  <c r="AV84" s="1"/>
  <c r="AU84"/>
  <c r="BF84"/>
  <c r="EK84" s="1"/>
  <c r="BG84"/>
  <c r="BH84"/>
  <c r="BI84"/>
  <c r="BU84" s="1"/>
  <c r="BJ84"/>
  <c r="BL84"/>
  <c r="BM84"/>
  <c r="BN84"/>
  <c r="BX84"/>
  <c r="EP84" s="1"/>
  <c r="BY84"/>
  <c r="BZ84"/>
  <c r="CA84"/>
  <c r="CD84"/>
  <c r="CF84" s="1"/>
  <c r="CE84"/>
  <c r="CP84"/>
  <c r="EU84" s="1"/>
  <c r="CQ84"/>
  <c r="CT84" s="1"/>
  <c r="CR84"/>
  <c r="CS84"/>
  <c r="CV84"/>
  <c r="CX84" s="1"/>
  <c r="CW84"/>
  <c r="DU84"/>
  <c r="DV84"/>
  <c r="DW84"/>
  <c r="EE84"/>
  <c r="EF84"/>
  <c r="EX84"/>
  <c r="EY84"/>
  <c r="B85"/>
  <c r="C85"/>
  <c r="D85"/>
  <c r="E85"/>
  <c r="FD85" s="1"/>
  <c r="F85"/>
  <c r="G85"/>
  <c r="H85"/>
  <c r="I85"/>
  <c r="J85"/>
  <c r="K85"/>
  <c r="L85"/>
  <c r="O85"/>
  <c r="Y85"/>
  <c r="AB85" s="1"/>
  <c r="Z85"/>
  <c r="AA85"/>
  <c r="AD85"/>
  <c r="AN85"/>
  <c r="ED85" s="1"/>
  <c r="AO85"/>
  <c r="AP85"/>
  <c r="AQ85"/>
  <c r="AT85"/>
  <c r="AV85" s="1"/>
  <c r="AU85"/>
  <c r="AX85"/>
  <c r="BF85"/>
  <c r="EJ85" s="1"/>
  <c r="BG85"/>
  <c r="BH85"/>
  <c r="BI85"/>
  <c r="BL85"/>
  <c r="BM85"/>
  <c r="BN85" s="1"/>
  <c r="BO85" s="1"/>
  <c r="BX85"/>
  <c r="BY85"/>
  <c r="CM85" s="1"/>
  <c r="BZ85"/>
  <c r="CA85"/>
  <c r="CD85"/>
  <c r="CE85"/>
  <c r="CP85"/>
  <c r="EU85" s="1"/>
  <c r="CQ85"/>
  <c r="CR85"/>
  <c r="CS85"/>
  <c r="DE85" s="1"/>
  <c r="CV85"/>
  <c r="CW85"/>
  <c r="CX85"/>
  <c r="DU85"/>
  <c r="DV85"/>
  <c r="DW85"/>
  <c r="EI85"/>
  <c r="EK85"/>
  <c r="EN85"/>
  <c r="EO85"/>
  <c r="EP85"/>
  <c r="EX85"/>
  <c r="EY85"/>
  <c r="B86"/>
  <c r="C86"/>
  <c r="D86"/>
  <c r="E86"/>
  <c r="FD86" s="1"/>
  <c r="F86"/>
  <c r="G86"/>
  <c r="H86"/>
  <c r="I86"/>
  <c r="J86"/>
  <c r="K86"/>
  <c r="S86" s="1"/>
  <c r="L86"/>
  <c r="O86"/>
  <c r="Y86"/>
  <c r="Z86"/>
  <c r="AA86"/>
  <c r="AD86"/>
  <c r="AE86"/>
  <c r="AN86"/>
  <c r="AO86"/>
  <c r="AP86"/>
  <c r="AQ86"/>
  <c r="AT86"/>
  <c r="AU86"/>
  <c r="BF86"/>
  <c r="BG86"/>
  <c r="BJ86" s="1"/>
  <c r="BK86" s="1"/>
  <c r="BH86"/>
  <c r="BI86"/>
  <c r="BL86"/>
  <c r="BN86" s="1"/>
  <c r="BO86" s="1"/>
  <c r="BM86"/>
  <c r="BR86"/>
  <c r="BX86"/>
  <c r="EP86" s="1"/>
  <c r="BY86"/>
  <c r="BZ86"/>
  <c r="CA86"/>
  <c r="CD86"/>
  <c r="CF86" s="1"/>
  <c r="CE86"/>
  <c r="CH86"/>
  <c r="CM86"/>
  <c r="CP86"/>
  <c r="ES86" s="1"/>
  <c r="CQ86"/>
  <c r="CR86"/>
  <c r="CS86"/>
  <c r="DE86" s="1"/>
  <c r="CV86"/>
  <c r="CW86"/>
  <c r="DU86"/>
  <c r="DV86"/>
  <c r="DW86"/>
  <c r="ED86"/>
  <c r="EE86"/>
  <c r="EF86"/>
  <c r="EN86"/>
  <c r="EO86"/>
  <c r="ET86"/>
  <c r="EU86"/>
  <c r="EX86"/>
  <c r="EY86"/>
  <c r="B87"/>
  <c r="AX87" s="1"/>
  <c r="C87"/>
  <c r="D87"/>
  <c r="E87"/>
  <c r="FD87" s="1"/>
  <c r="F87"/>
  <c r="G87"/>
  <c r="H87"/>
  <c r="I87"/>
  <c r="J87"/>
  <c r="M87" s="1"/>
  <c r="N87" s="1"/>
  <c r="K87"/>
  <c r="L87"/>
  <c r="O87"/>
  <c r="S87"/>
  <c r="Y87"/>
  <c r="AB87" s="1"/>
  <c r="Z87"/>
  <c r="AA87"/>
  <c r="AD87"/>
  <c r="AN87"/>
  <c r="AO87"/>
  <c r="AP87"/>
  <c r="AQ87"/>
  <c r="BC87" s="1"/>
  <c r="AT87"/>
  <c r="AV87" s="1"/>
  <c r="AU87"/>
  <c r="BF87"/>
  <c r="EI87" s="1"/>
  <c r="BG87"/>
  <c r="BH87"/>
  <c r="BI87"/>
  <c r="BL87"/>
  <c r="BM87"/>
  <c r="BX87"/>
  <c r="EN87" s="1"/>
  <c r="BY87"/>
  <c r="BZ87"/>
  <c r="CA87"/>
  <c r="CD87"/>
  <c r="CE87"/>
  <c r="CP87"/>
  <c r="EU87" s="1"/>
  <c r="CQ87"/>
  <c r="CR87"/>
  <c r="CS87"/>
  <c r="CV87"/>
  <c r="CW87"/>
  <c r="CX87"/>
  <c r="DU87"/>
  <c r="DV87"/>
  <c r="DW87"/>
  <c r="EF87"/>
  <c r="EO87"/>
  <c r="EX87"/>
  <c r="EY87"/>
  <c r="B88"/>
  <c r="AE88" s="1"/>
  <c r="C88"/>
  <c r="D88"/>
  <c r="E88"/>
  <c r="FD88" s="1"/>
  <c r="F88"/>
  <c r="G88"/>
  <c r="H88"/>
  <c r="I88"/>
  <c r="J88"/>
  <c r="V88" s="1"/>
  <c r="K88"/>
  <c r="L88"/>
  <c r="O88"/>
  <c r="Q88"/>
  <c r="U88" s="1"/>
  <c r="Y88"/>
  <c r="Z88"/>
  <c r="AA88"/>
  <c r="AK88" s="1"/>
  <c r="AD88"/>
  <c r="AN88"/>
  <c r="AO88"/>
  <c r="AP88"/>
  <c r="AQ88"/>
  <c r="AT88"/>
  <c r="AU88"/>
  <c r="BF88"/>
  <c r="EJ88" s="1"/>
  <c r="BG88"/>
  <c r="BH88"/>
  <c r="BI88"/>
  <c r="BU88" s="1"/>
  <c r="BJ88"/>
  <c r="BK88" s="1"/>
  <c r="BL88"/>
  <c r="BM88"/>
  <c r="BN88"/>
  <c r="BO88" s="1"/>
  <c r="BR88"/>
  <c r="BX88"/>
  <c r="EP88" s="1"/>
  <c r="BY88"/>
  <c r="BZ88"/>
  <c r="CA88"/>
  <c r="CD88"/>
  <c r="CF88" s="1"/>
  <c r="CE88"/>
  <c r="CG88"/>
  <c r="CH88"/>
  <c r="CL88" s="1"/>
  <c r="CP88"/>
  <c r="CQ88"/>
  <c r="CT88" s="1"/>
  <c r="CU88" s="1"/>
  <c r="CR88"/>
  <c r="CS88"/>
  <c r="CV88"/>
  <c r="CW88"/>
  <c r="CX88" s="1"/>
  <c r="CY88" s="1"/>
  <c r="DU88"/>
  <c r="DV88"/>
  <c r="DW88"/>
  <c r="ED88"/>
  <c r="EE88"/>
  <c r="EF88"/>
  <c r="EN88"/>
  <c r="EO88"/>
  <c r="ES88"/>
  <c r="ET88"/>
  <c r="EU88"/>
  <c r="EX88"/>
  <c r="EY88"/>
  <c r="B89"/>
  <c r="AX89" s="1"/>
  <c r="C89"/>
  <c r="D89"/>
  <c r="E89"/>
  <c r="FD89" s="1"/>
  <c r="F89"/>
  <c r="G89"/>
  <c r="H89"/>
  <c r="I89"/>
  <c r="J89"/>
  <c r="M89" s="1"/>
  <c r="N89" s="1"/>
  <c r="K89"/>
  <c r="L89"/>
  <c r="O89"/>
  <c r="S89"/>
  <c r="Y89"/>
  <c r="Z89"/>
  <c r="AA89"/>
  <c r="AD89"/>
  <c r="AN89"/>
  <c r="ED89" s="1"/>
  <c r="AO89"/>
  <c r="AP89"/>
  <c r="AQ89"/>
  <c r="AT89"/>
  <c r="AV89" s="1"/>
  <c r="AU89"/>
  <c r="BC89"/>
  <c r="BF89"/>
  <c r="EJ89" s="1"/>
  <c r="BG89"/>
  <c r="BH89"/>
  <c r="BI89"/>
  <c r="BU89" s="1"/>
  <c r="BL89"/>
  <c r="BM89"/>
  <c r="BX89"/>
  <c r="EP89" s="1"/>
  <c r="BY89"/>
  <c r="BZ89"/>
  <c r="CA89"/>
  <c r="CD89"/>
  <c r="CE89"/>
  <c r="CP89"/>
  <c r="EU89" s="1"/>
  <c r="CQ89"/>
  <c r="CR89"/>
  <c r="CS89"/>
  <c r="CV89"/>
  <c r="CX89" s="1"/>
  <c r="CW89"/>
  <c r="DU89"/>
  <c r="DV89"/>
  <c r="DW89"/>
  <c r="EE89"/>
  <c r="EF89"/>
  <c r="EI89"/>
  <c r="EN89"/>
  <c r="EX89"/>
  <c r="EY89"/>
  <c r="B90"/>
  <c r="C90"/>
  <c r="D90"/>
  <c r="E90"/>
  <c r="FD90" s="1"/>
  <c r="F90"/>
  <c r="G90"/>
  <c r="H90"/>
  <c r="I90"/>
  <c r="J90"/>
  <c r="V90" s="1"/>
  <c r="K90"/>
  <c r="L90"/>
  <c r="O90"/>
  <c r="Q90"/>
  <c r="U90" s="1"/>
  <c r="Y90"/>
  <c r="Z90"/>
  <c r="AA90"/>
  <c r="AD90"/>
  <c r="AN90"/>
  <c r="AO90"/>
  <c r="BC90" s="1"/>
  <c r="AP90"/>
  <c r="AQ90"/>
  <c r="AT90"/>
  <c r="AU90"/>
  <c r="BF90"/>
  <c r="EJ90" s="1"/>
  <c r="BG90"/>
  <c r="BH90"/>
  <c r="BI90"/>
  <c r="BU90" s="1"/>
  <c r="BL90"/>
  <c r="BM90"/>
  <c r="BN90" s="1"/>
  <c r="BO90" s="1"/>
  <c r="BX90"/>
  <c r="BY90"/>
  <c r="BZ90"/>
  <c r="CA90"/>
  <c r="CD90"/>
  <c r="CE90"/>
  <c r="CP90"/>
  <c r="CQ90"/>
  <c r="CR90"/>
  <c r="CS90"/>
  <c r="CV90"/>
  <c r="CW90"/>
  <c r="CX90" s="1"/>
  <c r="CY90" s="1"/>
  <c r="DU90"/>
  <c r="DV90"/>
  <c r="DW90"/>
  <c r="EF90"/>
  <c r="EK90"/>
  <c r="EN90"/>
  <c r="EO90"/>
  <c r="EP90"/>
  <c r="ES90"/>
  <c r="EX90"/>
  <c r="EY90"/>
  <c r="B91"/>
  <c r="C91"/>
  <c r="D91"/>
  <c r="E91"/>
  <c r="FD91" s="1"/>
  <c r="F91"/>
  <c r="G91"/>
  <c r="H91"/>
  <c r="I91"/>
  <c r="J91"/>
  <c r="K91"/>
  <c r="L91"/>
  <c r="S91" s="1"/>
  <c r="O91"/>
  <c r="Y91"/>
  <c r="Z91"/>
  <c r="AA91"/>
  <c r="AD91"/>
  <c r="AN91"/>
  <c r="AO91"/>
  <c r="AP91"/>
  <c r="AQ91"/>
  <c r="AT91"/>
  <c r="AU91"/>
  <c r="AX91"/>
  <c r="BF91"/>
  <c r="EJ91" s="1"/>
  <c r="BG91"/>
  <c r="BJ91" s="1"/>
  <c r="BK91" s="1"/>
  <c r="BH91"/>
  <c r="BI91"/>
  <c r="BL91"/>
  <c r="BM91"/>
  <c r="BN91" s="1"/>
  <c r="BO91" s="1"/>
  <c r="BX91"/>
  <c r="EP91" s="1"/>
  <c r="BY91"/>
  <c r="BZ91"/>
  <c r="CA91"/>
  <c r="CD91"/>
  <c r="CE91"/>
  <c r="CP91"/>
  <c r="EU91" s="1"/>
  <c r="CQ91"/>
  <c r="DB91" s="1"/>
  <c r="CR91"/>
  <c r="CS91"/>
  <c r="CT91"/>
  <c r="CV91"/>
  <c r="CX91" s="1"/>
  <c r="CW91"/>
  <c r="DU91"/>
  <c r="DV91"/>
  <c r="DW91"/>
  <c r="ED91"/>
  <c r="EE91"/>
  <c r="EF91"/>
  <c r="EI91"/>
  <c r="EK91"/>
  <c r="EN91"/>
  <c r="EO91"/>
  <c r="EX91"/>
  <c r="EY91"/>
  <c r="B92"/>
  <c r="CH92" s="1"/>
  <c r="C92"/>
  <c r="D92"/>
  <c r="E92"/>
  <c r="F92"/>
  <c r="G92"/>
  <c r="H92"/>
  <c r="I92"/>
  <c r="J92"/>
  <c r="K92"/>
  <c r="L92"/>
  <c r="O92"/>
  <c r="Y92"/>
  <c r="Z92"/>
  <c r="AA92"/>
  <c r="AD92"/>
  <c r="AE92"/>
  <c r="AN92"/>
  <c r="ED92" s="1"/>
  <c r="AO92"/>
  <c r="AP92"/>
  <c r="AQ92"/>
  <c r="AT92"/>
  <c r="AU92"/>
  <c r="BF92"/>
  <c r="EJ92" s="1"/>
  <c r="BG92"/>
  <c r="BH92"/>
  <c r="BI92"/>
  <c r="BL92"/>
  <c r="BM92"/>
  <c r="BX92"/>
  <c r="EN92" s="1"/>
  <c r="BY92"/>
  <c r="CM92" s="1"/>
  <c r="BZ92"/>
  <c r="CA92"/>
  <c r="CD92"/>
  <c r="CE92"/>
  <c r="CP92"/>
  <c r="ET92" s="1"/>
  <c r="CQ92"/>
  <c r="CR92"/>
  <c r="CS92"/>
  <c r="CV92"/>
  <c r="CW92"/>
  <c r="DU92"/>
  <c r="DV92"/>
  <c r="DW92"/>
  <c r="EE92"/>
  <c r="EF92"/>
  <c r="EK92"/>
  <c r="EO92"/>
  <c r="EP92"/>
  <c r="ES92"/>
  <c r="EX92"/>
  <c r="EY92"/>
  <c r="B93"/>
  <c r="C93"/>
  <c r="D93"/>
  <c r="E93"/>
  <c r="F93"/>
  <c r="G93"/>
  <c r="H93"/>
  <c r="I93"/>
  <c r="J93"/>
  <c r="K93"/>
  <c r="L93"/>
  <c r="O93"/>
  <c r="Y93"/>
  <c r="AB93" s="1"/>
  <c r="Z93"/>
  <c r="AA93"/>
  <c r="AD93"/>
  <c r="AN93"/>
  <c r="EE93" s="1"/>
  <c r="AO93"/>
  <c r="AP93"/>
  <c r="AQ93"/>
  <c r="AT93"/>
  <c r="AV93" s="1"/>
  <c r="AU93"/>
  <c r="AX93"/>
  <c r="BF93"/>
  <c r="EK93" s="1"/>
  <c r="BG93"/>
  <c r="BH93"/>
  <c r="BI93"/>
  <c r="BL93"/>
  <c r="BM93"/>
  <c r="BX93"/>
  <c r="EP93" s="1"/>
  <c r="BY93"/>
  <c r="CJ93" s="1"/>
  <c r="BZ93"/>
  <c r="CB93" s="1"/>
  <c r="CA93"/>
  <c r="CD93"/>
  <c r="CE93"/>
  <c r="CP93"/>
  <c r="EU93" s="1"/>
  <c r="CQ93"/>
  <c r="CR93"/>
  <c r="CS93"/>
  <c r="CV93"/>
  <c r="CX93" s="1"/>
  <c r="CY93" s="1"/>
  <c r="CW93"/>
  <c r="CZ93"/>
  <c r="DD93"/>
  <c r="DU93"/>
  <c r="DV93"/>
  <c r="DW93"/>
  <c r="DX93"/>
  <c r="EW93" s="1"/>
  <c r="EF93"/>
  <c r="EI93"/>
  <c r="EJ93"/>
  <c r="ES93"/>
  <c r="EX93"/>
  <c r="EY93"/>
  <c r="FD93"/>
  <c r="B94"/>
  <c r="C94"/>
  <c r="D94"/>
  <c r="E94"/>
  <c r="CZ94" s="1"/>
  <c r="F94"/>
  <c r="G94"/>
  <c r="H94"/>
  <c r="I94"/>
  <c r="J94"/>
  <c r="K94"/>
  <c r="V94" s="1"/>
  <c r="L94"/>
  <c r="O94"/>
  <c r="Q94" s="1"/>
  <c r="Y94"/>
  <c r="Z94"/>
  <c r="AA94"/>
  <c r="AD94"/>
  <c r="AF94"/>
  <c r="AI94" s="1"/>
  <c r="AN94"/>
  <c r="EE94" s="1"/>
  <c r="AO94"/>
  <c r="AR94" s="1"/>
  <c r="AS94" s="1"/>
  <c r="AP94"/>
  <c r="AQ94"/>
  <c r="AT94"/>
  <c r="AV94" s="1"/>
  <c r="AW94" s="1"/>
  <c r="AU94"/>
  <c r="AZ94"/>
  <c r="BF94"/>
  <c r="EK94" s="1"/>
  <c r="BG94"/>
  <c r="BH94"/>
  <c r="BT94" s="1"/>
  <c r="BI94"/>
  <c r="BL94"/>
  <c r="BN94" s="1"/>
  <c r="BO94" s="1"/>
  <c r="BM94"/>
  <c r="BP94"/>
  <c r="BX94"/>
  <c r="EP94" s="1"/>
  <c r="BY94"/>
  <c r="BZ94"/>
  <c r="CM94" s="1"/>
  <c r="CA94"/>
  <c r="CD94"/>
  <c r="CE94"/>
  <c r="CF94" s="1"/>
  <c r="CG94" s="1"/>
  <c r="CP94"/>
  <c r="EU94" s="1"/>
  <c r="CQ94"/>
  <c r="CR94"/>
  <c r="CS94"/>
  <c r="CV94"/>
  <c r="CW94"/>
  <c r="DU94"/>
  <c r="DV94"/>
  <c r="DW94"/>
  <c r="EF94"/>
  <c r="EI94"/>
  <c r="EN94"/>
  <c r="ES94"/>
  <c r="ET94"/>
  <c r="EX94"/>
  <c r="EY94"/>
  <c r="B95"/>
  <c r="C95"/>
  <c r="D95"/>
  <c r="E95"/>
  <c r="F95"/>
  <c r="G95"/>
  <c r="H95"/>
  <c r="I95"/>
  <c r="J95"/>
  <c r="K95"/>
  <c r="L95"/>
  <c r="S95" s="1"/>
  <c r="O95"/>
  <c r="Q95" s="1"/>
  <c r="Y95"/>
  <c r="Z95"/>
  <c r="AA95"/>
  <c r="AK95" s="1"/>
  <c r="AD95"/>
  <c r="AE95"/>
  <c r="AN95"/>
  <c r="EE95" s="1"/>
  <c r="AO95"/>
  <c r="AR95" s="1"/>
  <c r="AS95" s="1"/>
  <c r="AP95"/>
  <c r="AQ95"/>
  <c r="BC95" s="1"/>
  <c r="AT95"/>
  <c r="AU95"/>
  <c r="AV95"/>
  <c r="AW95" s="1"/>
  <c r="BF95"/>
  <c r="BG95"/>
  <c r="BJ95" s="1"/>
  <c r="BK95" s="1"/>
  <c r="BH95"/>
  <c r="BI95"/>
  <c r="BL95"/>
  <c r="BM95"/>
  <c r="BP95"/>
  <c r="BX95"/>
  <c r="EP95" s="1"/>
  <c r="BY95"/>
  <c r="CB95" s="1"/>
  <c r="CC95" s="1"/>
  <c r="BZ95"/>
  <c r="CA95"/>
  <c r="CD95"/>
  <c r="CF95" s="1"/>
  <c r="CG95" s="1"/>
  <c r="CE95"/>
  <c r="CM95"/>
  <c r="CP95"/>
  <c r="ET95" s="1"/>
  <c r="CQ95"/>
  <c r="CR95"/>
  <c r="CS95"/>
  <c r="CV95"/>
  <c r="CW95"/>
  <c r="DU95"/>
  <c r="DV95"/>
  <c r="DW95"/>
  <c r="DX95"/>
  <c r="EW95" s="1"/>
  <c r="EF95"/>
  <c r="EI95"/>
  <c r="EJ95"/>
  <c r="EK95"/>
  <c r="EN95"/>
  <c r="ES95"/>
  <c r="EU95"/>
  <c r="EX95"/>
  <c r="EY95"/>
  <c r="B96"/>
  <c r="AF96" s="1"/>
  <c r="C96"/>
  <c r="D96"/>
  <c r="E96"/>
  <c r="F96"/>
  <c r="G96"/>
  <c r="H96"/>
  <c r="I96"/>
  <c r="J96"/>
  <c r="K96"/>
  <c r="L96"/>
  <c r="O96"/>
  <c r="P96"/>
  <c r="Y96"/>
  <c r="Z96"/>
  <c r="AA96"/>
  <c r="AB96"/>
  <c r="AC96" s="1"/>
  <c r="AD96"/>
  <c r="AN96"/>
  <c r="EE96" s="1"/>
  <c r="AO96"/>
  <c r="AR96" s="1"/>
  <c r="AS96" s="1"/>
  <c r="AP96"/>
  <c r="AQ96"/>
  <c r="BC96" s="1"/>
  <c r="AT96"/>
  <c r="AU96"/>
  <c r="AV96"/>
  <c r="AW96" s="1"/>
  <c r="BF96"/>
  <c r="BG96"/>
  <c r="BJ96" s="1"/>
  <c r="BK96" s="1"/>
  <c r="BH96"/>
  <c r="BI96"/>
  <c r="BL96"/>
  <c r="BM96"/>
  <c r="BX96"/>
  <c r="EP96" s="1"/>
  <c r="BY96"/>
  <c r="CB96" s="1"/>
  <c r="CC96" s="1"/>
  <c r="BZ96"/>
  <c r="CA96"/>
  <c r="CD96"/>
  <c r="CF96" s="1"/>
  <c r="CG96" s="1"/>
  <c r="CE96"/>
  <c r="CM96"/>
  <c r="CP96"/>
  <c r="ET96" s="1"/>
  <c r="CQ96"/>
  <c r="CR96"/>
  <c r="CS96"/>
  <c r="CV96"/>
  <c r="CW96"/>
  <c r="DU96"/>
  <c r="DV96"/>
  <c r="DW96"/>
  <c r="DX96"/>
  <c r="EW96" s="1"/>
  <c r="EF96"/>
  <c r="EI96"/>
  <c r="EJ96"/>
  <c r="EK96"/>
  <c r="EN96"/>
  <c r="ES96"/>
  <c r="EU96"/>
  <c r="EX96"/>
  <c r="EY96"/>
  <c r="FD96"/>
  <c r="B97"/>
  <c r="AF97" s="1"/>
  <c r="C97"/>
  <c r="D97"/>
  <c r="E97"/>
  <c r="F97"/>
  <c r="G97"/>
  <c r="H97"/>
  <c r="I97"/>
  <c r="J97"/>
  <c r="K97"/>
  <c r="L97"/>
  <c r="O97"/>
  <c r="P97"/>
  <c r="Y97"/>
  <c r="Z97"/>
  <c r="AA97"/>
  <c r="AB97"/>
  <c r="AC97" s="1"/>
  <c r="AD97"/>
  <c r="AN97"/>
  <c r="EE97" s="1"/>
  <c r="AO97"/>
  <c r="AR97" s="1"/>
  <c r="AS97" s="1"/>
  <c r="AP97"/>
  <c r="AQ97"/>
  <c r="BC97" s="1"/>
  <c r="AT97"/>
  <c r="AU97"/>
  <c r="AV97"/>
  <c r="AW97" s="1"/>
  <c r="BF97"/>
  <c r="BG97"/>
  <c r="BJ97" s="1"/>
  <c r="BK97" s="1"/>
  <c r="BH97"/>
  <c r="BI97"/>
  <c r="BL97"/>
  <c r="BM97"/>
  <c r="BX97"/>
  <c r="EP97" s="1"/>
  <c r="BY97"/>
  <c r="CB97" s="1"/>
  <c r="CC97" s="1"/>
  <c r="BZ97"/>
  <c r="CA97"/>
  <c r="CD97"/>
  <c r="CF97" s="1"/>
  <c r="CG97" s="1"/>
  <c r="CE97"/>
  <c r="CM97"/>
  <c r="CP97"/>
  <c r="ET97" s="1"/>
  <c r="CQ97"/>
  <c r="CR97"/>
  <c r="CS97"/>
  <c r="CV97"/>
  <c r="CW97"/>
  <c r="DU97"/>
  <c r="DV97"/>
  <c r="DW97"/>
  <c r="DX97"/>
  <c r="EW97" s="1"/>
  <c r="EF97"/>
  <c r="EI97"/>
  <c r="EJ97"/>
  <c r="EK97"/>
  <c r="EN97"/>
  <c r="ES97"/>
  <c r="EU97"/>
  <c r="EX97"/>
  <c r="EY97"/>
  <c r="FD97"/>
  <c r="B98"/>
  <c r="AF98" s="1"/>
  <c r="C98"/>
  <c r="D98"/>
  <c r="E98"/>
  <c r="F98"/>
  <c r="G98"/>
  <c r="H98"/>
  <c r="I98"/>
  <c r="J98"/>
  <c r="K98"/>
  <c r="L98"/>
  <c r="O98"/>
  <c r="P98"/>
  <c r="Y98"/>
  <c r="Z98"/>
  <c r="AA98"/>
  <c r="AB98"/>
  <c r="AC98" s="1"/>
  <c r="AD98"/>
  <c r="AN98"/>
  <c r="AO98"/>
  <c r="AR98" s="1"/>
  <c r="AS98" s="1"/>
  <c r="AP98"/>
  <c r="AQ98"/>
  <c r="BC98" s="1"/>
  <c r="AT98"/>
  <c r="AU98"/>
  <c r="AV98"/>
  <c r="AW98" s="1"/>
  <c r="BF98"/>
  <c r="BG98"/>
  <c r="BJ98" s="1"/>
  <c r="BK98" s="1"/>
  <c r="BH98"/>
  <c r="BI98"/>
  <c r="BL98"/>
  <c r="BM98"/>
  <c r="BX98"/>
  <c r="BY98"/>
  <c r="CB98" s="1"/>
  <c r="CC98" s="1"/>
  <c r="BZ98"/>
  <c r="CA98"/>
  <c r="CD98"/>
  <c r="CF98" s="1"/>
  <c r="CG98" s="1"/>
  <c r="CE98"/>
  <c r="CM98"/>
  <c r="CP98"/>
  <c r="CQ98"/>
  <c r="CR98"/>
  <c r="CS98"/>
  <c r="CV98"/>
  <c r="CW98"/>
  <c r="DU98"/>
  <c r="DX98" s="1"/>
  <c r="EW98" s="1"/>
  <c r="DV98"/>
  <c r="DW98"/>
  <c r="EI98"/>
  <c r="EJ98"/>
  <c r="EK98"/>
  <c r="EN98"/>
  <c r="ES98"/>
  <c r="ET98"/>
  <c r="EU98"/>
  <c r="EX98"/>
  <c r="EY98"/>
  <c r="FD98"/>
  <c r="B99"/>
  <c r="AJ99" s="1"/>
  <c r="C99"/>
  <c r="D99"/>
  <c r="E99"/>
  <c r="F99"/>
  <c r="G99"/>
  <c r="H99"/>
  <c r="I99"/>
  <c r="J99"/>
  <c r="K99"/>
  <c r="L99"/>
  <c r="S99" s="1"/>
  <c r="O99"/>
  <c r="P99"/>
  <c r="Y99"/>
  <c r="AH99" s="1"/>
  <c r="Z99"/>
  <c r="AA99"/>
  <c r="AD99"/>
  <c r="AF99"/>
  <c r="AN99"/>
  <c r="EF99" s="1"/>
  <c r="AO99"/>
  <c r="AP99"/>
  <c r="BC99" s="1"/>
  <c r="AQ99"/>
  <c r="AR99"/>
  <c r="AS99" s="1"/>
  <c r="AT99"/>
  <c r="AV99" s="1"/>
  <c r="AW99" s="1"/>
  <c r="AU99"/>
  <c r="AZ99"/>
  <c r="BF99"/>
  <c r="EJ99" s="1"/>
  <c r="BG99"/>
  <c r="BH99"/>
  <c r="BI99"/>
  <c r="BL99"/>
  <c r="BN99" s="1"/>
  <c r="BO99" s="1"/>
  <c r="BM99"/>
  <c r="BP99"/>
  <c r="BX99"/>
  <c r="EN99" s="1"/>
  <c r="BY99"/>
  <c r="CB99" s="1"/>
  <c r="CC99" s="1"/>
  <c r="BZ99"/>
  <c r="CA99"/>
  <c r="CM99" s="1"/>
  <c r="CD99"/>
  <c r="CE99"/>
  <c r="CF99"/>
  <c r="CG99" s="1"/>
  <c r="CP99"/>
  <c r="CQ99"/>
  <c r="CT99" s="1"/>
  <c r="CU99" s="1"/>
  <c r="CR99"/>
  <c r="CS99"/>
  <c r="CV99"/>
  <c r="CW99"/>
  <c r="DU99"/>
  <c r="DV99"/>
  <c r="DX99" s="1"/>
  <c r="EW99" s="1"/>
  <c r="DW99"/>
  <c r="EI99"/>
  <c r="EK99"/>
  <c r="ES99"/>
  <c r="ET99"/>
  <c r="EU99"/>
  <c r="EX99"/>
  <c r="EY99"/>
  <c r="FD99"/>
  <c r="B100"/>
  <c r="BP100" s="1"/>
  <c r="BT100" s="1"/>
  <c r="C100"/>
  <c r="D100"/>
  <c r="E100"/>
  <c r="FD100" s="1"/>
  <c r="F100"/>
  <c r="G100"/>
  <c r="H100"/>
  <c r="I100"/>
  <c r="J100"/>
  <c r="K100"/>
  <c r="L100"/>
  <c r="S100" s="1"/>
  <c r="O100"/>
  <c r="P100"/>
  <c r="Y100"/>
  <c r="AH100" s="1"/>
  <c r="Z100"/>
  <c r="AA100"/>
  <c r="AD100"/>
  <c r="AF100"/>
  <c r="AN100"/>
  <c r="EF100" s="1"/>
  <c r="AO100"/>
  <c r="AR100" s="1"/>
  <c r="AS100" s="1"/>
  <c r="AP100"/>
  <c r="AQ100"/>
  <c r="AT100"/>
  <c r="AV100" s="1"/>
  <c r="AW100" s="1"/>
  <c r="AU100"/>
  <c r="BC100"/>
  <c r="BF100"/>
  <c r="EJ100" s="1"/>
  <c r="BG100"/>
  <c r="BH100"/>
  <c r="BI100"/>
  <c r="BL100"/>
  <c r="BM100"/>
  <c r="BX100"/>
  <c r="BY100"/>
  <c r="CB100" s="1"/>
  <c r="CC100" s="1"/>
  <c r="BZ100"/>
  <c r="CA100"/>
  <c r="CM100" s="1"/>
  <c r="CD100"/>
  <c r="CE100"/>
  <c r="CF100"/>
  <c r="CG100" s="1"/>
  <c r="CP100"/>
  <c r="CQ100"/>
  <c r="CR100"/>
  <c r="CS100"/>
  <c r="CV100"/>
  <c r="CW100"/>
  <c r="DU100"/>
  <c r="DX100" s="1"/>
  <c r="EW100" s="1"/>
  <c r="DV100"/>
  <c r="DW100"/>
  <c r="EI100"/>
  <c r="EK100"/>
  <c r="EN100"/>
  <c r="ES100"/>
  <c r="ET100"/>
  <c r="EU100"/>
  <c r="EX100"/>
  <c r="EY100"/>
  <c r="B101"/>
  <c r="AE101" s="1"/>
  <c r="C101"/>
  <c r="D101"/>
  <c r="E101"/>
  <c r="F101"/>
  <c r="G101"/>
  <c r="H101"/>
  <c r="I101"/>
  <c r="J101"/>
  <c r="K101"/>
  <c r="L101"/>
  <c r="O101"/>
  <c r="P101"/>
  <c r="Y101"/>
  <c r="AB101" s="1"/>
  <c r="AC101" s="1"/>
  <c r="Z101"/>
  <c r="AA101"/>
  <c r="AK101" s="1"/>
  <c r="AD101"/>
  <c r="AF101"/>
  <c r="AI101" s="1"/>
  <c r="AN101"/>
  <c r="EF101" s="1"/>
  <c r="AO101"/>
  <c r="AP101"/>
  <c r="BC101" s="1"/>
  <c r="AQ101"/>
  <c r="AT101"/>
  <c r="AU101"/>
  <c r="AV101" s="1"/>
  <c r="AW101" s="1"/>
  <c r="BF101"/>
  <c r="EJ101" s="1"/>
  <c r="BG101"/>
  <c r="BH101"/>
  <c r="BI101"/>
  <c r="BL101"/>
  <c r="BN101" s="1"/>
  <c r="BO101" s="1"/>
  <c r="BM101"/>
  <c r="BX101"/>
  <c r="BY101"/>
  <c r="CB101" s="1"/>
  <c r="CC101" s="1"/>
  <c r="BZ101"/>
  <c r="CA101"/>
  <c r="CD101"/>
  <c r="CF101" s="1"/>
  <c r="CG101" s="1"/>
  <c r="CE101"/>
  <c r="CM101"/>
  <c r="CP101"/>
  <c r="ET101" s="1"/>
  <c r="CQ101"/>
  <c r="CR101"/>
  <c r="CS101"/>
  <c r="CV101"/>
  <c r="CW101"/>
  <c r="DU101"/>
  <c r="DV101"/>
  <c r="DW101"/>
  <c r="DX101"/>
  <c r="EW101" s="1"/>
  <c r="EK101"/>
  <c r="EN101"/>
  <c r="ES101"/>
  <c r="EU101"/>
  <c r="EX101"/>
  <c r="EY101"/>
  <c r="FD101"/>
  <c r="B102"/>
  <c r="AF102" s="1"/>
  <c r="AI102" s="1"/>
  <c r="C102"/>
  <c r="D102"/>
  <c r="E102"/>
  <c r="F102"/>
  <c r="G102"/>
  <c r="H102"/>
  <c r="I102"/>
  <c r="J102"/>
  <c r="K102"/>
  <c r="L102"/>
  <c r="O102"/>
  <c r="P102"/>
  <c r="Y102"/>
  <c r="Z102"/>
  <c r="AA102"/>
  <c r="AB102"/>
  <c r="AC102" s="1"/>
  <c r="AD102"/>
  <c r="AN102"/>
  <c r="ED102" s="1"/>
  <c r="AO102"/>
  <c r="AP102"/>
  <c r="AQ102"/>
  <c r="BC102" s="1"/>
  <c r="AT102"/>
  <c r="AV102" s="1"/>
  <c r="AW102" s="1"/>
  <c r="AU102"/>
  <c r="AZ102"/>
  <c r="BF102"/>
  <c r="EK102" s="1"/>
  <c r="BG102"/>
  <c r="BH102"/>
  <c r="BI102"/>
  <c r="BL102"/>
  <c r="BM102"/>
  <c r="BX102"/>
  <c r="BY102"/>
  <c r="BZ102"/>
  <c r="CA102"/>
  <c r="CM102" s="1"/>
  <c r="CD102"/>
  <c r="CF102" s="1"/>
  <c r="CG102" s="1"/>
  <c r="CE102"/>
  <c r="CJ102"/>
  <c r="CP102"/>
  <c r="EU102" s="1"/>
  <c r="CQ102"/>
  <c r="CR102"/>
  <c r="CS102"/>
  <c r="CV102"/>
  <c r="CW102"/>
  <c r="DU102"/>
  <c r="DV102"/>
  <c r="DW102"/>
  <c r="EE102"/>
  <c r="EI102"/>
  <c r="EJ102"/>
  <c r="EN102"/>
  <c r="ES102"/>
  <c r="ET102"/>
  <c r="EX102"/>
  <c r="EY102"/>
  <c r="FD102"/>
  <c r="B103"/>
  <c r="C103"/>
  <c r="D103"/>
  <c r="E103"/>
  <c r="P103" s="1"/>
  <c r="F103"/>
  <c r="G103"/>
  <c r="H103"/>
  <c r="I103"/>
  <c r="J103"/>
  <c r="K103"/>
  <c r="L103"/>
  <c r="O103"/>
  <c r="Q103" s="1"/>
  <c r="T103"/>
  <c r="Y103"/>
  <c r="Z103"/>
  <c r="AB103" s="1"/>
  <c r="AC103" s="1"/>
  <c r="AA103"/>
  <c r="AD103"/>
  <c r="AE103"/>
  <c r="AN103"/>
  <c r="ED103" s="1"/>
  <c r="AO103"/>
  <c r="AZ103" s="1"/>
  <c r="AP103"/>
  <c r="AQ103"/>
  <c r="AT103"/>
  <c r="AU103"/>
  <c r="AV103" s="1"/>
  <c r="AW103" s="1"/>
  <c r="BF103"/>
  <c r="BG103"/>
  <c r="BH103"/>
  <c r="BI103"/>
  <c r="BL103"/>
  <c r="BM103"/>
  <c r="BX103"/>
  <c r="BY103"/>
  <c r="CJ103" s="1"/>
  <c r="BZ103"/>
  <c r="CA103"/>
  <c r="CD103"/>
  <c r="CE103"/>
  <c r="CF103" s="1"/>
  <c r="CG103" s="1"/>
  <c r="CP103"/>
  <c r="CQ103"/>
  <c r="CR103"/>
  <c r="CS103"/>
  <c r="CV103"/>
  <c r="CW103"/>
  <c r="DU103"/>
  <c r="DV103"/>
  <c r="DW103"/>
  <c r="EE103"/>
  <c r="EI103"/>
  <c r="EJ103"/>
  <c r="EK103"/>
  <c r="EN103"/>
  <c r="ES103"/>
  <c r="ET103"/>
  <c r="EU103"/>
  <c r="EX103"/>
  <c r="EY103"/>
  <c r="FD103"/>
  <c r="B104"/>
  <c r="W104" s="1"/>
  <c r="X104" s="1"/>
  <c r="DI104" s="1"/>
  <c r="C104"/>
  <c r="D104"/>
  <c r="E104"/>
  <c r="AE104" s="1"/>
  <c r="F104"/>
  <c r="G104"/>
  <c r="H104"/>
  <c r="I104"/>
  <c r="J104"/>
  <c r="K104"/>
  <c r="L104"/>
  <c r="O104"/>
  <c r="Q104" s="1"/>
  <c r="Y104"/>
  <c r="Z104"/>
  <c r="AA104"/>
  <c r="AB104"/>
  <c r="AC104" s="1"/>
  <c r="AD104"/>
  <c r="AN104"/>
  <c r="ED104" s="1"/>
  <c r="AO104"/>
  <c r="AP104"/>
  <c r="AQ104"/>
  <c r="BC104" s="1"/>
  <c r="AT104"/>
  <c r="AV104" s="1"/>
  <c r="AW104" s="1"/>
  <c r="AU104"/>
  <c r="AZ104"/>
  <c r="BF104"/>
  <c r="EK104" s="1"/>
  <c r="BG104"/>
  <c r="BH104"/>
  <c r="BI104"/>
  <c r="BL104"/>
  <c r="BM104"/>
  <c r="BX104"/>
  <c r="BY104"/>
  <c r="BZ104"/>
  <c r="CA104"/>
  <c r="CM104" s="1"/>
  <c r="CD104"/>
  <c r="CF104" s="1"/>
  <c r="CG104" s="1"/>
  <c r="CE104"/>
  <c r="CJ104"/>
  <c r="CP104"/>
  <c r="EU104" s="1"/>
  <c r="CQ104"/>
  <c r="CR104"/>
  <c r="CS104"/>
  <c r="CV104"/>
  <c r="CW104"/>
  <c r="DU104"/>
  <c r="DV104"/>
  <c r="DW104"/>
  <c r="EE104"/>
  <c r="EI104"/>
  <c r="EJ104"/>
  <c r="EN104"/>
  <c r="ES104"/>
  <c r="ET104"/>
  <c r="EX104"/>
  <c r="EY104"/>
  <c r="B105"/>
  <c r="C105"/>
  <c r="D105"/>
  <c r="E105"/>
  <c r="P105" s="1"/>
  <c r="F105"/>
  <c r="G105"/>
  <c r="H105"/>
  <c r="I105"/>
  <c r="J105"/>
  <c r="K105"/>
  <c r="L105"/>
  <c r="O105"/>
  <c r="Q105" s="1"/>
  <c r="T105"/>
  <c r="Y105"/>
  <c r="Z105"/>
  <c r="AB105" s="1"/>
  <c r="AC105" s="1"/>
  <c r="AA105"/>
  <c r="AD105"/>
  <c r="AE105"/>
  <c r="AN105"/>
  <c r="ED105" s="1"/>
  <c r="AO105"/>
  <c r="AZ105" s="1"/>
  <c r="AP105"/>
  <c r="AQ105"/>
  <c r="AT105"/>
  <c r="AU105"/>
  <c r="AV105" s="1"/>
  <c r="AW105" s="1"/>
  <c r="BF105"/>
  <c r="BG105"/>
  <c r="BH105"/>
  <c r="BI105"/>
  <c r="BL105"/>
  <c r="BM105"/>
  <c r="BX105"/>
  <c r="BY105"/>
  <c r="CJ105" s="1"/>
  <c r="BZ105"/>
  <c r="CA105"/>
  <c r="CD105"/>
  <c r="CE105"/>
  <c r="CF105" s="1"/>
  <c r="CG105" s="1"/>
  <c r="CP105"/>
  <c r="CQ105"/>
  <c r="CR105"/>
  <c r="CS105"/>
  <c r="CV105"/>
  <c r="CW105"/>
  <c r="DU105"/>
  <c r="DV105"/>
  <c r="DW105"/>
  <c r="EE105"/>
  <c r="EI105"/>
  <c r="EJ105"/>
  <c r="EK105"/>
  <c r="EN105"/>
  <c r="ES105"/>
  <c r="ET105"/>
  <c r="EU105"/>
  <c r="EX105"/>
  <c r="EY105"/>
  <c r="FD105"/>
  <c r="B106"/>
  <c r="W106" s="1"/>
  <c r="X106" s="1"/>
  <c r="DI106" s="1"/>
  <c r="C106"/>
  <c r="D106"/>
  <c r="E106"/>
  <c r="AE106" s="1"/>
  <c r="F106"/>
  <c r="G106"/>
  <c r="H106"/>
  <c r="I106"/>
  <c r="J106"/>
  <c r="K106"/>
  <c r="L106"/>
  <c r="O106"/>
  <c r="Q106" s="1"/>
  <c r="Y106"/>
  <c r="Z106"/>
  <c r="AA106"/>
  <c r="AB106"/>
  <c r="AC106" s="1"/>
  <c r="AD106"/>
  <c r="AN106"/>
  <c r="ED106" s="1"/>
  <c r="AO106"/>
  <c r="AP106"/>
  <c r="AQ106"/>
  <c r="BC106" s="1"/>
  <c r="AT106"/>
  <c r="AV106" s="1"/>
  <c r="AW106" s="1"/>
  <c r="AU106"/>
  <c r="AZ106"/>
  <c r="BF106"/>
  <c r="EK106" s="1"/>
  <c r="BG106"/>
  <c r="BH106"/>
  <c r="BI106"/>
  <c r="BL106"/>
  <c r="BM106"/>
  <c r="BX106"/>
  <c r="BY106"/>
  <c r="BZ106"/>
  <c r="CA106"/>
  <c r="CM106" s="1"/>
  <c r="CD106"/>
  <c r="CF106" s="1"/>
  <c r="CG106" s="1"/>
  <c r="CE106"/>
  <c r="CJ106"/>
  <c r="CP106"/>
  <c r="EU106" s="1"/>
  <c r="CQ106"/>
  <c r="CR106"/>
  <c r="CS106"/>
  <c r="CV106"/>
  <c r="CW106"/>
  <c r="DU106"/>
  <c r="DV106"/>
  <c r="DW106"/>
  <c r="EE106"/>
  <c r="EI106"/>
  <c r="EJ106"/>
  <c r="EN106"/>
  <c r="ES106"/>
  <c r="ET106"/>
  <c r="EX106"/>
  <c r="EY106"/>
  <c r="B107"/>
  <c r="C107"/>
  <c r="D107"/>
  <c r="E107"/>
  <c r="P107" s="1"/>
  <c r="F107"/>
  <c r="G107"/>
  <c r="H107"/>
  <c r="I107"/>
  <c r="J107"/>
  <c r="K107"/>
  <c r="L107"/>
  <c r="O107"/>
  <c r="Q107" s="1"/>
  <c r="T107"/>
  <c r="Y107"/>
  <c r="Z107"/>
  <c r="AB107" s="1"/>
  <c r="AC107" s="1"/>
  <c r="AA107"/>
  <c r="AD107"/>
  <c r="AE107"/>
  <c r="AN107"/>
  <c r="ED107" s="1"/>
  <c r="AO107"/>
  <c r="AZ107" s="1"/>
  <c r="AP107"/>
  <c r="AQ107"/>
  <c r="AT107"/>
  <c r="AU107"/>
  <c r="AV107" s="1"/>
  <c r="AW107" s="1"/>
  <c r="BF107"/>
  <c r="BG107"/>
  <c r="BH107"/>
  <c r="BI107"/>
  <c r="BL107"/>
  <c r="BM107"/>
  <c r="BX107"/>
  <c r="BY107"/>
  <c r="CJ107" s="1"/>
  <c r="BZ107"/>
  <c r="CA107"/>
  <c r="CD107"/>
  <c r="CE107"/>
  <c r="CF107" s="1"/>
  <c r="CG107" s="1"/>
  <c r="CP107"/>
  <c r="CQ107"/>
  <c r="CR107"/>
  <c r="CS107"/>
  <c r="CV107"/>
  <c r="CW107"/>
  <c r="DU107"/>
  <c r="DV107"/>
  <c r="DW107"/>
  <c r="EE107"/>
  <c r="EI107"/>
  <c r="EJ107"/>
  <c r="EK107"/>
  <c r="EN107"/>
  <c r="ES107"/>
  <c r="ET107"/>
  <c r="EU107"/>
  <c r="EX107"/>
  <c r="EY107"/>
  <c r="FD107"/>
  <c r="B108"/>
  <c r="W108" s="1"/>
  <c r="X108" s="1"/>
  <c r="DI108" s="1"/>
  <c r="C108"/>
  <c r="D108"/>
  <c r="E108"/>
  <c r="AE108" s="1"/>
  <c r="F108"/>
  <c r="G108"/>
  <c r="H108"/>
  <c r="I108"/>
  <c r="J108"/>
  <c r="K108"/>
  <c r="L108"/>
  <c r="O108"/>
  <c r="Q108" s="1"/>
  <c r="Y108"/>
  <c r="Z108"/>
  <c r="AA108"/>
  <c r="AB108"/>
  <c r="AC108" s="1"/>
  <c r="AD108"/>
  <c r="AN108"/>
  <c r="ED108" s="1"/>
  <c r="AO108"/>
  <c r="AP108"/>
  <c r="AQ108"/>
  <c r="BC108" s="1"/>
  <c r="AT108"/>
  <c r="AV108" s="1"/>
  <c r="AW108" s="1"/>
  <c r="AU108"/>
  <c r="AZ108"/>
  <c r="BF108"/>
  <c r="EK108" s="1"/>
  <c r="BG108"/>
  <c r="BH108"/>
  <c r="BI108"/>
  <c r="BL108"/>
  <c r="BM108"/>
  <c r="BX108"/>
  <c r="BY108"/>
  <c r="BZ108"/>
  <c r="CA108"/>
  <c r="CM108" s="1"/>
  <c r="CD108"/>
  <c r="CF108" s="1"/>
  <c r="CG108" s="1"/>
  <c r="CE108"/>
  <c r="CP108"/>
  <c r="EU108" s="1"/>
  <c r="CQ108"/>
  <c r="CR108"/>
  <c r="CS108"/>
  <c r="CV108"/>
  <c r="CW108"/>
  <c r="DU108"/>
  <c r="DV108"/>
  <c r="DW108"/>
  <c r="EE108"/>
  <c r="EI108"/>
  <c r="EJ108"/>
  <c r="EN108"/>
  <c r="ES108"/>
  <c r="ET108"/>
  <c r="EX108"/>
  <c r="EY108"/>
  <c r="B109"/>
  <c r="C109"/>
  <c r="D109"/>
  <c r="E109"/>
  <c r="P109" s="1"/>
  <c r="F109"/>
  <c r="G109"/>
  <c r="H109"/>
  <c r="I109"/>
  <c r="J109"/>
  <c r="K109"/>
  <c r="L109"/>
  <c r="O109"/>
  <c r="Q109" s="1"/>
  <c r="T109"/>
  <c r="Y109"/>
  <c r="Z109"/>
  <c r="AA109"/>
  <c r="AD109"/>
  <c r="AE109"/>
  <c r="AN109"/>
  <c r="ED109" s="1"/>
  <c r="AO109"/>
  <c r="AZ109" s="1"/>
  <c r="AP109"/>
  <c r="AQ109"/>
  <c r="AT109"/>
  <c r="AU109"/>
  <c r="AV109" s="1"/>
  <c r="AW109" s="1"/>
  <c r="BF109"/>
  <c r="BG109"/>
  <c r="BH109"/>
  <c r="BI109"/>
  <c r="BL109"/>
  <c r="BM109"/>
  <c r="BX109"/>
  <c r="BY109"/>
  <c r="CJ109" s="1"/>
  <c r="BZ109"/>
  <c r="CA109"/>
  <c r="CD109"/>
  <c r="CE109"/>
  <c r="CF109" s="1"/>
  <c r="CG109" s="1"/>
  <c r="CP109"/>
  <c r="CQ109"/>
  <c r="CR109"/>
  <c r="CS109"/>
  <c r="CV109"/>
  <c r="CW109"/>
  <c r="DU109"/>
  <c r="DV109"/>
  <c r="DW109"/>
  <c r="EE109"/>
  <c r="EI109"/>
  <c r="EJ109"/>
  <c r="EK109"/>
  <c r="EN109"/>
  <c r="ES109"/>
  <c r="ET109"/>
  <c r="EU109"/>
  <c r="EX109"/>
  <c r="EY109"/>
  <c r="FD109"/>
  <c r="B110"/>
  <c r="C110"/>
  <c r="D110"/>
  <c r="E110"/>
  <c r="F110"/>
  <c r="G110"/>
  <c r="H110"/>
  <c r="I110"/>
  <c r="J110"/>
  <c r="K110"/>
  <c r="L110"/>
  <c r="O110"/>
  <c r="Y110"/>
  <c r="Z110"/>
  <c r="AA110"/>
  <c r="AB110"/>
  <c r="AC110" s="1"/>
  <c r="AD110"/>
  <c r="AN110"/>
  <c r="ED110" s="1"/>
  <c r="AO110"/>
  <c r="AP110"/>
  <c r="AQ110"/>
  <c r="BC110" s="1"/>
  <c r="AT110"/>
  <c r="AV110" s="1"/>
  <c r="AW110" s="1"/>
  <c r="AU110"/>
  <c r="BF110"/>
  <c r="EK110" s="1"/>
  <c r="BG110"/>
  <c r="BH110"/>
  <c r="BI110"/>
  <c r="BL110"/>
  <c r="BM110"/>
  <c r="BX110"/>
  <c r="BY110"/>
  <c r="BZ110"/>
  <c r="CA110"/>
  <c r="CM110" s="1"/>
  <c r="CD110"/>
  <c r="CF110" s="1"/>
  <c r="CE110"/>
  <c r="CP110"/>
  <c r="EU110" s="1"/>
  <c r="CQ110"/>
  <c r="CR110"/>
  <c r="CS110"/>
  <c r="CV110"/>
  <c r="CW110"/>
  <c r="DU110"/>
  <c r="DV110"/>
  <c r="DW110"/>
  <c r="EE110"/>
  <c r="EI110"/>
  <c r="EJ110"/>
  <c r="EN110"/>
  <c r="ES110"/>
  <c r="ET110"/>
  <c r="EX110"/>
  <c r="EY110"/>
  <c r="B111"/>
  <c r="C111"/>
  <c r="D111"/>
  <c r="E111"/>
  <c r="P111" s="1"/>
  <c r="F111"/>
  <c r="G111"/>
  <c r="H111"/>
  <c r="I111"/>
  <c r="J111"/>
  <c r="K111"/>
  <c r="L111"/>
  <c r="O111"/>
  <c r="Q111" s="1"/>
  <c r="T111"/>
  <c r="Y111"/>
  <c r="Z111"/>
  <c r="AA111"/>
  <c r="AD111"/>
  <c r="AE111"/>
  <c r="AN111"/>
  <c r="ED111" s="1"/>
  <c r="AO111"/>
  <c r="AZ111" s="1"/>
  <c r="AP111"/>
  <c r="AQ111"/>
  <c r="AT111"/>
  <c r="AU111"/>
  <c r="AV111" s="1"/>
  <c r="AW111" s="1"/>
  <c r="BF111"/>
  <c r="BG111"/>
  <c r="BH111"/>
  <c r="BI111"/>
  <c r="BL111"/>
  <c r="BM111"/>
  <c r="BX111"/>
  <c r="BY111"/>
  <c r="CJ111" s="1"/>
  <c r="BZ111"/>
  <c r="CA111"/>
  <c r="CD111"/>
  <c r="CE111"/>
  <c r="CF111" s="1"/>
  <c r="CG111" s="1"/>
  <c r="CP111"/>
  <c r="CQ111"/>
  <c r="CR111"/>
  <c r="CS111"/>
  <c r="CV111"/>
  <c r="CW111"/>
  <c r="DU111"/>
  <c r="DV111"/>
  <c r="DW111"/>
  <c r="EE111"/>
  <c r="EI111"/>
  <c r="EJ111"/>
  <c r="EK111"/>
  <c r="EN111"/>
  <c r="ES111"/>
  <c r="ET111"/>
  <c r="EU111"/>
  <c r="EX111"/>
  <c r="EY111"/>
  <c r="FD111"/>
  <c r="B112"/>
  <c r="C112"/>
  <c r="D112"/>
  <c r="E112"/>
  <c r="F112"/>
  <c r="G112"/>
  <c r="H112"/>
  <c r="I112"/>
  <c r="J112"/>
  <c r="K112"/>
  <c r="L112"/>
  <c r="O112"/>
  <c r="Y112"/>
  <c r="Z112"/>
  <c r="AA112"/>
  <c r="AB112"/>
  <c r="AC112" s="1"/>
  <c r="AD112"/>
  <c r="AN112"/>
  <c r="ED112" s="1"/>
  <c r="AO112"/>
  <c r="AP112"/>
  <c r="AQ112"/>
  <c r="BC112" s="1"/>
  <c r="AT112"/>
  <c r="AV112" s="1"/>
  <c r="AW112" s="1"/>
  <c r="AU112"/>
  <c r="BF112"/>
  <c r="EK112" s="1"/>
  <c r="BG112"/>
  <c r="BH112"/>
  <c r="BI112"/>
  <c r="BL112"/>
  <c r="BM112"/>
  <c r="BX112"/>
  <c r="BY112"/>
  <c r="BZ112"/>
  <c r="CA112"/>
  <c r="CM112" s="1"/>
  <c r="CD112"/>
  <c r="CF112" s="1"/>
  <c r="CG112" s="1"/>
  <c r="CE112"/>
  <c r="CP112"/>
  <c r="EU112" s="1"/>
  <c r="CQ112"/>
  <c r="CR112"/>
  <c r="CS112"/>
  <c r="CV112"/>
  <c r="CW112"/>
  <c r="DU112"/>
  <c r="DV112"/>
  <c r="DW112"/>
  <c r="EE112"/>
  <c r="EI112"/>
  <c r="EJ112"/>
  <c r="EN112"/>
  <c r="ES112"/>
  <c r="ET112"/>
  <c r="EX112"/>
  <c r="EY112"/>
  <c r="B113"/>
  <c r="C113"/>
  <c r="D113"/>
  <c r="E113"/>
  <c r="P113" s="1"/>
  <c r="F113"/>
  <c r="G113"/>
  <c r="H113"/>
  <c r="I113"/>
  <c r="J113"/>
  <c r="K113"/>
  <c r="L113"/>
  <c r="O113"/>
  <c r="Q113" s="1"/>
  <c r="T113"/>
  <c r="Y113"/>
  <c r="Z113"/>
  <c r="AA113"/>
  <c r="AD113"/>
  <c r="AE113"/>
  <c r="AN113"/>
  <c r="ED113" s="1"/>
  <c r="AO113"/>
  <c r="AZ113" s="1"/>
  <c r="AP113"/>
  <c r="AQ113"/>
  <c r="AT113"/>
  <c r="AU113"/>
  <c r="AV113" s="1"/>
  <c r="AW113" s="1"/>
  <c r="BF113"/>
  <c r="BG113"/>
  <c r="BH113"/>
  <c r="BI113"/>
  <c r="BL113"/>
  <c r="BM113"/>
  <c r="BX113"/>
  <c r="BY113"/>
  <c r="CJ113" s="1"/>
  <c r="BZ113"/>
  <c r="CA113"/>
  <c r="CD113"/>
  <c r="CE113"/>
  <c r="CF113" s="1"/>
  <c r="CG113" s="1"/>
  <c r="CP113"/>
  <c r="CQ113"/>
  <c r="CR113"/>
  <c r="CS113"/>
  <c r="CV113"/>
  <c r="CW113"/>
  <c r="DU113"/>
  <c r="DV113"/>
  <c r="DW113"/>
  <c r="EE113"/>
  <c r="EI113"/>
  <c r="EJ113"/>
  <c r="EK113"/>
  <c r="EN113"/>
  <c r="ES113"/>
  <c r="ET113"/>
  <c r="EU113"/>
  <c r="EX113"/>
  <c r="EY113"/>
  <c r="FD113"/>
  <c r="B114"/>
  <c r="C114"/>
  <c r="D114"/>
  <c r="E114"/>
  <c r="F114"/>
  <c r="G114"/>
  <c r="H114"/>
  <c r="I114"/>
  <c r="J114"/>
  <c r="K114"/>
  <c r="L114"/>
  <c r="O114"/>
  <c r="Y114"/>
  <c r="Z114"/>
  <c r="AA114"/>
  <c r="AB114"/>
  <c r="AC114" s="1"/>
  <c r="AD114"/>
  <c r="AN114"/>
  <c r="ED114" s="1"/>
  <c r="AO114"/>
  <c r="AP114"/>
  <c r="AQ114"/>
  <c r="BC114" s="1"/>
  <c r="AT114"/>
  <c r="AV114" s="1"/>
  <c r="AW114" s="1"/>
  <c r="AU114"/>
  <c r="BF114"/>
  <c r="EK114" s="1"/>
  <c r="BG114"/>
  <c r="BH114"/>
  <c r="BI114"/>
  <c r="BL114"/>
  <c r="BM114"/>
  <c r="BX114"/>
  <c r="BY114"/>
  <c r="BZ114"/>
  <c r="CA114"/>
  <c r="CM114" s="1"/>
  <c r="CD114"/>
  <c r="CF114" s="1"/>
  <c r="CE114"/>
  <c r="CP114"/>
  <c r="EU114" s="1"/>
  <c r="CQ114"/>
  <c r="CR114"/>
  <c r="CS114"/>
  <c r="CV114"/>
  <c r="CW114"/>
  <c r="DU114"/>
  <c r="DV114"/>
  <c r="DW114"/>
  <c r="EE114"/>
  <c r="EI114"/>
  <c r="EJ114"/>
  <c r="EN114"/>
  <c r="ES114"/>
  <c r="ET114"/>
  <c r="EX114"/>
  <c r="EY114"/>
  <c r="B115"/>
  <c r="C115"/>
  <c r="D115"/>
  <c r="E115"/>
  <c r="P115" s="1"/>
  <c r="F115"/>
  <c r="G115"/>
  <c r="H115"/>
  <c r="I115"/>
  <c r="J115"/>
  <c r="K115"/>
  <c r="L115"/>
  <c r="O115"/>
  <c r="Q115" s="1"/>
  <c r="T115"/>
  <c r="Y115"/>
  <c r="Z115"/>
  <c r="AA115"/>
  <c r="AD115"/>
  <c r="AE115"/>
  <c r="AN115"/>
  <c r="ED115" s="1"/>
  <c r="AO115"/>
  <c r="AZ115" s="1"/>
  <c r="AP115"/>
  <c r="AQ115"/>
  <c r="AT115"/>
  <c r="AU115"/>
  <c r="AV115" s="1"/>
  <c r="AW115" s="1"/>
  <c r="BF115"/>
  <c r="BG115"/>
  <c r="BH115"/>
  <c r="BI115"/>
  <c r="BL115"/>
  <c r="BM115"/>
  <c r="BX115"/>
  <c r="BY115"/>
  <c r="CJ115" s="1"/>
  <c r="BZ115"/>
  <c r="CA115"/>
  <c r="CD115"/>
  <c r="CE115"/>
  <c r="CF115" s="1"/>
  <c r="CG115" s="1"/>
  <c r="CP115"/>
  <c r="CQ115"/>
  <c r="CR115"/>
  <c r="CS115"/>
  <c r="CV115"/>
  <c r="CW115"/>
  <c r="DU115"/>
  <c r="DV115"/>
  <c r="DW115"/>
  <c r="EE115"/>
  <c r="EI115"/>
  <c r="EJ115"/>
  <c r="EK115"/>
  <c r="EN115"/>
  <c r="ES115"/>
  <c r="ET115"/>
  <c r="EU115"/>
  <c r="EX115"/>
  <c r="EY115"/>
  <c r="FD115"/>
  <c r="B116"/>
  <c r="C116"/>
  <c r="D116"/>
  <c r="E116"/>
  <c r="F116"/>
  <c r="G116"/>
  <c r="H116"/>
  <c r="I116"/>
  <c r="J116"/>
  <c r="K116"/>
  <c r="L116"/>
  <c r="O116"/>
  <c r="Q116" s="1"/>
  <c r="Y116"/>
  <c r="Z116"/>
  <c r="AA116"/>
  <c r="AD116"/>
  <c r="AN116"/>
  <c r="ED116" s="1"/>
  <c r="AO116"/>
  <c r="AP116"/>
  <c r="AQ116"/>
  <c r="AT116"/>
  <c r="AU116"/>
  <c r="AV116" s="1"/>
  <c r="AW116" s="1"/>
  <c r="BF116"/>
  <c r="EI116" s="1"/>
  <c r="BG116"/>
  <c r="BH116"/>
  <c r="BI116"/>
  <c r="BL116"/>
  <c r="BN116" s="1"/>
  <c r="BM116"/>
  <c r="BO116"/>
  <c r="BX116"/>
  <c r="EP116" s="1"/>
  <c r="BY116"/>
  <c r="CM116" s="1"/>
  <c r="BZ116"/>
  <c r="CA116"/>
  <c r="CD116"/>
  <c r="CE116"/>
  <c r="CF116" s="1"/>
  <c r="CG116" s="1"/>
  <c r="CP116"/>
  <c r="ET116" s="1"/>
  <c r="CQ116"/>
  <c r="CR116"/>
  <c r="CS116"/>
  <c r="CV116"/>
  <c r="CX116" s="1"/>
  <c r="CW116"/>
  <c r="CZ116"/>
  <c r="DU116"/>
  <c r="DV116"/>
  <c r="DW116"/>
  <c r="DX116"/>
  <c r="EW116" s="1"/>
  <c r="EE116"/>
  <c r="EF116"/>
  <c r="EJ116"/>
  <c r="EN116"/>
  <c r="EO116"/>
  <c r="ES116"/>
  <c r="EU116"/>
  <c r="EX116"/>
  <c r="EY116"/>
  <c r="B117"/>
  <c r="C117"/>
  <c r="D117"/>
  <c r="E117"/>
  <c r="F117"/>
  <c r="G117"/>
  <c r="H117"/>
  <c r="I117"/>
  <c r="J117"/>
  <c r="K117"/>
  <c r="S117" s="1"/>
  <c r="L117"/>
  <c r="O117"/>
  <c r="Y117"/>
  <c r="AK117" s="1"/>
  <c r="Z117"/>
  <c r="AA117"/>
  <c r="AB117"/>
  <c r="AD117"/>
  <c r="AF117"/>
  <c r="AJ117" s="1"/>
  <c r="AN117"/>
  <c r="AO117"/>
  <c r="AP117"/>
  <c r="AQ117"/>
  <c r="AR117"/>
  <c r="AT117"/>
  <c r="AV117" s="1"/>
  <c r="AU117"/>
  <c r="BC117"/>
  <c r="BF117"/>
  <c r="BG117"/>
  <c r="BH117"/>
  <c r="BI117"/>
  <c r="BL117"/>
  <c r="BM117"/>
  <c r="BX117"/>
  <c r="EP117" s="1"/>
  <c r="BY117"/>
  <c r="BZ117"/>
  <c r="CA117"/>
  <c r="CD117"/>
  <c r="CF117" s="1"/>
  <c r="CE117"/>
  <c r="CP117"/>
  <c r="CQ117"/>
  <c r="CR117"/>
  <c r="CS117"/>
  <c r="CV117"/>
  <c r="CW117"/>
  <c r="CZ117"/>
  <c r="DU117"/>
  <c r="DX117" s="1"/>
  <c r="EW117" s="1"/>
  <c r="DV117"/>
  <c r="DW117"/>
  <c r="EI117"/>
  <c r="EJ117"/>
  <c r="EK117"/>
  <c r="EO117"/>
  <c r="EX117"/>
  <c r="EY117"/>
  <c r="B118"/>
  <c r="C118"/>
  <c r="D118"/>
  <c r="E118"/>
  <c r="F118"/>
  <c r="G118"/>
  <c r="H118"/>
  <c r="I118"/>
  <c r="J118"/>
  <c r="K118"/>
  <c r="M118" s="1"/>
  <c r="L118"/>
  <c r="O118"/>
  <c r="Y118"/>
  <c r="Z118"/>
  <c r="AK118" s="1"/>
  <c r="AA118"/>
  <c r="AD118"/>
  <c r="AN118"/>
  <c r="ED118" s="1"/>
  <c r="AO118"/>
  <c r="AP118"/>
  <c r="AQ118"/>
  <c r="AT118"/>
  <c r="AU118"/>
  <c r="AX118"/>
  <c r="BF118"/>
  <c r="BG118"/>
  <c r="BU118" s="1"/>
  <c r="BH118"/>
  <c r="BI118"/>
  <c r="BL118"/>
  <c r="BN118" s="1"/>
  <c r="BM118"/>
  <c r="BX118"/>
  <c r="BY118"/>
  <c r="BZ118"/>
  <c r="CA118"/>
  <c r="CD118"/>
  <c r="CE118"/>
  <c r="CP118"/>
  <c r="CQ118"/>
  <c r="CR118"/>
  <c r="CS118"/>
  <c r="CV118"/>
  <c r="CW118"/>
  <c r="DU118"/>
  <c r="DV118"/>
  <c r="DW118"/>
  <c r="EF118"/>
  <c r="EJ118"/>
  <c r="ES118"/>
  <c r="ET118"/>
  <c r="EU118"/>
  <c r="EX118"/>
  <c r="EY118"/>
  <c r="B119"/>
  <c r="C119"/>
  <c r="D119"/>
  <c r="E119"/>
  <c r="Q119" s="1"/>
  <c r="F119"/>
  <c r="G119"/>
  <c r="H119"/>
  <c r="I119"/>
  <c r="J119"/>
  <c r="K119"/>
  <c r="M119" s="1"/>
  <c r="L119"/>
  <c r="O119"/>
  <c r="S119"/>
  <c r="Y119"/>
  <c r="Z119"/>
  <c r="AA119"/>
  <c r="AD119"/>
  <c r="AN119"/>
  <c r="ED119" s="1"/>
  <c r="AO119"/>
  <c r="AP119"/>
  <c r="AQ119"/>
  <c r="AT119"/>
  <c r="AU119"/>
  <c r="AV119" s="1"/>
  <c r="BF119"/>
  <c r="BG119"/>
  <c r="BH119"/>
  <c r="BI119"/>
  <c r="BL119"/>
  <c r="BU119" s="1"/>
  <c r="BM119"/>
  <c r="BX119"/>
  <c r="EP119" s="1"/>
  <c r="BY119"/>
  <c r="BZ119"/>
  <c r="CA119"/>
  <c r="CD119"/>
  <c r="CE119"/>
  <c r="CF119" s="1"/>
  <c r="CP119"/>
  <c r="ES119" s="1"/>
  <c r="CQ119"/>
  <c r="CR119"/>
  <c r="CS119"/>
  <c r="CV119"/>
  <c r="CW119"/>
  <c r="DE119"/>
  <c r="DU119"/>
  <c r="DV119"/>
  <c r="DW119"/>
  <c r="EE119"/>
  <c r="EF119"/>
  <c r="EK119"/>
  <c r="EN119"/>
  <c r="EO119"/>
  <c r="ET119"/>
  <c r="EX119"/>
  <c r="EY119"/>
  <c r="B120"/>
  <c r="C120"/>
  <c r="D120"/>
  <c r="E120"/>
  <c r="F120"/>
  <c r="G120"/>
  <c r="H120"/>
  <c r="I120"/>
  <c r="J120"/>
  <c r="K120"/>
  <c r="L120"/>
  <c r="M120"/>
  <c r="O120"/>
  <c r="S120"/>
  <c r="Y120"/>
  <c r="Z120"/>
  <c r="AA120"/>
  <c r="AD120"/>
  <c r="AN120"/>
  <c r="ED120" s="1"/>
  <c r="AO120"/>
  <c r="AP120"/>
  <c r="AQ120"/>
  <c r="AT120"/>
  <c r="AU120"/>
  <c r="AV120" s="1"/>
  <c r="BF120"/>
  <c r="EJ120" s="1"/>
  <c r="BG120"/>
  <c r="BH120"/>
  <c r="BI120"/>
  <c r="BL120"/>
  <c r="BM120"/>
  <c r="BU120"/>
  <c r="BX120"/>
  <c r="EP120" s="1"/>
  <c r="BY120"/>
  <c r="BZ120"/>
  <c r="CA120"/>
  <c r="CD120"/>
  <c r="CE120"/>
  <c r="CF120" s="1"/>
  <c r="CP120"/>
  <c r="CQ120"/>
  <c r="CR120"/>
  <c r="CS120"/>
  <c r="CV120"/>
  <c r="DE120" s="1"/>
  <c r="CW120"/>
  <c r="DU120"/>
  <c r="DV120"/>
  <c r="DW120"/>
  <c r="EE120"/>
  <c r="EF120"/>
  <c r="EI120"/>
  <c r="EK120"/>
  <c r="EO120"/>
  <c r="EX120"/>
  <c r="EY120"/>
  <c r="B121"/>
  <c r="C121"/>
  <c r="D121"/>
  <c r="E121"/>
  <c r="Q121" s="1"/>
  <c r="U121" s="1"/>
  <c r="F121"/>
  <c r="G121"/>
  <c r="H121"/>
  <c r="I121"/>
  <c r="J121"/>
  <c r="K121"/>
  <c r="L121"/>
  <c r="M121"/>
  <c r="O121"/>
  <c r="S121"/>
  <c r="Y121"/>
  <c r="Z121"/>
  <c r="AA121"/>
  <c r="AD121"/>
  <c r="AN121"/>
  <c r="ED121" s="1"/>
  <c r="AO121"/>
  <c r="AP121"/>
  <c r="AQ121"/>
  <c r="AT121"/>
  <c r="AU121"/>
  <c r="AV121" s="1"/>
  <c r="BF121"/>
  <c r="EJ121" s="1"/>
  <c r="BG121"/>
  <c r="BH121"/>
  <c r="BI121"/>
  <c r="BL121"/>
  <c r="BM121"/>
  <c r="BU121"/>
  <c r="BX121"/>
  <c r="EP121" s="1"/>
  <c r="BY121"/>
  <c r="BZ121"/>
  <c r="CA121"/>
  <c r="CD121"/>
  <c r="CE121"/>
  <c r="CF121" s="1"/>
  <c r="CP121"/>
  <c r="CQ121"/>
  <c r="CR121"/>
  <c r="CS121"/>
  <c r="CV121"/>
  <c r="CW121"/>
  <c r="DE121"/>
  <c r="DU121"/>
  <c r="DV121"/>
  <c r="DW121"/>
  <c r="EE121"/>
  <c r="EF121"/>
  <c r="EI121"/>
  <c r="EK121"/>
  <c r="EN121"/>
  <c r="EO121"/>
  <c r="ET121"/>
  <c r="EX121"/>
  <c r="EY121"/>
  <c r="B122"/>
  <c r="C122"/>
  <c r="D122"/>
  <c r="E122"/>
  <c r="F122"/>
  <c r="G122"/>
  <c r="H122"/>
  <c r="I122"/>
  <c r="J122"/>
  <c r="K122"/>
  <c r="M122" s="1"/>
  <c r="L122"/>
  <c r="O122"/>
  <c r="S122"/>
  <c r="Y122"/>
  <c r="Z122"/>
  <c r="AA122"/>
  <c r="AD122"/>
  <c r="AN122"/>
  <c r="ED122" s="1"/>
  <c r="AO122"/>
  <c r="AP122"/>
  <c r="AQ122"/>
  <c r="AT122"/>
  <c r="AU122"/>
  <c r="AV122" s="1"/>
  <c r="BF122"/>
  <c r="EJ122" s="1"/>
  <c r="BG122"/>
  <c r="BH122"/>
  <c r="BI122"/>
  <c r="BL122"/>
  <c r="BM122"/>
  <c r="BU122"/>
  <c r="BX122"/>
  <c r="EP122" s="1"/>
  <c r="BY122"/>
  <c r="BZ122"/>
  <c r="CA122"/>
  <c r="CD122"/>
  <c r="CE122"/>
  <c r="CF122" s="1"/>
  <c r="CP122"/>
  <c r="CQ122"/>
  <c r="CR122"/>
  <c r="CS122"/>
  <c r="CV122"/>
  <c r="DE122" s="1"/>
  <c r="CW122"/>
  <c r="DU122"/>
  <c r="DV122"/>
  <c r="DW122"/>
  <c r="EE122"/>
  <c r="EF122"/>
  <c r="EK122"/>
  <c r="EO122"/>
  <c r="ET122"/>
  <c r="EX122"/>
  <c r="EY122"/>
  <c r="B123"/>
  <c r="C123"/>
  <c r="D123"/>
  <c r="E123"/>
  <c r="Q123" s="1"/>
  <c r="F123"/>
  <c r="G123"/>
  <c r="H123"/>
  <c r="I123"/>
  <c r="J123"/>
  <c r="K123"/>
  <c r="M123" s="1"/>
  <c r="L123"/>
  <c r="O123"/>
  <c r="S123"/>
  <c r="Y123"/>
  <c r="Z123"/>
  <c r="AK123" s="1"/>
  <c r="AA123"/>
  <c r="AD123"/>
  <c r="AN123"/>
  <c r="AO123"/>
  <c r="AP123"/>
  <c r="AQ123"/>
  <c r="AT123"/>
  <c r="BC123" s="1"/>
  <c r="AU123"/>
  <c r="BF123"/>
  <c r="EI123" s="1"/>
  <c r="BG123"/>
  <c r="BU123" s="1"/>
  <c r="BH123"/>
  <c r="BI123"/>
  <c r="BL123"/>
  <c r="BM123"/>
  <c r="BX123"/>
  <c r="EN123" s="1"/>
  <c r="BY123"/>
  <c r="BZ123"/>
  <c r="CA123"/>
  <c r="CD123"/>
  <c r="CM123" s="1"/>
  <c r="CE123"/>
  <c r="CP123"/>
  <c r="CQ123"/>
  <c r="DE123" s="1"/>
  <c r="CR123"/>
  <c r="CS123"/>
  <c r="CV123"/>
  <c r="CW123"/>
  <c r="DU123"/>
  <c r="DV123"/>
  <c r="DW123"/>
  <c r="EF123"/>
  <c r="EJ123"/>
  <c r="EK123"/>
  <c r="ES123"/>
  <c r="ET123"/>
  <c r="EU123"/>
  <c r="EX123"/>
  <c r="EY123"/>
  <c r="B124"/>
  <c r="C124"/>
  <c r="D124"/>
  <c r="E124"/>
  <c r="F124"/>
  <c r="G124"/>
  <c r="H124"/>
  <c r="I124"/>
  <c r="J124"/>
  <c r="K124"/>
  <c r="M124" s="1"/>
  <c r="L124"/>
  <c r="O124"/>
  <c r="Y124"/>
  <c r="Z124"/>
  <c r="AA124"/>
  <c r="AK124" s="1"/>
  <c r="AD124"/>
  <c r="AN124"/>
  <c r="ED124" s="1"/>
  <c r="AO124"/>
  <c r="BC124" s="1"/>
  <c r="AP124"/>
  <c r="AQ124"/>
  <c r="AT124"/>
  <c r="AU124"/>
  <c r="AV124" s="1"/>
  <c r="BF124"/>
  <c r="EJ124" s="1"/>
  <c r="BG124"/>
  <c r="BH124"/>
  <c r="BI124"/>
  <c r="BL124"/>
  <c r="BU124" s="1"/>
  <c r="BM124"/>
  <c r="BX124"/>
  <c r="EP124" s="1"/>
  <c r="BY124"/>
  <c r="CM124" s="1"/>
  <c r="BZ124"/>
  <c r="CA124"/>
  <c r="CD124"/>
  <c r="CE124"/>
  <c r="CF124" s="1"/>
  <c r="CP124"/>
  <c r="CQ124"/>
  <c r="CR124"/>
  <c r="CS124"/>
  <c r="CV124"/>
  <c r="CW124"/>
  <c r="DE124"/>
  <c r="DU124"/>
  <c r="DV124"/>
  <c r="DW124"/>
  <c r="EE124"/>
  <c r="EF124"/>
  <c r="EO124"/>
  <c r="ET124"/>
  <c r="EX124"/>
  <c r="EY124"/>
  <c r="B125"/>
  <c r="C125"/>
  <c r="D125"/>
  <c r="E125"/>
  <c r="F125"/>
  <c r="G125"/>
  <c r="H125"/>
  <c r="I125"/>
  <c r="J125"/>
  <c r="K125"/>
  <c r="L125"/>
  <c r="O125"/>
  <c r="Q125"/>
  <c r="Y125"/>
  <c r="Z125"/>
  <c r="AA125"/>
  <c r="AD125"/>
  <c r="AN125"/>
  <c r="AO125"/>
  <c r="AP125"/>
  <c r="AQ125"/>
  <c r="AT125"/>
  <c r="BC125" s="1"/>
  <c r="AU125"/>
  <c r="BF125"/>
  <c r="BG125"/>
  <c r="BU125" s="1"/>
  <c r="BH125"/>
  <c r="BI125"/>
  <c r="BL125"/>
  <c r="BM125"/>
  <c r="BX125"/>
  <c r="BY125"/>
  <c r="BZ125"/>
  <c r="CA125"/>
  <c r="CD125"/>
  <c r="CE125"/>
  <c r="CM125"/>
  <c r="CP125"/>
  <c r="ET125" s="1"/>
  <c r="CQ125"/>
  <c r="CR125"/>
  <c r="CS125"/>
  <c r="CV125"/>
  <c r="CW125"/>
  <c r="DU125"/>
  <c r="DV125"/>
  <c r="DW125"/>
  <c r="EI125"/>
  <c r="EJ125"/>
  <c r="EK125"/>
  <c r="EN125"/>
  <c r="ES125"/>
  <c r="EU125"/>
  <c r="EX125"/>
  <c r="EY125"/>
  <c r="B126"/>
  <c r="C126"/>
  <c r="D126"/>
  <c r="E126"/>
  <c r="F126"/>
  <c r="G126"/>
  <c r="H126"/>
  <c r="I126"/>
  <c r="J126"/>
  <c r="K126"/>
  <c r="M126" s="1"/>
  <c r="L126"/>
  <c r="O126"/>
  <c r="Y126"/>
  <c r="Z126"/>
  <c r="AA126"/>
  <c r="AK126" s="1"/>
  <c r="AD126"/>
  <c r="AN126"/>
  <c r="ED126" s="1"/>
  <c r="AO126"/>
  <c r="BC126" s="1"/>
  <c r="AP126"/>
  <c r="AQ126"/>
  <c r="AT126"/>
  <c r="AU126"/>
  <c r="AV126" s="1"/>
  <c r="BF126"/>
  <c r="EJ126" s="1"/>
  <c r="BG126"/>
  <c r="BH126"/>
  <c r="BI126"/>
  <c r="BL126"/>
  <c r="BM126"/>
  <c r="BX126"/>
  <c r="BY126"/>
  <c r="BZ126"/>
  <c r="CA126"/>
  <c r="CD126"/>
  <c r="CM126" s="1"/>
  <c r="CE126"/>
  <c r="CP126"/>
  <c r="ES126" s="1"/>
  <c r="CQ126"/>
  <c r="DE126" s="1"/>
  <c r="CR126"/>
  <c r="CS126"/>
  <c r="CV126"/>
  <c r="CW126"/>
  <c r="DU126"/>
  <c r="DX126" s="1"/>
  <c r="EW126" s="1"/>
  <c r="DV126"/>
  <c r="DW126"/>
  <c r="EE126"/>
  <c r="EF126"/>
  <c r="EI126"/>
  <c r="EK126"/>
  <c r="EO126"/>
  <c r="ET126"/>
  <c r="EU126"/>
  <c r="EX126"/>
  <c r="EY126"/>
  <c r="B127"/>
  <c r="C127"/>
  <c r="D127"/>
  <c r="E127"/>
  <c r="F127"/>
  <c r="G127"/>
  <c r="H127"/>
  <c r="I127"/>
  <c r="J127"/>
  <c r="K127"/>
  <c r="L127"/>
  <c r="O127"/>
  <c r="Y127"/>
  <c r="Z127"/>
  <c r="AA127"/>
  <c r="AK127" s="1"/>
  <c r="AD127"/>
  <c r="AN127"/>
  <c r="ED127" s="1"/>
  <c r="AO127"/>
  <c r="AP127"/>
  <c r="AQ127"/>
  <c r="AT127"/>
  <c r="AU127"/>
  <c r="AV127"/>
  <c r="BF127"/>
  <c r="BG127"/>
  <c r="BH127"/>
  <c r="BU127" s="1"/>
  <c r="BI127"/>
  <c r="BL127"/>
  <c r="BM127"/>
  <c r="BX127"/>
  <c r="EP127" s="1"/>
  <c r="BY127"/>
  <c r="BZ127"/>
  <c r="CJ127" s="1"/>
  <c r="CA127"/>
  <c r="CB127"/>
  <c r="CD127"/>
  <c r="CE127"/>
  <c r="CF127" s="1"/>
  <c r="CP127"/>
  <c r="CQ127"/>
  <c r="DE127" s="1"/>
  <c r="CR127"/>
  <c r="CS127"/>
  <c r="CV127"/>
  <c r="CW127"/>
  <c r="DU127"/>
  <c r="DV127"/>
  <c r="DW127"/>
  <c r="EE127"/>
  <c r="EJ127"/>
  <c r="EO127"/>
  <c r="ES127"/>
  <c r="ET127"/>
  <c r="EU127"/>
  <c r="EX127"/>
  <c r="EY127"/>
  <c r="B128"/>
  <c r="C128"/>
  <c r="D128"/>
  <c r="E128"/>
  <c r="F128"/>
  <c r="G128"/>
  <c r="H128"/>
  <c r="I128"/>
  <c r="J128"/>
  <c r="K128"/>
  <c r="L128"/>
  <c r="U128" s="1"/>
  <c r="O128"/>
  <c r="Q128"/>
  <c r="Y128"/>
  <c r="Z128"/>
  <c r="AA128"/>
  <c r="AD128"/>
  <c r="AN128"/>
  <c r="ED128" s="1"/>
  <c r="AO128"/>
  <c r="AP128"/>
  <c r="AQ128"/>
  <c r="AT128"/>
  <c r="AU128"/>
  <c r="AV128" s="1"/>
  <c r="AW128" s="1"/>
  <c r="BF128"/>
  <c r="EJ128" s="1"/>
  <c r="BG128"/>
  <c r="BH128"/>
  <c r="BI128"/>
  <c r="BL128"/>
  <c r="BN128" s="1"/>
  <c r="BO128" s="1"/>
  <c r="BM128"/>
  <c r="BP128"/>
  <c r="BX128"/>
  <c r="EP128" s="1"/>
  <c r="BY128"/>
  <c r="BZ128"/>
  <c r="CA128"/>
  <c r="CM128" s="1"/>
  <c r="CD128"/>
  <c r="CE128"/>
  <c r="CF128" s="1"/>
  <c r="CG128" s="1"/>
  <c r="CP128"/>
  <c r="CQ128"/>
  <c r="CR128"/>
  <c r="CS128"/>
  <c r="CV128"/>
  <c r="CX128" s="1"/>
  <c r="CY128" s="1"/>
  <c r="CW128"/>
  <c r="DU128"/>
  <c r="DV128"/>
  <c r="DW128"/>
  <c r="DX128"/>
  <c r="EW128" s="1"/>
  <c r="EI128"/>
  <c r="EK128"/>
  <c r="EN128"/>
  <c r="EO128"/>
  <c r="ET128"/>
  <c r="EX128"/>
  <c r="EY128"/>
  <c r="FD128"/>
  <c r="B129"/>
  <c r="CZ129" s="1"/>
  <c r="C129"/>
  <c r="D129"/>
  <c r="E129"/>
  <c r="F129"/>
  <c r="G129"/>
  <c r="H129"/>
  <c r="I129"/>
  <c r="J129"/>
  <c r="K129"/>
  <c r="L129"/>
  <c r="O129"/>
  <c r="P129"/>
  <c r="Y129"/>
  <c r="Z129"/>
  <c r="AB129" s="1"/>
  <c r="AA129"/>
  <c r="AD129"/>
  <c r="AF129"/>
  <c r="AN129"/>
  <c r="ED129" s="1"/>
  <c r="AO129"/>
  <c r="AP129"/>
  <c r="AQ129"/>
  <c r="AT129"/>
  <c r="AU129"/>
  <c r="AV129"/>
  <c r="BF129"/>
  <c r="EJ129" s="1"/>
  <c r="BG129"/>
  <c r="BH129"/>
  <c r="BI129"/>
  <c r="BL129"/>
  <c r="BM129"/>
  <c r="BX129"/>
  <c r="BY129"/>
  <c r="BZ129"/>
  <c r="CM129" s="1"/>
  <c r="CA129"/>
  <c r="CB129"/>
  <c r="CC129" s="1"/>
  <c r="CD129"/>
  <c r="CE129"/>
  <c r="CF129" s="1"/>
  <c r="CG129" s="1"/>
  <c r="CP129"/>
  <c r="CQ129"/>
  <c r="CR129"/>
  <c r="CS129"/>
  <c r="CV129"/>
  <c r="CW129"/>
  <c r="DC129"/>
  <c r="DU129"/>
  <c r="DV129"/>
  <c r="DW129"/>
  <c r="EI129"/>
  <c r="ES129"/>
  <c r="ET129"/>
  <c r="EU129"/>
  <c r="EX129"/>
  <c r="EY129"/>
  <c r="FD129"/>
  <c r="B130"/>
  <c r="C130"/>
  <c r="D130"/>
  <c r="E130"/>
  <c r="F130"/>
  <c r="G130"/>
  <c r="H130"/>
  <c r="I130"/>
  <c r="J130"/>
  <c r="K130"/>
  <c r="L130"/>
  <c r="M130" s="1"/>
  <c r="O130"/>
  <c r="Y130"/>
  <c r="Z130"/>
  <c r="AA130"/>
  <c r="AD130"/>
  <c r="AE130"/>
  <c r="AN130"/>
  <c r="AO130"/>
  <c r="AP130"/>
  <c r="AQ130"/>
  <c r="AT130"/>
  <c r="AU130"/>
  <c r="AZ130"/>
  <c r="BF130"/>
  <c r="BG130"/>
  <c r="BH130"/>
  <c r="BI130"/>
  <c r="BL130"/>
  <c r="BM130"/>
  <c r="BX130"/>
  <c r="BY130"/>
  <c r="BZ130"/>
  <c r="CA130"/>
  <c r="CD130"/>
  <c r="CM130" s="1"/>
  <c r="CE130"/>
  <c r="CP130"/>
  <c r="CQ130"/>
  <c r="DE130" s="1"/>
  <c r="CR130"/>
  <c r="CS130"/>
  <c r="CV130"/>
  <c r="CW130"/>
  <c r="DU130"/>
  <c r="DX130" s="1"/>
  <c r="DV130"/>
  <c r="DW130"/>
  <c r="EE130"/>
  <c r="EI130"/>
  <c r="EJ130"/>
  <c r="EK130"/>
  <c r="EO130"/>
  <c r="ES130"/>
  <c r="ET130"/>
  <c r="EU130"/>
  <c r="EW130"/>
  <c r="EX130"/>
  <c r="EY130"/>
  <c r="FD130"/>
  <c r="B131"/>
  <c r="C131"/>
  <c r="D131"/>
  <c r="E131"/>
  <c r="F131"/>
  <c r="G131"/>
  <c r="H131"/>
  <c r="I131"/>
  <c r="J131"/>
  <c r="K131"/>
  <c r="L131"/>
  <c r="O131"/>
  <c r="Y131"/>
  <c r="AB131" s="1"/>
  <c r="Z131"/>
  <c r="AA131"/>
  <c r="AD131"/>
  <c r="AK131"/>
  <c r="AN131"/>
  <c r="ED131" s="1"/>
  <c r="AO131"/>
  <c r="AP131"/>
  <c r="AQ131"/>
  <c r="AT131"/>
  <c r="AV131" s="1"/>
  <c r="AU131"/>
  <c r="BF131"/>
  <c r="EJ131" s="1"/>
  <c r="BG131"/>
  <c r="BH131"/>
  <c r="BI131"/>
  <c r="BL131"/>
  <c r="BM131"/>
  <c r="BX131"/>
  <c r="EP131" s="1"/>
  <c r="BY131"/>
  <c r="BZ131"/>
  <c r="CB131" s="1"/>
  <c r="CA131"/>
  <c r="CD131"/>
  <c r="CE131"/>
  <c r="CP131"/>
  <c r="EU131" s="1"/>
  <c r="CQ131"/>
  <c r="CR131"/>
  <c r="CS131"/>
  <c r="CV131"/>
  <c r="CW131"/>
  <c r="DE131"/>
  <c r="DU131"/>
  <c r="DV131"/>
  <c r="DW131"/>
  <c r="EE131"/>
  <c r="EO131"/>
  <c r="ES131"/>
  <c r="ET131"/>
  <c r="EX131"/>
  <c r="EY131"/>
  <c r="B132"/>
  <c r="C132"/>
  <c r="D132"/>
  <c r="E132"/>
  <c r="F132"/>
  <c r="G132"/>
  <c r="H132"/>
  <c r="I132"/>
  <c r="J132"/>
  <c r="K132"/>
  <c r="L132"/>
  <c r="U132" s="1"/>
  <c r="O132"/>
  <c r="Q132"/>
  <c r="Y132"/>
  <c r="AB132" s="1"/>
  <c r="AC132" s="1"/>
  <c r="Z132"/>
  <c r="AA132"/>
  <c r="AD132"/>
  <c r="AE132"/>
  <c r="AF132"/>
  <c r="AN132"/>
  <c r="ED132" s="1"/>
  <c r="AO132"/>
  <c r="AR132" s="1"/>
  <c r="AS132" s="1"/>
  <c r="AP132"/>
  <c r="AQ132"/>
  <c r="AT132"/>
  <c r="AU132"/>
  <c r="AV132" s="1"/>
  <c r="AW132" s="1"/>
  <c r="BF132"/>
  <c r="EK132" s="1"/>
  <c r="BG132"/>
  <c r="BH132"/>
  <c r="BI132"/>
  <c r="BL132"/>
  <c r="BN132" s="1"/>
  <c r="BO132" s="1"/>
  <c r="BM132"/>
  <c r="BP132"/>
  <c r="BX132"/>
  <c r="EP132" s="1"/>
  <c r="BY132"/>
  <c r="BZ132"/>
  <c r="CA132"/>
  <c r="CM132" s="1"/>
  <c r="CD132"/>
  <c r="CE132"/>
  <c r="CF132" s="1"/>
  <c r="CG132" s="1"/>
  <c r="CP132"/>
  <c r="CQ132"/>
  <c r="DE132" s="1"/>
  <c r="CR132"/>
  <c r="CS132"/>
  <c r="CV132"/>
  <c r="CW132"/>
  <c r="CZ132"/>
  <c r="DU132"/>
  <c r="DX132" s="1"/>
  <c r="EW132" s="1"/>
  <c r="DV132"/>
  <c r="DW132"/>
  <c r="EF132"/>
  <c r="EJ132"/>
  <c r="EN132"/>
  <c r="EO132"/>
  <c r="ES132"/>
  <c r="ET132"/>
  <c r="EU132"/>
  <c r="EX132"/>
  <c r="EY132"/>
  <c r="FD132"/>
  <c r="B133"/>
  <c r="AF133" s="1"/>
  <c r="AI133" s="1"/>
  <c r="C133"/>
  <c r="D133"/>
  <c r="E133"/>
  <c r="CZ133" s="1"/>
  <c r="F133"/>
  <c r="G133"/>
  <c r="H133"/>
  <c r="I133"/>
  <c r="J133"/>
  <c r="K133"/>
  <c r="L133"/>
  <c r="O133"/>
  <c r="Y133"/>
  <c r="AB133" s="1"/>
  <c r="Z133"/>
  <c r="AA133"/>
  <c r="AD133"/>
  <c r="AN133"/>
  <c r="ED133" s="1"/>
  <c r="AO133"/>
  <c r="AP133"/>
  <c r="AR133" s="1"/>
  <c r="AQ133"/>
  <c r="AT133"/>
  <c r="AU133"/>
  <c r="AV133" s="1"/>
  <c r="BF133"/>
  <c r="BG133"/>
  <c r="BU133" s="1"/>
  <c r="BH133"/>
  <c r="BI133"/>
  <c r="BL133"/>
  <c r="BM133"/>
  <c r="BX133"/>
  <c r="EP133" s="1"/>
  <c r="BY133"/>
  <c r="CJ133" s="1"/>
  <c r="BZ133"/>
  <c r="CA133"/>
  <c r="CD133"/>
  <c r="CF133" s="1"/>
  <c r="CE133"/>
  <c r="CP133"/>
  <c r="ES133" s="1"/>
  <c r="CQ133"/>
  <c r="CR133"/>
  <c r="CS133"/>
  <c r="CV133"/>
  <c r="CW133"/>
  <c r="DU133"/>
  <c r="DX133" s="1"/>
  <c r="EW133" s="1"/>
  <c r="DV133"/>
  <c r="DW133"/>
  <c r="EI133"/>
  <c r="EJ133"/>
  <c r="EK133"/>
  <c r="EO133"/>
  <c r="ET133"/>
  <c r="EX133"/>
  <c r="EY133"/>
  <c r="FD133"/>
  <c r="B134"/>
  <c r="C134"/>
  <c r="D134"/>
  <c r="E134"/>
  <c r="AF134" s="1"/>
  <c r="F134"/>
  <c r="G134"/>
  <c r="H134"/>
  <c r="I134"/>
  <c r="J134"/>
  <c r="K134"/>
  <c r="L134"/>
  <c r="O134"/>
  <c r="Q134" s="1"/>
  <c r="Y134"/>
  <c r="Z134"/>
  <c r="AA134"/>
  <c r="AD134"/>
  <c r="AN134"/>
  <c r="ED134" s="1"/>
  <c r="AO134"/>
  <c r="AR134" s="1"/>
  <c r="AS134" s="1"/>
  <c r="AP134"/>
  <c r="AQ134"/>
  <c r="AT134"/>
  <c r="AU134"/>
  <c r="AV134" s="1"/>
  <c r="AW134" s="1"/>
  <c r="BF134"/>
  <c r="EK134" s="1"/>
  <c r="BG134"/>
  <c r="BH134"/>
  <c r="BI134"/>
  <c r="BL134"/>
  <c r="BN134" s="1"/>
  <c r="BM134"/>
  <c r="BO134"/>
  <c r="BX134"/>
  <c r="EP134" s="1"/>
  <c r="BY134"/>
  <c r="BZ134"/>
  <c r="CA134"/>
  <c r="CD134"/>
  <c r="CE134"/>
  <c r="CF134" s="1"/>
  <c r="CP134"/>
  <c r="ET134" s="1"/>
  <c r="CQ134"/>
  <c r="CR134"/>
  <c r="CS134"/>
  <c r="CV134"/>
  <c r="CX134" s="1"/>
  <c r="CY134" s="1"/>
  <c r="CW134"/>
  <c r="DU134"/>
  <c r="DV134"/>
  <c r="DX134" s="1"/>
  <c r="EW134" s="1"/>
  <c r="DW134"/>
  <c r="EE134"/>
  <c r="EF134"/>
  <c r="EJ134"/>
  <c r="EN134"/>
  <c r="EO134"/>
  <c r="EU134"/>
  <c r="EX134"/>
  <c r="EY134"/>
  <c r="FD134"/>
  <c r="B135"/>
  <c r="C135"/>
  <c r="D135"/>
  <c r="E135"/>
  <c r="Q135" s="1"/>
  <c r="F135"/>
  <c r="G135"/>
  <c r="H135"/>
  <c r="I135"/>
  <c r="J135"/>
  <c r="K135"/>
  <c r="V135" s="1"/>
  <c r="L135"/>
  <c r="M135"/>
  <c r="O135"/>
  <c r="S135"/>
  <c r="Y135"/>
  <c r="Z135"/>
  <c r="AB135" s="1"/>
  <c r="AA135"/>
  <c r="AD135"/>
  <c r="AF135"/>
  <c r="AN135"/>
  <c r="EE135" s="1"/>
  <c r="AO135"/>
  <c r="AP135"/>
  <c r="AQ135"/>
  <c r="AT135"/>
  <c r="AV135" s="1"/>
  <c r="AU135"/>
  <c r="BF135"/>
  <c r="BG135"/>
  <c r="BH135"/>
  <c r="BI135"/>
  <c r="BL135"/>
  <c r="BN135" s="1"/>
  <c r="BM135"/>
  <c r="BX135"/>
  <c r="BY135"/>
  <c r="BZ135"/>
  <c r="CM135" s="1"/>
  <c r="CA135"/>
  <c r="CB135"/>
  <c r="CD135"/>
  <c r="CF135" s="1"/>
  <c r="CE135"/>
  <c r="CJ135"/>
  <c r="CP135"/>
  <c r="EU135" s="1"/>
  <c r="CQ135"/>
  <c r="CR135"/>
  <c r="CS135"/>
  <c r="CV135"/>
  <c r="CW135"/>
  <c r="DU135"/>
  <c r="DV135"/>
  <c r="DW135"/>
  <c r="DX135"/>
  <c r="EW135" s="1"/>
  <c r="EF135"/>
  <c r="ET135"/>
  <c r="EX135"/>
  <c r="EY135"/>
  <c r="B136"/>
  <c r="C136"/>
  <c r="D136"/>
  <c r="E136"/>
  <c r="F136"/>
  <c r="G136"/>
  <c r="H136"/>
  <c r="I136"/>
  <c r="J136"/>
  <c r="K136"/>
  <c r="L136"/>
  <c r="O136"/>
  <c r="P136"/>
  <c r="Y136"/>
  <c r="AH136" s="1"/>
  <c r="Z136"/>
  <c r="AA136"/>
  <c r="AB136"/>
  <c r="AD136"/>
  <c r="AN136"/>
  <c r="AO136"/>
  <c r="AR136" s="1"/>
  <c r="AP136"/>
  <c r="AQ136"/>
  <c r="AZ136" s="1"/>
  <c r="AT136"/>
  <c r="AU136"/>
  <c r="AV136"/>
  <c r="BF136"/>
  <c r="EI136" s="1"/>
  <c r="BG136"/>
  <c r="BH136"/>
  <c r="BI136"/>
  <c r="BL136"/>
  <c r="BM136"/>
  <c r="BX136"/>
  <c r="BY136"/>
  <c r="BZ136"/>
  <c r="CA136"/>
  <c r="CJ136" s="1"/>
  <c r="CD136"/>
  <c r="CE136"/>
  <c r="CF136"/>
  <c r="CG136" s="1"/>
  <c r="CP136"/>
  <c r="EU136" s="1"/>
  <c r="CQ136"/>
  <c r="CR136"/>
  <c r="CS136"/>
  <c r="CV136"/>
  <c r="CW136"/>
  <c r="DU136"/>
  <c r="DX136" s="1"/>
  <c r="EW136" s="1"/>
  <c r="DV136"/>
  <c r="DW136"/>
  <c r="EF136"/>
  <c r="EN136"/>
  <c r="ET136"/>
  <c r="EX136"/>
  <c r="EY136"/>
  <c r="FD136"/>
  <c r="B137"/>
  <c r="C137"/>
  <c r="D137"/>
  <c r="E137"/>
  <c r="BP137" s="1"/>
  <c r="BV137" s="1"/>
  <c r="BW137" s="1"/>
  <c r="DL137" s="1"/>
  <c r="F137"/>
  <c r="G137"/>
  <c r="H137"/>
  <c r="I137"/>
  <c r="J137"/>
  <c r="K137"/>
  <c r="L137"/>
  <c r="O137"/>
  <c r="Y137"/>
  <c r="Z137"/>
  <c r="AA137"/>
  <c r="AH137" s="1"/>
  <c r="AD137"/>
  <c r="AN137"/>
  <c r="AO137"/>
  <c r="AP137"/>
  <c r="AQ137"/>
  <c r="AT137"/>
  <c r="AU137"/>
  <c r="AV137" s="1"/>
  <c r="BF137"/>
  <c r="EI137" s="1"/>
  <c r="BG137"/>
  <c r="BH137"/>
  <c r="BI137"/>
  <c r="BL137"/>
  <c r="BN137" s="1"/>
  <c r="BM137"/>
  <c r="BX137"/>
  <c r="EN137" s="1"/>
  <c r="BY137"/>
  <c r="BZ137"/>
  <c r="CA137"/>
  <c r="CD137"/>
  <c r="CE137"/>
  <c r="CF137" s="1"/>
  <c r="CP137"/>
  <c r="EU137" s="1"/>
  <c r="CQ137"/>
  <c r="CR137"/>
  <c r="CS137"/>
  <c r="CV137"/>
  <c r="CX137" s="1"/>
  <c r="CW137"/>
  <c r="DU137"/>
  <c r="DV137"/>
  <c r="DW137"/>
  <c r="EJ137"/>
  <c r="ET137"/>
  <c r="EX137"/>
  <c r="EY137"/>
  <c r="B138"/>
  <c r="C138"/>
  <c r="D138"/>
  <c r="E138"/>
  <c r="F138"/>
  <c r="G138"/>
  <c r="H138"/>
  <c r="I138"/>
  <c r="J138"/>
  <c r="S138" s="1"/>
  <c r="K138"/>
  <c r="L138"/>
  <c r="O138"/>
  <c r="P138"/>
  <c r="Y138"/>
  <c r="AH138" s="1"/>
  <c r="Z138"/>
  <c r="AA138"/>
  <c r="AB138"/>
  <c r="AD138"/>
  <c r="AN138"/>
  <c r="EF138" s="1"/>
  <c r="AO138"/>
  <c r="AP138"/>
  <c r="BC138" s="1"/>
  <c r="AQ138"/>
  <c r="AR138"/>
  <c r="AT138"/>
  <c r="AV138" s="1"/>
  <c r="AU138"/>
  <c r="AX138"/>
  <c r="BF138"/>
  <c r="BG138"/>
  <c r="BH138"/>
  <c r="BI138"/>
  <c r="BL138"/>
  <c r="BN138" s="1"/>
  <c r="BO138" s="1"/>
  <c r="BM138"/>
  <c r="BX138"/>
  <c r="EN138" s="1"/>
  <c r="BY138"/>
  <c r="BZ138"/>
  <c r="CM138" s="1"/>
  <c r="CA138"/>
  <c r="CB138"/>
  <c r="CC138" s="1"/>
  <c r="CD138"/>
  <c r="CF138" s="1"/>
  <c r="CG138" s="1"/>
  <c r="CE138"/>
  <c r="CH138"/>
  <c r="CP138"/>
  <c r="EU138" s="1"/>
  <c r="CQ138"/>
  <c r="CR138"/>
  <c r="CS138"/>
  <c r="CV138"/>
  <c r="CX138" s="1"/>
  <c r="CY138" s="1"/>
  <c r="CW138"/>
  <c r="DU138"/>
  <c r="DV138"/>
  <c r="DW138"/>
  <c r="DX138"/>
  <c r="EW138" s="1"/>
  <c r="ET138"/>
  <c r="EX138"/>
  <c r="EY138"/>
  <c r="FD138"/>
  <c r="B139"/>
  <c r="C139"/>
  <c r="D139"/>
  <c r="E139"/>
  <c r="F139"/>
  <c r="G139"/>
  <c r="H139"/>
  <c r="I139"/>
  <c r="J139"/>
  <c r="S139" s="1"/>
  <c r="K139"/>
  <c r="L139"/>
  <c r="O139"/>
  <c r="P139"/>
  <c r="Y139"/>
  <c r="AH139" s="1"/>
  <c r="Z139"/>
  <c r="AA139"/>
  <c r="AB139"/>
  <c r="AD139"/>
  <c r="AN139"/>
  <c r="EF139" s="1"/>
  <c r="AO139"/>
  <c r="AP139"/>
  <c r="BC139" s="1"/>
  <c r="AQ139"/>
  <c r="AR139"/>
  <c r="AT139"/>
  <c r="AV139" s="1"/>
  <c r="AU139"/>
  <c r="BF139"/>
  <c r="EI139" s="1"/>
  <c r="BG139"/>
  <c r="BH139"/>
  <c r="BI139"/>
  <c r="BL139"/>
  <c r="BN139" s="1"/>
  <c r="BO139" s="1"/>
  <c r="BM139"/>
  <c r="BX139"/>
  <c r="BY139"/>
  <c r="CB139" s="1"/>
  <c r="CC139" s="1"/>
  <c r="BZ139"/>
  <c r="CA139"/>
  <c r="CD139"/>
  <c r="CF139" s="1"/>
  <c r="CG139" s="1"/>
  <c r="CE139"/>
  <c r="CJ139"/>
  <c r="CP139"/>
  <c r="EU139" s="1"/>
  <c r="CQ139"/>
  <c r="CR139"/>
  <c r="CS139"/>
  <c r="CV139"/>
  <c r="CW139"/>
  <c r="DU139"/>
  <c r="DV139"/>
  <c r="DX139" s="1"/>
  <c r="EW139" s="1"/>
  <c r="DW139"/>
  <c r="EJ139"/>
  <c r="ET139"/>
  <c r="EX139"/>
  <c r="EY139"/>
  <c r="FD139"/>
  <c r="B140"/>
  <c r="C140"/>
  <c r="D140"/>
  <c r="E140"/>
  <c r="BP140" s="1"/>
  <c r="BV140" s="1"/>
  <c r="BW140" s="1"/>
  <c r="DL140" s="1"/>
  <c r="F140"/>
  <c r="G140"/>
  <c r="H140"/>
  <c r="I140"/>
  <c r="J140"/>
  <c r="K140"/>
  <c r="L140"/>
  <c r="O140"/>
  <c r="Y140"/>
  <c r="AB140" s="1"/>
  <c r="Z140"/>
  <c r="AA140"/>
  <c r="AD140"/>
  <c r="AH140"/>
  <c r="AN140"/>
  <c r="AO140"/>
  <c r="AP140"/>
  <c r="AQ140"/>
  <c r="AT140"/>
  <c r="AU140"/>
  <c r="AV140" s="1"/>
  <c r="BF140"/>
  <c r="EI140" s="1"/>
  <c r="BG140"/>
  <c r="BH140"/>
  <c r="BI140"/>
  <c r="BL140"/>
  <c r="BN140" s="1"/>
  <c r="BM140"/>
  <c r="BX140"/>
  <c r="BY140"/>
  <c r="BZ140"/>
  <c r="CA140"/>
  <c r="CD140"/>
  <c r="CE140"/>
  <c r="CF140" s="1"/>
  <c r="CP140"/>
  <c r="EU140" s="1"/>
  <c r="CQ140"/>
  <c r="CR140"/>
  <c r="CS140"/>
  <c r="CV140"/>
  <c r="CX140" s="1"/>
  <c r="CW140"/>
  <c r="DU140"/>
  <c r="DV140"/>
  <c r="DW140"/>
  <c r="EF140"/>
  <c r="EN140"/>
  <c r="EX140"/>
  <c r="EY140"/>
  <c r="B141"/>
  <c r="AF141" s="1"/>
  <c r="AL141" s="1"/>
  <c r="AM141" s="1"/>
  <c r="DJ141" s="1"/>
  <c r="C141"/>
  <c r="D141"/>
  <c r="E141"/>
  <c r="F141"/>
  <c r="G141"/>
  <c r="H141"/>
  <c r="I141"/>
  <c r="J141"/>
  <c r="K141"/>
  <c r="L141"/>
  <c r="O141"/>
  <c r="Y141"/>
  <c r="Z141"/>
  <c r="AA141"/>
  <c r="AH141" s="1"/>
  <c r="AD141"/>
  <c r="AN141"/>
  <c r="AO141"/>
  <c r="AP141"/>
  <c r="AQ141"/>
  <c r="AT141"/>
  <c r="AU141"/>
  <c r="AV141" s="1"/>
  <c r="BF141"/>
  <c r="EI141" s="1"/>
  <c r="BG141"/>
  <c r="BH141"/>
  <c r="BI141"/>
  <c r="BL141"/>
  <c r="BN141" s="1"/>
  <c r="BM141"/>
  <c r="BP141"/>
  <c r="BV141" s="1"/>
  <c r="BW141" s="1"/>
  <c r="DL141" s="1"/>
  <c r="BX141"/>
  <c r="EN141" s="1"/>
  <c r="BY141"/>
  <c r="BZ141"/>
  <c r="CA141"/>
  <c r="CD141"/>
  <c r="CE141"/>
  <c r="CF141" s="1"/>
  <c r="CG141" s="1"/>
  <c r="CP141"/>
  <c r="EU141" s="1"/>
  <c r="CQ141"/>
  <c r="CR141"/>
  <c r="CS141"/>
  <c r="CV141"/>
  <c r="CX141" s="1"/>
  <c r="CW141"/>
  <c r="CZ141"/>
  <c r="DF141" s="1"/>
  <c r="DG141" s="1"/>
  <c r="DN141" s="1"/>
  <c r="DU141"/>
  <c r="DV141"/>
  <c r="DW141"/>
  <c r="EJ141"/>
  <c r="ET141"/>
  <c r="EX141"/>
  <c r="EY141"/>
  <c r="B142"/>
  <c r="AX142" s="1"/>
  <c r="C142"/>
  <c r="D142"/>
  <c r="E142"/>
  <c r="F142"/>
  <c r="G142"/>
  <c r="H142"/>
  <c r="I142"/>
  <c r="J142"/>
  <c r="S142" s="1"/>
  <c r="K142"/>
  <c r="L142"/>
  <c r="O142"/>
  <c r="P142"/>
  <c r="Y142"/>
  <c r="AH142" s="1"/>
  <c r="Z142"/>
  <c r="AA142"/>
  <c r="AB142"/>
  <c r="AD142"/>
  <c r="AN142"/>
  <c r="EF142" s="1"/>
  <c r="AO142"/>
  <c r="AP142"/>
  <c r="BC142" s="1"/>
  <c r="AQ142"/>
  <c r="AR142"/>
  <c r="AT142"/>
  <c r="AV142" s="1"/>
  <c r="AU142"/>
  <c r="BF142"/>
  <c r="EI142" s="1"/>
  <c r="BG142"/>
  <c r="BH142"/>
  <c r="BI142"/>
  <c r="BL142"/>
  <c r="BN142" s="1"/>
  <c r="BO142" s="1"/>
  <c r="BM142"/>
  <c r="BX142"/>
  <c r="EN142" s="1"/>
  <c r="BY142"/>
  <c r="CB142" s="1"/>
  <c r="CC142" s="1"/>
  <c r="BZ142"/>
  <c r="CA142"/>
  <c r="CD142"/>
  <c r="CF142" s="1"/>
  <c r="CG142" s="1"/>
  <c r="CE142"/>
  <c r="CJ142"/>
  <c r="CP142"/>
  <c r="EU142" s="1"/>
  <c r="CQ142"/>
  <c r="DE142" s="1"/>
  <c r="CR142"/>
  <c r="CS142"/>
  <c r="CV142"/>
  <c r="CW142"/>
  <c r="DU142"/>
  <c r="DV142"/>
  <c r="DX142" s="1"/>
  <c r="EW142" s="1"/>
  <c r="DW142"/>
  <c r="EJ142"/>
  <c r="ET142"/>
  <c r="EX142"/>
  <c r="EY142"/>
  <c r="FD142"/>
  <c r="B143"/>
  <c r="C143"/>
  <c r="D143"/>
  <c r="E143"/>
  <c r="CH143" s="1"/>
  <c r="CL143" s="1"/>
  <c r="F143"/>
  <c r="G143"/>
  <c r="H143"/>
  <c r="I143"/>
  <c r="J143"/>
  <c r="K143"/>
  <c r="L143"/>
  <c r="O143"/>
  <c r="Y143"/>
  <c r="Z143"/>
  <c r="AA143"/>
  <c r="AD143"/>
  <c r="AH143"/>
  <c r="AN143"/>
  <c r="EF143" s="1"/>
  <c r="AO143"/>
  <c r="AP143"/>
  <c r="AQ143"/>
  <c r="AZ143" s="1"/>
  <c r="AT143"/>
  <c r="AU143"/>
  <c r="AV143"/>
  <c r="BF143"/>
  <c r="EI143" s="1"/>
  <c r="BG143"/>
  <c r="BH143"/>
  <c r="BI143"/>
  <c r="BL143"/>
  <c r="BM143"/>
  <c r="BX143"/>
  <c r="BY143"/>
  <c r="BZ143"/>
  <c r="CM143" s="1"/>
  <c r="CA143"/>
  <c r="CB143"/>
  <c r="CC143" s="1"/>
  <c r="CD143"/>
  <c r="CF143" s="1"/>
  <c r="CE143"/>
  <c r="CP143"/>
  <c r="CQ143"/>
  <c r="CR143"/>
  <c r="CS143"/>
  <c r="CV143"/>
  <c r="CX143" s="1"/>
  <c r="CW143"/>
  <c r="DU143"/>
  <c r="DV143"/>
  <c r="DX143" s="1"/>
  <c r="EW143" s="1"/>
  <c r="DW143"/>
  <c r="EJ143"/>
  <c r="EX143"/>
  <c r="EY143"/>
  <c r="B144"/>
  <c r="AF144" s="1"/>
  <c r="AL144" s="1"/>
  <c r="AM144" s="1"/>
  <c r="DJ144" s="1"/>
  <c r="C144"/>
  <c r="D144"/>
  <c r="E144"/>
  <c r="F144"/>
  <c r="G144"/>
  <c r="H144"/>
  <c r="I144"/>
  <c r="J144"/>
  <c r="K144"/>
  <c r="L144"/>
  <c r="O144"/>
  <c r="Y144"/>
  <c r="Z144"/>
  <c r="AA144"/>
  <c r="AD144"/>
  <c r="AH144"/>
  <c r="AN144"/>
  <c r="AO144"/>
  <c r="AP144"/>
  <c r="AQ144"/>
  <c r="AR144"/>
  <c r="AT144"/>
  <c r="AU144"/>
  <c r="AV144" s="1"/>
  <c r="AX144"/>
  <c r="BB144" s="1"/>
  <c r="BF144"/>
  <c r="BG144"/>
  <c r="BH144"/>
  <c r="BI144"/>
  <c r="BL144"/>
  <c r="BN144" s="1"/>
  <c r="BO144" s="1"/>
  <c r="BM144"/>
  <c r="BP144"/>
  <c r="BV144" s="1"/>
  <c r="BW144" s="1"/>
  <c r="DL144" s="1"/>
  <c r="BX144"/>
  <c r="BY144"/>
  <c r="BZ144"/>
  <c r="CA144"/>
  <c r="CB144"/>
  <c r="CC144" s="1"/>
  <c r="CD144"/>
  <c r="CE144"/>
  <c r="CF144" s="1"/>
  <c r="CG144" s="1"/>
  <c r="CH144"/>
  <c r="CL144" s="1"/>
  <c r="CP144"/>
  <c r="CQ144"/>
  <c r="CR144"/>
  <c r="CS144"/>
  <c r="CV144"/>
  <c r="CW144"/>
  <c r="CX144"/>
  <c r="CY144" s="1"/>
  <c r="DU144"/>
  <c r="DV144"/>
  <c r="DX144" s="1"/>
  <c r="EW144" s="1"/>
  <c r="DW144"/>
  <c r="EF144"/>
  <c r="EN144"/>
  <c r="ET144"/>
  <c r="EX144"/>
  <c r="EY144"/>
  <c r="B145"/>
  <c r="C145"/>
  <c r="D145"/>
  <c r="E145"/>
  <c r="F145"/>
  <c r="G145"/>
  <c r="H145"/>
  <c r="I145"/>
  <c r="J145"/>
  <c r="V145" s="1"/>
  <c r="K145"/>
  <c r="L145"/>
  <c r="O145"/>
  <c r="P145"/>
  <c r="Y145"/>
  <c r="Z145"/>
  <c r="AA145"/>
  <c r="AD145"/>
  <c r="AN145"/>
  <c r="ED145" s="1"/>
  <c r="AO145"/>
  <c r="AP145"/>
  <c r="AZ145" s="1"/>
  <c r="AQ145"/>
  <c r="AT145"/>
  <c r="AV145" s="1"/>
  <c r="AU145"/>
  <c r="BF145"/>
  <c r="EJ145" s="1"/>
  <c r="BG145"/>
  <c r="BH145"/>
  <c r="BR145" s="1"/>
  <c r="BI145"/>
  <c r="BL145"/>
  <c r="BN145" s="1"/>
  <c r="BO145" s="1"/>
  <c r="BM145"/>
  <c r="BX145"/>
  <c r="BY145"/>
  <c r="BZ145"/>
  <c r="CJ145" s="1"/>
  <c r="CA145"/>
  <c r="CD145"/>
  <c r="CF145" s="1"/>
  <c r="CG145" s="1"/>
  <c r="CE145"/>
  <c r="CP145"/>
  <c r="ET145" s="1"/>
  <c r="CQ145"/>
  <c r="CR145"/>
  <c r="DB145" s="1"/>
  <c r="CS145"/>
  <c r="CV145"/>
  <c r="CX145" s="1"/>
  <c r="CY145" s="1"/>
  <c r="CW145"/>
  <c r="DU145"/>
  <c r="DV145"/>
  <c r="DW145"/>
  <c r="EX145"/>
  <c r="EY145"/>
  <c r="FD145"/>
  <c r="B146"/>
  <c r="C146"/>
  <c r="D146"/>
  <c r="E146"/>
  <c r="F146"/>
  <c r="G146"/>
  <c r="H146"/>
  <c r="I146"/>
  <c r="J146"/>
  <c r="K146"/>
  <c r="L146"/>
  <c r="V146" s="1"/>
  <c r="O146"/>
  <c r="Y146"/>
  <c r="Z146"/>
  <c r="AH146" s="1"/>
  <c r="AA146"/>
  <c r="AD146"/>
  <c r="AN146"/>
  <c r="AO146"/>
  <c r="AP146"/>
  <c r="AZ146" s="1"/>
  <c r="AQ146"/>
  <c r="AR146"/>
  <c r="AT146"/>
  <c r="AU146"/>
  <c r="BF146"/>
  <c r="BG146"/>
  <c r="BH146"/>
  <c r="BR146" s="1"/>
  <c r="BI146"/>
  <c r="BL146"/>
  <c r="BM146"/>
  <c r="BX146"/>
  <c r="EO146" s="1"/>
  <c r="BY146"/>
  <c r="BZ146"/>
  <c r="CJ146" s="1"/>
  <c r="CA146"/>
  <c r="CD146"/>
  <c r="CE146"/>
  <c r="CP146"/>
  <c r="ET146" s="1"/>
  <c r="CQ146"/>
  <c r="CR146"/>
  <c r="DB146" s="1"/>
  <c r="CS146"/>
  <c r="CT146"/>
  <c r="CU146" s="1"/>
  <c r="CV146"/>
  <c r="CW146"/>
  <c r="DU146"/>
  <c r="DV146"/>
  <c r="DW146"/>
  <c r="EJ146"/>
  <c r="EX146"/>
  <c r="EY146"/>
  <c r="FD146"/>
  <c r="B147"/>
  <c r="C147"/>
  <c r="D147"/>
  <c r="E147"/>
  <c r="CZ147" s="1"/>
  <c r="DF147" s="1"/>
  <c r="DG147" s="1"/>
  <c r="DN147" s="1"/>
  <c r="F147"/>
  <c r="G147"/>
  <c r="H147"/>
  <c r="I147"/>
  <c r="J147"/>
  <c r="K147"/>
  <c r="L147"/>
  <c r="O147"/>
  <c r="Y147"/>
  <c r="Z147"/>
  <c r="AA147"/>
  <c r="AD147"/>
  <c r="AN147"/>
  <c r="EE147" s="1"/>
  <c r="AO147"/>
  <c r="AR147" s="1"/>
  <c r="AP147"/>
  <c r="AQ147"/>
  <c r="AT147"/>
  <c r="AV147" s="1"/>
  <c r="AU147"/>
  <c r="BF147"/>
  <c r="BG147"/>
  <c r="BH147"/>
  <c r="BJ147" s="1"/>
  <c r="BK147" s="1"/>
  <c r="BI147"/>
  <c r="BL147"/>
  <c r="BM147"/>
  <c r="BN147" s="1"/>
  <c r="BP147"/>
  <c r="BV147" s="1"/>
  <c r="BW147" s="1"/>
  <c r="DL147" s="1"/>
  <c r="BX147"/>
  <c r="EO147" s="1"/>
  <c r="BY147"/>
  <c r="CB147" s="1"/>
  <c r="CC147" s="1"/>
  <c r="BZ147"/>
  <c r="CA147"/>
  <c r="CD147"/>
  <c r="CE147"/>
  <c r="CF147"/>
  <c r="CP147"/>
  <c r="CQ147"/>
  <c r="CR147"/>
  <c r="CT147" s="1"/>
  <c r="CU147" s="1"/>
  <c r="CS147"/>
  <c r="CV147"/>
  <c r="CW147"/>
  <c r="DU147"/>
  <c r="DV147"/>
  <c r="DX147" s="1"/>
  <c r="EW147" s="1"/>
  <c r="DW147"/>
  <c r="EJ147"/>
  <c r="EX147"/>
  <c r="EY147"/>
  <c r="B148"/>
  <c r="C148"/>
  <c r="D148"/>
  <c r="E148"/>
  <c r="F148"/>
  <c r="G148"/>
  <c r="H148"/>
  <c r="I148"/>
  <c r="J148"/>
  <c r="K148"/>
  <c r="L148"/>
  <c r="O148"/>
  <c r="P148"/>
  <c r="Y148"/>
  <c r="Z148"/>
  <c r="AA148"/>
  <c r="AB148"/>
  <c r="AD148"/>
  <c r="AH148"/>
  <c r="AN148"/>
  <c r="AO148"/>
  <c r="AP148"/>
  <c r="AQ148"/>
  <c r="AT148"/>
  <c r="AU148"/>
  <c r="AV148" s="1"/>
  <c r="BF148"/>
  <c r="BG148"/>
  <c r="BH148"/>
  <c r="BR148" s="1"/>
  <c r="BI148"/>
  <c r="BL148"/>
  <c r="BM148"/>
  <c r="BN148"/>
  <c r="BO148" s="1"/>
  <c r="BX148"/>
  <c r="EO148" s="1"/>
  <c r="BY148"/>
  <c r="BZ148"/>
  <c r="CA148"/>
  <c r="CD148"/>
  <c r="CF148" s="1"/>
  <c r="CG148" s="1"/>
  <c r="CE148"/>
  <c r="CJ148"/>
  <c r="CP148"/>
  <c r="ES148" s="1"/>
  <c r="CQ148"/>
  <c r="DE148" s="1"/>
  <c r="CR148"/>
  <c r="CS148"/>
  <c r="CV148"/>
  <c r="CW148"/>
  <c r="DU148"/>
  <c r="DV148"/>
  <c r="DX148" s="1"/>
  <c r="EW148" s="1"/>
  <c r="DW148"/>
  <c r="ED148"/>
  <c r="EE148"/>
  <c r="EF148"/>
  <c r="EI148"/>
  <c r="EN148"/>
  <c r="ET148"/>
  <c r="EX148"/>
  <c r="EY148"/>
  <c r="FD148"/>
  <c r="B149"/>
  <c r="C149"/>
  <c r="D149"/>
  <c r="E149"/>
  <c r="F149"/>
  <c r="G149"/>
  <c r="H149"/>
  <c r="I149"/>
  <c r="J149"/>
  <c r="M149" s="1"/>
  <c r="K149"/>
  <c r="L149"/>
  <c r="O149"/>
  <c r="Y149"/>
  <c r="Z149"/>
  <c r="AA149"/>
  <c r="AD149"/>
  <c r="AN149"/>
  <c r="ED149" s="1"/>
  <c r="AO149"/>
  <c r="AP149"/>
  <c r="BC149" s="1"/>
  <c r="AQ149"/>
  <c r="AR149"/>
  <c r="AT149"/>
  <c r="AU149"/>
  <c r="AV149" s="1"/>
  <c r="AX149"/>
  <c r="BF149"/>
  <c r="BG149"/>
  <c r="BH149"/>
  <c r="BI149"/>
  <c r="BL149"/>
  <c r="BN149" s="1"/>
  <c r="BO149" s="1"/>
  <c r="BM149"/>
  <c r="BP149"/>
  <c r="BX149"/>
  <c r="EO149" s="1"/>
  <c r="BY149"/>
  <c r="BZ149"/>
  <c r="CB149" s="1"/>
  <c r="CC149" s="1"/>
  <c r="CA149"/>
  <c r="CD149"/>
  <c r="CF149" s="1"/>
  <c r="CG149" s="1"/>
  <c r="CE149"/>
  <c r="CJ149"/>
  <c r="CP149"/>
  <c r="ES149" s="1"/>
  <c r="CQ149"/>
  <c r="CR149"/>
  <c r="CS149"/>
  <c r="CV149"/>
  <c r="CW149"/>
  <c r="CX149"/>
  <c r="CY149" s="1"/>
  <c r="DU149"/>
  <c r="DV149"/>
  <c r="DW149"/>
  <c r="EX149"/>
  <c r="EY149"/>
  <c r="FD149"/>
  <c r="B150"/>
  <c r="AL150" s="1"/>
  <c r="AM150" s="1"/>
  <c r="DJ150" s="1"/>
  <c r="C150"/>
  <c r="D150"/>
  <c r="E150"/>
  <c r="F150"/>
  <c r="G150"/>
  <c r="H150"/>
  <c r="I150"/>
  <c r="J150"/>
  <c r="S150" s="1"/>
  <c r="K150"/>
  <c r="L150"/>
  <c r="O150"/>
  <c r="P150"/>
  <c r="Y150"/>
  <c r="Z150"/>
  <c r="AA150"/>
  <c r="AD150"/>
  <c r="AF150"/>
  <c r="AN150"/>
  <c r="EE150" s="1"/>
  <c r="AO150"/>
  <c r="AP150"/>
  <c r="AQ150"/>
  <c r="AT150"/>
  <c r="AU150"/>
  <c r="AV150"/>
  <c r="BF150"/>
  <c r="BG150"/>
  <c r="BH150"/>
  <c r="BI150"/>
  <c r="BL150"/>
  <c r="BM150"/>
  <c r="BN150"/>
  <c r="BO150" s="1"/>
  <c r="BX150"/>
  <c r="EO150" s="1"/>
  <c r="BY150"/>
  <c r="BZ150"/>
  <c r="CA150"/>
  <c r="CB150"/>
  <c r="CC150" s="1"/>
  <c r="CD150"/>
  <c r="CE150"/>
  <c r="CP150"/>
  <c r="ES150" s="1"/>
  <c r="CQ150"/>
  <c r="DB150" s="1"/>
  <c r="CR150"/>
  <c r="CS150"/>
  <c r="CV150"/>
  <c r="CW150"/>
  <c r="DU150"/>
  <c r="DV150"/>
  <c r="DX150" s="1"/>
  <c r="EW150" s="1"/>
  <c r="DW150"/>
  <c r="EF150"/>
  <c r="EP150"/>
  <c r="ET150"/>
  <c r="EU150"/>
  <c r="EX150"/>
  <c r="EY150"/>
  <c r="FD150"/>
  <c r="B151"/>
  <c r="C151"/>
  <c r="D151"/>
  <c r="E151"/>
  <c r="F151"/>
  <c r="G151"/>
  <c r="H151"/>
  <c r="I151"/>
  <c r="J151"/>
  <c r="K151"/>
  <c r="L151"/>
  <c r="O151"/>
  <c r="P151"/>
  <c r="Y151"/>
  <c r="Z151"/>
  <c r="AA151"/>
  <c r="AD151"/>
  <c r="AF151"/>
  <c r="AN151"/>
  <c r="AO151"/>
  <c r="AZ151" s="1"/>
  <c r="AP151"/>
  <c r="AQ151"/>
  <c r="AT151"/>
  <c r="AV151" s="1"/>
  <c r="AU151"/>
  <c r="AX151"/>
  <c r="BD151"/>
  <c r="BE151" s="1"/>
  <c r="DK151" s="1"/>
  <c r="BF151"/>
  <c r="EK151" s="1"/>
  <c r="BG151"/>
  <c r="BH151"/>
  <c r="BI151"/>
  <c r="BL151"/>
  <c r="BM151"/>
  <c r="BN151"/>
  <c r="BO151" s="1"/>
  <c r="BR151"/>
  <c r="BX151"/>
  <c r="EO151" s="1"/>
  <c r="BY151"/>
  <c r="BZ151"/>
  <c r="CM151" s="1"/>
  <c r="CA151"/>
  <c r="CD151"/>
  <c r="CE151"/>
  <c r="CF151" s="1"/>
  <c r="CG151" s="1"/>
  <c r="CH151"/>
  <c r="CP151"/>
  <c r="CQ151"/>
  <c r="CR151"/>
  <c r="CS151"/>
  <c r="CV151"/>
  <c r="CX151" s="1"/>
  <c r="CY151" s="1"/>
  <c r="CW151"/>
  <c r="CZ151"/>
  <c r="DU151"/>
  <c r="DV151"/>
  <c r="DX151" s="1"/>
  <c r="EW151" s="1"/>
  <c r="DW151"/>
  <c r="EE151"/>
  <c r="EU151"/>
  <c r="EX151"/>
  <c r="EY151"/>
  <c r="FD151"/>
  <c r="B152"/>
  <c r="BP152" s="1"/>
  <c r="BV152" s="1"/>
  <c r="BW152" s="1"/>
  <c r="DL152" s="1"/>
  <c r="C152"/>
  <c r="D152"/>
  <c r="E152"/>
  <c r="FD152" s="1"/>
  <c r="F152"/>
  <c r="G152"/>
  <c r="H152"/>
  <c r="I152"/>
  <c r="J152"/>
  <c r="K152"/>
  <c r="L152"/>
  <c r="O152"/>
  <c r="P152"/>
  <c r="Y152"/>
  <c r="Z152"/>
  <c r="AA152"/>
  <c r="AD152"/>
  <c r="AN152"/>
  <c r="EE152" s="1"/>
  <c r="AO152"/>
  <c r="AR152" s="1"/>
  <c r="AP152"/>
  <c r="AQ152"/>
  <c r="AT152"/>
  <c r="BC152" s="1"/>
  <c r="AU152"/>
  <c r="AX152"/>
  <c r="BF152"/>
  <c r="BG152"/>
  <c r="BH152"/>
  <c r="BR152" s="1"/>
  <c r="BI152"/>
  <c r="BL152"/>
  <c r="BN152" s="1"/>
  <c r="BO152" s="1"/>
  <c r="BM152"/>
  <c r="BX152"/>
  <c r="BY152"/>
  <c r="BZ152"/>
  <c r="CA152"/>
  <c r="CD152"/>
  <c r="CE152"/>
  <c r="CF152"/>
  <c r="CG152" s="1"/>
  <c r="CP152"/>
  <c r="ES152" s="1"/>
  <c r="CQ152"/>
  <c r="CR152"/>
  <c r="CS152"/>
  <c r="CV152"/>
  <c r="CW152"/>
  <c r="CX152" s="1"/>
  <c r="CY152"/>
  <c r="DU152"/>
  <c r="DV152"/>
  <c r="DX152" s="1"/>
  <c r="EW152" s="1"/>
  <c r="DW152"/>
  <c r="EI152"/>
  <c r="EN152"/>
  <c r="ET152"/>
  <c r="EX152"/>
  <c r="EY152"/>
  <c r="B153"/>
  <c r="AX153" s="1"/>
  <c r="C153"/>
  <c r="D153"/>
  <c r="E153"/>
  <c r="F153"/>
  <c r="G153"/>
  <c r="H153"/>
  <c r="I153"/>
  <c r="J153"/>
  <c r="M153" s="1"/>
  <c r="K153"/>
  <c r="L153"/>
  <c r="O153"/>
  <c r="Y153"/>
  <c r="Z153"/>
  <c r="AA153"/>
  <c r="AD153"/>
  <c r="AN153"/>
  <c r="ED153" s="1"/>
  <c r="AO153"/>
  <c r="AP153"/>
  <c r="BC153" s="1"/>
  <c r="AQ153"/>
  <c r="AR153"/>
  <c r="AT153"/>
  <c r="AU153"/>
  <c r="AV153" s="1"/>
  <c r="BF153"/>
  <c r="BG153"/>
  <c r="BH153"/>
  <c r="BI153"/>
  <c r="BL153"/>
  <c r="BN153" s="1"/>
  <c r="BO153" s="1"/>
  <c r="BM153"/>
  <c r="BX153"/>
  <c r="EO153" s="1"/>
  <c r="BY153"/>
  <c r="BZ153"/>
  <c r="CB153" s="1"/>
  <c r="CC153" s="1"/>
  <c r="CA153"/>
  <c r="CD153"/>
  <c r="CF153" s="1"/>
  <c r="CG153" s="1"/>
  <c r="CE153"/>
  <c r="CJ153"/>
  <c r="CP153"/>
  <c r="ES153" s="1"/>
  <c r="CQ153"/>
  <c r="CR153"/>
  <c r="CS153"/>
  <c r="CV153"/>
  <c r="CW153"/>
  <c r="CX153"/>
  <c r="CY153" s="1"/>
  <c r="DU153"/>
  <c r="DV153"/>
  <c r="DW153"/>
  <c r="EP153"/>
  <c r="EX153"/>
  <c r="EY153"/>
  <c r="FD153"/>
  <c r="B154"/>
  <c r="C154"/>
  <c r="D154"/>
  <c r="E154"/>
  <c r="F154"/>
  <c r="G154"/>
  <c r="H154"/>
  <c r="I154"/>
  <c r="J154"/>
  <c r="S154" s="1"/>
  <c r="K154"/>
  <c r="L154"/>
  <c r="O154"/>
  <c r="P154"/>
  <c r="Y154"/>
  <c r="Z154"/>
  <c r="AA154"/>
  <c r="AD154"/>
  <c r="AN154"/>
  <c r="EE154" s="1"/>
  <c r="AO154"/>
  <c r="AP154"/>
  <c r="AQ154"/>
  <c r="AT154"/>
  <c r="AV154" s="1"/>
  <c r="AU154"/>
  <c r="BF154"/>
  <c r="BG154"/>
  <c r="BH154"/>
  <c r="BI154"/>
  <c r="BL154"/>
  <c r="BN154" s="1"/>
  <c r="BO154" s="1"/>
  <c r="BM154"/>
  <c r="BX154"/>
  <c r="EO154" s="1"/>
  <c r="BY154"/>
  <c r="BZ154"/>
  <c r="CA154"/>
  <c r="CB154"/>
  <c r="CC154" s="1"/>
  <c r="CD154"/>
  <c r="CE154"/>
  <c r="CP154"/>
  <c r="ES154" s="1"/>
  <c r="CQ154"/>
  <c r="CR154"/>
  <c r="CS154"/>
  <c r="CV154"/>
  <c r="CW154"/>
  <c r="DB154"/>
  <c r="DU154"/>
  <c r="DV154"/>
  <c r="DX154" s="1"/>
  <c r="EW154" s="1"/>
  <c r="DW154"/>
  <c r="ED154"/>
  <c r="EF154"/>
  <c r="ET154"/>
  <c r="EU154"/>
  <c r="EX154"/>
  <c r="EY154"/>
  <c r="FD154"/>
  <c r="B155"/>
  <c r="C155"/>
  <c r="D155"/>
  <c r="E155"/>
  <c r="F155"/>
  <c r="G155"/>
  <c r="H155"/>
  <c r="I155"/>
  <c r="J155"/>
  <c r="K155"/>
  <c r="L155"/>
  <c r="O155"/>
  <c r="P155"/>
  <c r="Y155"/>
  <c r="Z155"/>
  <c r="AA155"/>
  <c r="AD155"/>
  <c r="AN155"/>
  <c r="AO155"/>
  <c r="AP155"/>
  <c r="AQ155"/>
  <c r="AT155"/>
  <c r="AV155" s="1"/>
  <c r="AU155"/>
  <c r="AX155"/>
  <c r="BF155"/>
  <c r="EK155" s="1"/>
  <c r="BG155"/>
  <c r="BR155" s="1"/>
  <c r="BH155"/>
  <c r="BI155"/>
  <c r="BL155"/>
  <c r="BM155"/>
  <c r="BN155"/>
  <c r="BO155" s="1"/>
  <c r="BX155"/>
  <c r="EO155" s="1"/>
  <c r="BY155"/>
  <c r="BZ155"/>
  <c r="CM155" s="1"/>
  <c r="CA155"/>
  <c r="CB155"/>
  <c r="CC155" s="1"/>
  <c r="CD155"/>
  <c r="CE155"/>
  <c r="CF155" s="1"/>
  <c r="CG155" s="1"/>
  <c r="CP155"/>
  <c r="CQ155"/>
  <c r="CR155"/>
  <c r="CS155"/>
  <c r="CV155"/>
  <c r="CX155" s="1"/>
  <c r="CY155" s="1"/>
  <c r="CW155"/>
  <c r="DU155"/>
  <c r="DV155"/>
  <c r="DX155" s="1"/>
  <c r="EW155" s="1"/>
  <c r="DW155"/>
  <c r="EP155"/>
  <c r="EU155"/>
  <c r="EX155"/>
  <c r="EY155"/>
  <c r="FD155"/>
  <c r="B156"/>
  <c r="C156"/>
  <c r="D156"/>
  <c r="E156"/>
  <c r="FD156" s="1"/>
  <c r="F156"/>
  <c r="G156"/>
  <c r="H156"/>
  <c r="I156"/>
  <c r="J156"/>
  <c r="K156"/>
  <c r="L156"/>
  <c r="O156"/>
  <c r="P156"/>
  <c r="Y156"/>
  <c r="Z156"/>
  <c r="AA156"/>
  <c r="AD156"/>
  <c r="AE156"/>
  <c r="AN156"/>
  <c r="EE156" s="1"/>
  <c r="AO156"/>
  <c r="AR156" s="1"/>
  <c r="AP156"/>
  <c r="AQ156"/>
  <c r="AT156"/>
  <c r="BC156" s="1"/>
  <c r="AU156"/>
  <c r="AX156"/>
  <c r="BF156"/>
  <c r="BG156"/>
  <c r="BH156"/>
  <c r="BR156" s="1"/>
  <c r="BI156"/>
  <c r="BL156"/>
  <c r="BN156" s="1"/>
  <c r="BO156" s="1"/>
  <c r="BM156"/>
  <c r="BP156"/>
  <c r="BV156" s="1"/>
  <c r="BW156" s="1"/>
  <c r="DL156" s="1"/>
  <c r="BX156"/>
  <c r="EN156" s="1"/>
  <c r="BY156"/>
  <c r="BZ156"/>
  <c r="CA156"/>
  <c r="CD156"/>
  <c r="CE156"/>
  <c r="CF156"/>
  <c r="CG156" s="1"/>
  <c r="CP156"/>
  <c r="ES156" s="1"/>
  <c r="CQ156"/>
  <c r="CR156"/>
  <c r="CS156"/>
  <c r="CV156"/>
  <c r="CW156"/>
  <c r="CX156" s="1"/>
  <c r="CY156"/>
  <c r="DU156"/>
  <c r="DV156"/>
  <c r="DW156"/>
  <c r="DX156"/>
  <c r="EW156" s="1"/>
  <c r="EI156"/>
  <c r="ET156"/>
  <c r="EX156"/>
  <c r="EY156"/>
  <c r="B157"/>
  <c r="C157"/>
  <c r="D157"/>
  <c r="E157"/>
  <c r="F157"/>
  <c r="G157"/>
  <c r="H157"/>
  <c r="I157"/>
  <c r="J157"/>
  <c r="K157"/>
  <c r="L157"/>
  <c r="O157"/>
  <c r="Y157"/>
  <c r="Z157"/>
  <c r="AA157"/>
  <c r="AD157"/>
  <c r="AN157"/>
  <c r="ED157" s="1"/>
  <c r="AO157"/>
  <c r="AP157"/>
  <c r="BC157" s="1"/>
  <c r="AQ157"/>
  <c r="AT157"/>
  <c r="AU157"/>
  <c r="AV157" s="1"/>
  <c r="AX157"/>
  <c r="BF157"/>
  <c r="BG157"/>
  <c r="BH157"/>
  <c r="BI157"/>
  <c r="BL157"/>
  <c r="BN157" s="1"/>
  <c r="BO157" s="1"/>
  <c r="BM157"/>
  <c r="BP157"/>
  <c r="BX157"/>
  <c r="EO157" s="1"/>
  <c r="BY157"/>
  <c r="BZ157"/>
  <c r="CB157" s="1"/>
  <c r="CC157" s="1"/>
  <c r="CA157"/>
  <c r="CD157"/>
  <c r="CF157" s="1"/>
  <c r="CG157" s="1"/>
  <c r="CE157"/>
  <c r="CJ157"/>
  <c r="CP157"/>
  <c r="ES157" s="1"/>
  <c r="CQ157"/>
  <c r="CR157"/>
  <c r="CS157"/>
  <c r="CV157"/>
  <c r="CX157" s="1"/>
  <c r="CY157" s="1"/>
  <c r="CW157"/>
  <c r="DU157"/>
  <c r="DV157"/>
  <c r="DW157"/>
  <c r="EX157"/>
  <c r="EY157"/>
  <c r="FD157"/>
  <c r="B158"/>
  <c r="C158"/>
  <c r="D158"/>
  <c r="E158"/>
  <c r="F158"/>
  <c r="G158"/>
  <c r="H158"/>
  <c r="I158"/>
  <c r="J158"/>
  <c r="K158"/>
  <c r="L158"/>
  <c r="V158" s="1"/>
  <c r="O158"/>
  <c r="P158"/>
  <c r="Y158"/>
  <c r="Z158"/>
  <c r="AA158"/>
  <c r="AJ158" s="1"/>
  <c r="AD158"/>
  <c r="AF158"/>
  <c r="AL158"/>
  <c r="AM158" s="1"/>
  <c r="DJ158" s="1"/>
  <c r="AN158"/>
  <c r="EE158" s="1"/>
  <c r="AO158"/>
  <c r="AP158"/>
  <c r="AQ158"/>
  <c r="AT158"/>
  <c r="AV158" s="1"/>
  <c r="AU158"/>
  <c r="BF158"/>
  <c r="BG158"/>
  <c r="BH158"/>
  <c r="BI158"/>
  <c r="BL158"/>
  <c r="BN158" s="1"/>
  <c r="BO158" s="1"/>
  <c r="BM158"/>
  <c r="BP158"/>
  <c r="BV158" s="1"/>
  <c r="BW158" s="1"/>
  <c r="DL158" s="1"/>
  <c r="BX158"/>
  <c r="BY158"/>
  <c r="BZ158"/>
  <c r="CB158" s="1"/>
  <c r="CC158" s="1"/>
  <c r="CA158"/>
  <c r="CD158"/>
  <c r="CE158"/>
  <c r="CP158"/>
  <c r="CQ158"/>
  <c r="CR158"/>
  <c r="CS158"/>
  <c r="CV158"/>
  <c r="CW158"/>
  <c r="DB158"/>
  <c r="DU158"/>
  <c r="DV158"/>
  <c r="DX158" s="1"/>
  <c r="EW158" s="1"/>
  <c r="DW158"/>
  <c r="EJ158"/>
  <c r="ES158"/>
  <c r="ET158"/>
  <c r="EU158"/>
  <c r="EX158"/>
  <c r="EY158"/>
  <c r="FD158"/>
  <c r="B159"/>
  <c r="C159"/>
  <c r="D159"/>
  <c r="E159"/>
  <c r="F159"/>
  <c r="G159"/>
  <c r="H159"/>
  <c r="I159"/>
  <c r="J159"/>
  <c r="K159"/>
  <c r="L159"/>
  <c r="S159" s="1"/>
  <c r="O159"/>
  <c r="P159"/>
  <c r="Y159"/>
  <c r="Z159"/>
  <c r="AK159" s="1"/>
  <c r="AA159"/>
  <c r="AD159"/>
  <c r="AE159"/>
  <c r="AN159"/>
  <c r="EE159" s="1"/>
  <c r="AO159"/>
  <c r="AZ159" s="1"/>
  <c r="AP159"/>
  <c r="AQ159"/>
  <c r="AT159"/>
  <c r="AU159"/>
  <c r="AV159"/>
  <c r="BF159"/>
  <c r="EK159" s="1"/>
  <c r="BG159"/>
  <c r="BU159" s="1"/>
  <c r="BH159"/>
  <c r="BI159"/>
  <c r="BL159"/>
  <c r="BM159"/>
  <c r="BX159"/>
  <c r="EO159" s="1"/>
  <c r="BY159"/>
  <c r="CJ159" s="1"/>
  <c r="BZ159"/>
  <c r="CA159"/>
  <c r="CD159"/>
  <c r="CE159"/>
  <c r="CF159"/>
  <c r="CG159" s="1"/>
  <c r="CP159"/>
  <c r="ES159" s="1"/>
  <c r="CQ159"/>
  <c r="DE159" s="1"/>
  <c r="CR159"/>
  <c r="CS159"/>
  <c r="CV159"/>
  <c r="CW159"/>
  <c r="DU159"/>
  <c r="DV159"/>
  <c r="DX159" s="1"/>
  <c r="EW159" s="1"/>
  <c r="DW159"/>
  <c r="EF159"/>
  <c r="EI159"/>
  <c r="EJ159"/>
  <c r="EN159"/>
  <c r="ET159"/>
  <c r="EU159"/>
  <c r="EX159"/>
  <c r="EY159"/>
  <c r="FD159"/>
  <c r="B160"/>
  <c r="C160"/>
  <c r="D160"/>
  <c r="E160"/>
  <c r="F160"/>
  <c r="G160"/>
  <c r="H160"/>
  <c r="I160"/>
  <c r="J160"/>
  <c r="K160"/>
  <c r="L160"/>
  <c r="O160"/>
  <c r="P160"/>
  <c r="Y160"/>
  <c r="Z160"/>
  <c r="AK160" s="1"/>
  <c r="AA160"/>
  <c r="AD160"/>
  <c r="AE160"/>
  <c r="AN160"/>
  <c r="EF160" s="1"/>
  <c r="AO160"/>
  <c r="AP160"/>
  <c r="AQ160"/>
  <c r="AR160"/>
  <c r="AT160"/>
  <c r="AU160"/>
  <c r="AX160"/>
  <c r="BC160"/>
  <c r="BF160"/>
  <c r="BG160"/>
  <c r="BH160"/>
  <c r="BI160"/>
  <c r="BL160"/>
  <c r="BN160" s="1"/>
  <c r="BO160" s="1"/>
  <c r="BM160"/>
  <c r="BP160"/>
  <c r="BV160" s="1"/>
  <c r="BW160" s="1"/>
  <c r="DL160" s="1"/>
  <c r="BX160"/>
  <c r="BY160"/>
  <c r="BZ160"/>
  <c r="CA160"/>
  <c r="CD160"/>
  <c r="CF160" s="1"/>
  <c r="CG160" s="1"/>
  <c r="CE160"/>
  <c r="CJ160"/>
  <c r="CP160"/>
  <c r="ES160" s="1"/>
  <c r="CQ160"/>
  <c r="CR160"/>
  <c r="CS160"/>
  <c r="CV160"/>
  <c r="CW160"/>
  <c r="DU160"/>
  <c r="DX160" s="1"/>
  <c r="EW160" s="1"/>
  <c r="DV160"/>
  <c r="DW160"/>
  <c r="EJ160"/>
  <c r="EN160"/>
  <c r="ET160"/>
  <c r="EU160"/>
  <c r="EX160"/>
  <c r="EY160"/>
  <c r="FD160"/>
  <c r="B161"/>
  <c r="C161"/>
  <c r="D161"/>
  <c r="E161"/>
  <c r="F161"/>
  <c r="G161"/>
  <c r="H161"/>
  <c r="I161"/>
  <c r="J161"/>
  <c r="K161"/>
  <c r="V161" s="1"/>
  <c r="L161"/>
  <c r="O161"/>
  <c r="Y161"/>
  <c r="Z161"/>
  <c r="AA161"/>
  <c r="AH161" s="1"/>
  <c r="AD161"/>
  <c r="AF161"/>
  <c r="AN161"/>
  <c r="AO161"/>
  <c r="AZ161" s="1"/>
  <c r="AP161"/>
  <c r="AQ161"/>
  <c r="AT161"/>
  <c r="AV161" s="1"/>
  <c r="AU161"/>
  <c r="BF161"/>
  <c r="EK161" s="1"/>
  <c r="BG161"/>
  <c r="BH161"/>
  <c r="BI161"/>
  <c r="BL161"/>
  <c r="BM161"/>
  <c r="BX161"/>
  <c r="EN161" s="1"/>
  <c r="BY161"/>
  <c r="BZ161"/>
  <c r="CB161" s="1"/>
  <c r="CC161" s="1"/>
  <c r="CA161"/>
  <c r="CD161"/>
  <c r="CE161"/>
  <c r="CF161" s="1"/>
  <c r="CG161" s="1"/>
  <c r="CH161"/>
  <c r="CP161"/>
  <c r="CQ161"/>
  <c r="CR161"/>
  <c r="CS161"/>
  <c r="CV161"/>
  <c r="CX161" s="1"/>
  <c r="CY161" s="1"/>
  <c r="CW161"/>
  <c r="CZ161"/>
  <c r="DF161" s="1"/>
  <c r="DG161" s="1"/>
  <c r="DN161" s="1"/>
  <c r="DU161"/>
  <c r="DV161"/>
  <c r="DW161"/>
  <c r="EF161"/>
  <c r="EI161"/>
  <c r="EJ161"/>
  <c r="EX161"/>
  <c r="EY161"/>
  <c r="FD161"/>
  <c r="B162"/>
  <c r="C162"/>
  <c r="D162"/>
  <c r="E162"/>
  <c r="F162"/>
  <c r="G162"/>
  <c r="H162"/>
  <c r="I162"/>
  <c r="J162"/>
  <c r="K162"/>
  <c r="L162"/>
  <c r="O162"/>
  <c r="Y162"/>
  <c r="AB162" s="1"/>
  <c r="Z162"/>
  <c r="AA162"/>
  <c r="AD162"/>
  <c r="AN162"/>
  <c r="AO162"/>
  <c r="AP162"/>
  <c r="AQ162"/>
  <c r="AT162"/>
  <c r="AU162"/>
  <c r="AV162"/>
  <c r="AZ162"/>
  <c r="BF162"/>
  <c r="EK162" s="1"/>
  <c r="BG162"/>
  <c r="BH162"/>
  <c r="BI162"/>
  <c r="BL162"/>
  <c r="BM162"/>
  <c r="BX162"/>
  <c r="EN162" s="1"/>
  <c r="BY162"/>
  <c r="BZ162"/>
  <c r="CA162"/>
  <c r="CB162"/>
  <c r="CD162"/>
  <c r="CE162"/>
  <c r="CF162" s="1"/>
  <c r="CH162"/>
  <c r="CM162"/>
  <c r="CP162"/>
  <c r="CQ162"/>
  <c r="CR162"/>
  <c r="CS162"/>
  <c r="CV162"/>
  <c r="CX162" s="1"/>
  <c r="CW162"/>
  <c r="CZ162"/>
  <c r="DF162" s="1"/>
  <c r="DG162" s="1"/>
  <c r="DN162" s="1"/>
  <c r="DU162"/>
  <c r="DX162" s="1"/>
  <c r="EW162" s="1"/>
  <c r="DV162"/>
  <c r="DW162"/>
  <c r="EI162"/>
  <c r="EJ162"/>
  <c r="EU162"/>
  <c r="EX162"/>
  <c r="EY162"/>
  <c r="B163"/>
  <c r="C163"/>
  <c r="D163"/>
  <c r="E163"/>
  <c r="F163"/>
  <c r="G163"/>
  <c r="H163"/>
  <c r="I163"/>
  <c r="J163"/>
  <c r="K163"/>
  <c r="L163"/>
  <c r="S163" s="1"/>
  <c r="O163"/>
  <c r="P163"/>
  <c r="Y163"/>
  <c r="Z163"/>
  <c r="AA163"/>
  <c r="AH163" s="1"/>
  <c r="AD163"/>
  <c r="AF163"/>
  <c r="AN163"/>
  <c r="EF163" s="1"/>
  <c r="AO163"/>
  <c r="AP163"/>
  <c r="AQ163"/>
  <c r="AR163"/>
  <c r="AT163"/>
  <c r="AV163" s="1"/>
  <c r="AU163"/>
  <c r="AX163"/>
  <c r="BC163"/>
  <c r="BF163"/>
  <c r="BG163"/>
  <c r="BH163"/>
  <c r="BI163"/>
  <c r="BL163"/>
  <c r="BN163" s="1"/>
  <c r="BO163" s="1"/>
  <c r="BM163"/>
  <c r="BP163"/>
  <c r="BV163" s="1"/>
  <c r="BW163" s="1"/>
  <c r="BX163"/>
  <c r="EN163" s="1"/>
  <c r="BY163"/>
  <c r="BZ163"/>
  <c r="CA163"/>
  <c r="CB163"/>
  <c r="CC163" s="1"/>
  <c r="CD163"/>
  <c r="CF163" s="1"/>
  <c r="CG163" s="1"/>
  <c r="CE163"/>
  <c r="CH163"/>
  <c r="CM163"/>
  <c r="CP163"/>
  <c r="EU163" s="1"/>
  <c r="CQ163"/>
  <c r="CR163"/>
  <c r="CS163"/>
  <c r="CV163"/>
  <c r="CX163" s="1"/>
  <c r="CY163" s="1"/>
  <c r="CW163"/>
  <c r="CZ163"/>
  <c r="DF163" s="1"/>
  <c r="DG163" s="1"/>
  <c r="DN163" s="1"/>
  <c r="DL163"/>
  <c r="DU163"/>
  <c r="DX163" s="1"/>
  <c r="EW163" s="1"/>
  <c r="DV163"/>
  <c r="DW163"/>
  <c r="EI163"/>
  <c r="EX163"/>
  <c r="EY163"/>
  <c r="FD163"/>
  <c r="B164"/>
  <c r="C164"/>
  <c r="D164"/>
  <c r="E164"/>
  <c r="F164"/>
  <c r="G164"/>
  <c r="H164"/>
  <c r="I164"/>
  <c r="J164"/>
  <c r="K164"/>
  <c r="L164"/>
  <c r="S164" s="1"/>
  <c r="O164"/>
  <c r="P164"/>
  <c r="Y164"/>
  <c r="Z164"/>
  <c r="AK164" s="1"/>
  <c r="AA164"/>
  <c r="AD164"/>
  <c r="AE164"/>
  <c r="AN164"/>
  <c r="AO164"/>
  <c r="AP164"/>
  <c r="AR164" s="1"/>
  <c r="AQ164"/>
  <c r="AT164"/>
  <c r="AU164"/>
  <c r="AX164"/>
  <c r="BF164"/>
  <c r="BG164"/>
  <c r="BH164"/>
  <c r="BI164"/>
  <c r="BL164"/>
  <c r="BN164" s="1"/>
  <c r="BO164" s="1"/>
  <c r="BM164"/>
  <c r="BP164"/>
  <c r="BV164" s="1"/>
  <c r="BW164" s="1"/>
  <c r="DL164" s="1"/>
  <c r="BX164"/>
  <c r="BY164"/>
  <c r="BZ164"/>
  <c r="CA164"/>
  <c r="CD164"/>
  <c r="CE164"/>
  <c r="CF164"/>
  <c r="CG164" s="1"/>
  <c r="CJ164"/>
  <c r="CP164"/>
  <c r="ES164" s="1"/>
  <c r="CQ164"/>
  <c r="CR164"/>
  <c r="CS164"/>
  <c r="CV164"/>
  <c r="CW164"/>
  <c r="DU164"/>
  <c r="DX164" s="1"/>
  <c r="EW164" s="1"/>
  <c r="DV164"/>
  <c r="DW164"/>
  <c r="EF164"/>
  <c r="EJ164"/>
  <c r="EN164"/>
  <c r="ET164"/>
  <c r="EU164"/>
  <c r="EX164"/>
  <c r="EY164"/>
  <c r="FD164"/>
  <c r="B165"/>
  <c r="C165"/>
  <c r="D165"/>
  <c r="E165"/>
  <c r="F165"/>
  <c r="G165"/>
  <c r="H165"/>
  <c r="I165"/>
  <c r="J165"/>
  <c r="K165"/>
  <c r="V165" s="1"/>
  <c r="L165"/>
  <c r="O165"/>
  <c r="Y165"/>
  <c r="AB165" s="1"/>
  <c r="Z165"/>
  <c r="AA165"/>
  <c r="AD165"/>
  <c r="AF165"/>
  <c r="AJ165" s="1"/>
  <c r="AN165"/>
  <c r="ED165" s="1"/>
  <c r="AO165"/>
  <c r="AP165"/>
  <c r="AQ165"/>
  <c r="AT165"/>
  <c r="AV165" s="1"/>
  <c r="AU165"/>
  <c r="AZ165"/>
  <c r="BF165"/>
  <c r="EK165" s="1"/>
  <c r="BG165"/>
  <c r="BH165"/>
  <c r="BI165"/>
  <c r="BL165"/>
  <c r="BM165"/>
  <c r="BX165"/>
  <c r="EN165" s="1"/>
  <c r="BY165"/>
  <c r="BZ165"/>
  <c r="CA165"/>
  <c r="CB165"/>
  <c r="CC165" s="1"/>
  <c r="CD165"/>
  <c r="CE165"/>
  <c r="CF165" s="1"/>
  <c r="CH165"/>
  <c r="CM165"/>
  <c r="CP165"/>
  <c r="EU165" s="1"/>
  <c r="CQ165"/>
  <c r="CR165"/>
  <c r="CS165"/>
  <c r="CV165"/>
  <c r="CX165" s="1"/>
  <c r="CY165" s="1"/>
  <c r="CW165"/>
  <c r="CZ165"/>
  <c r="DF165" s="1"/>
  <c r="DG165"/>
  <c r="DN165" s="1"/>
  <c r="DU165"/>
  <c r="DV165"/>
  <c r="DW165"/>
  <c r="EE165"/>
  <c r="EF165"/>
  <c r="EI165"/>
  <c r="EJ165"/>
  <c r="EX165"/>
  <c r="EY165"/>
  <c r="B166"/>
  <c r="BD166" s="1"/>
  <c r="BE166" s="1"/>
  <c r="DK166" s="1"/>
  <c r="C166"/>
  <c r="D166"/>
  <c r="E166"/>
  <c r="F166"/>
  <c r="G166"/>
  <c r="H166"/>
  <c r="I166"/>
  <c r="J166"/>
  <c r="K166"/>
  <c r="L166"/>
  <c r="O166"/>
  <c r="Y166"/>
  <c r="Z166"/>
  <c r="AA166"/>
  <c r="AD166"/>
  <c r="AE166"/>
  <c r="AN166"/>
  <c r="ED166" s="1"/>
  <c r="AO166"/>
  <c r="BC166" s="1"/>
  <c r="AP166"/>
  <c r="AQ166"/>
  <c r="AT166"/>
  <c r="AU166"/>
  <c r="AX166"/>
  <c r="BF166"/>
  <c r="EK166" s="1"/>
  <c r="BG166"/>
  <c r="BH166"/>
  <c r="BI166"/>
  <c r="BL166"/>
  <c r="BM166"/>
  <c r="BP166"/>
  <c r="BV166" s="1"/>
  <c r="BW166" s="1"/>
  <c r="DL166" s="1"/>
  <c r="BX166"/>
  <c r="BY166"/>
  <c r="CM166" s="1"/>
  <c r="BZ166"/>
  <c r="CA166"/>
  <c r="CD166"/>
  <c r="CE166"/>
  <c r="CF166" s="1"/>
  <c r="CG166" s="1"/>
  <c r="CP166"/>
  <c r="ES166" s="1"/>
  <c r="CQ166"/>
  <c r="CR166"/>
  <c r="CS166"/>
  <c r="CV166"/>
  <c r="CW166"/>
  <c r="DU166"/>
  <c r="DV166"/>
  <c r="DW166"/>
  <c r="DX166" s="1"/>
  <c r="EW166" s="1"/>
  <c r="EE166"/>
  <c r="EF166"/>
  <c r="EI166"/>
  <c r="EJ166"/>
  <c r="EN166"/>
  <c r="ET166"/>
  <c r="EU166"/>
  <c r="EX166"/>
  <c r="EY166"/>
  <c r="FD166"/>
  <c r="B167"/>
  <c r="C167"/>
  <c r="D167"/>
  <c r="E167"/>
  <c r="F167"/>
  <c r="G167"/>
  <c r="H167"/>
  <c r="I167"/>
  <c r="J167"/>
  <c r="K167"/>
  <c r="L167"/>
  <c r="O167"/>
  <c r="P167" s="1"/>
  <c r="Y167"/>
  <c r="Z167"/>
  <c r="AK167" s="1"/>
  <c r="AA167"/>
  <c r="AD167"/>
  <c r="AF167"/>
  <c r="AL167" s="1"/>
  <c r="AM167" s="1"/>
  <c r="DJ167" s="1"/>
  <c r="AN167"/>
  <c r="AO167"/>
  <c r="AP167"/>
  <c r="AQ167"/>
  <c r="AT167"/>
  <c r="AV167" s="1"/>
  <c r="AU167"/>
  <c r="BC167"/>
  <c r="BF167"/>
  <c r="EI167" s="1"/>
  <c r="BG167"/>
  <c r="BH167"/>
  <c r="BI167"/>
  <c r="BL167"/>
  <c r="BN167" s="1"/>
  <c r="BO167" s="1"/>
  <c r="BM167"/>
  <c r="BX167"/>
  <c r="EN167" s="1"/>
  <c r="BY167"/>
  <c r="BZ167"/>
  <c r="CA167"/>
  <c r="CD167"/>
  <c r="CE167"/>
  <c r="CH167"/>
  <c r="CM167"/>
  <c r="CP167"/>
  <c r="CQ167"/>
  <c r="CR167"/>
  <c r="CS167"/>
  <c r="CV167"/>
  <c r="CX167" s="1"/>
  <c r="CY167" s="1"/>
  <c r="CW167"/>
  <c r="CZ167"/>
  <c r="DF167" s="1"/>
  <c r="DG167"/>
  <c r="DN167" s="1"/>
  <c r="DU167"/>
  <c r="DV167"/>
  <c r="DW167"/>
  <c r="EE167"/>
  <c r="EU167"/>
  <c r="EX167"/>
  <c r="EY167"/>
  <c r="B168"/>
  <c r="C168"/>
  <c r="D168"/>
  <c r="E168"/>
  <c r="F168"/>
  <c r="G168"/>
  <c r="H168"/>
  <c r="I168"/>
  <c r="J168"/>
  <c r="K168"/>
  <c r="L168"/>
  <c r="S168" s="1"/>
  <c r="O168"/>
  <c r="Y168"/>
  <c r="Z168"/>
  <c r="AA168"/>
  <c r="AH168" s="1"/>
  <c r="AD168"/>
  <c r="AE168"/>
  <c r="AN168"/>
  <c r="ED168" s="1"/>
  <c r="AO168"/>
  <c r="AP168"/>
  <c r="AQ168"/>
  <c r="BB168" s="1"/>
  <c r="AT168"/>
  <c r="AU168"/>
  <c r="AV168" s="1"/>
  <c r="AX168"/>
  <c r="BD168"/>
  <c r="BE168" s="1"/>
  <c r="BF168"/>
  <c r="EK168" s="1"/>
  <c r="BG168"/>
  <c r="BH168"/>
  <c r="BI168"/>
  <c r="BL168"/>
  <c r="BM168"/>
  <c r="BP168"/>
  <c r="BV168" s="1"/>
  <c r="BW168"/>
  <c r="DL168" s="1"/>
  <c r="BX168"/>
  <c r="BY168"/>
  <c r="BZ168"/>
  <c r="CA168"/>
  <c r="CJ168" s="1"/>
  <c r="CD168"/>
  <c r="CE168"/>
  <c r="CF168" s="1"/>
  <c r="CG168" s="1"/>
  <c r="CP168"/>
  <c r="ES168" s="1"/>
  <c r="CQ168"/>
  <c r="CR168"/>
  <c r="CS168"/>
  <c r="CV168"/>
  <c r="CW168"/>
  <c r="DK168"/>
  <c r="DU168"/>
  <c r="DV168"/>
  <c r="DW168"/>
  <c r="EE168"/>
  <c r="EF168"/>
  <c r="EI168"/>
  <c r="EJ168"/>
  <c r="EN168"/>
  <c r="ET168"/>
  <c r="EU168"/>
  <c r="EX168"/>
  <c r="EY168"/>
  <c r="FD168"/>
  <c r="B169"/>
  <c r="C169"/>
  <c r="D169"/>
  <c r="E169"/>
  <c r="AF169" s="1"/>
  <c r="AL169" s="1"/>
  <c r="AM169" s="1"/>
  <c r="DJ169" s="1"/>
  <c r="F169"/>
  <c r="G169"/>
  <c r="H169"/>
  <c r="I169"/>
  <c r="J169"/>
  <c r="K169"/>
  <c r="L169"/>
  <c r="O169"/>
  <c r="P169" s="1"/>
  <c r="Y169"/>
  <c r="Z169"/>
  <c r="AA169"/>
  <c r="AD169"/>
  <c r="AN169"/>
  <c r="AO169"/>
  <c r="AP169"/>
  <c r="BC169" s="1"/>
  <c r="AQ169"/>
  <c r="AT169"/>
  <c r="AU169"/>
  <c r="AV169"/>
  <c r="BF169"/>
  <c r="BG169"/>
  <c r="BH169"/>
  <c r="BI169"/>
  <c r="BL169"/>
  <c r="BN169" s="1"/>
  <c r="BM169"/>
  <c r="BO169"/>
  <c r="BX169"/>
  <c r="BY169"/>
  <c r="CJ169" s="1"/>
  <c r="BZ169"/>
  <c r="CM169" s="1"/>
  <c r="CA169"/>
  <c r="CD169"/>
  <c r="CE169"/>
  <c r="CH169"/>
  <c r="CP169"/>
  <c r="EU169" s="1"/>
  <c r="CQ169"/>
  <c r="CR169"/>
  <c r="CS169"/>
  <c r="CV169"/>
  <c r="CX169" s="1"/>
  <c r="CW169"/>
  <c r="CZ169"/>
  <c r="DF169" s="1"/>
  <c r="DG169" s="1"/>
  <c r="DN169" s="1"/>
  <c r="DU169"/>
  <c r="DV169"/>
  <c r="DW169"/>
  <c r="EE169"/>
  <c r="EI169"/>
  <c r="EN169"/>
  <c r="EX169"/>
  <c r="EY169"/>
  <c r="B170"/>
  <c r="BD170" s="1"/>
  <c r="BE170" s="1"/>
  <c r="DK170" s="1"/>
  <c r="C170"/>
  <c r="D170"/>
  <c r="E170"/>
  <c r="F170"/>
  <c r="G170"/>
  <c r="H170"/>
  <c r="I170"/>
  <c r="J170"/>
  <c r="K170"/>
  <c r="L170"/>
  <c r="O170"/>
  <c r="Y170"/>
  <c r="Z170"/>
  <c r="AA170"/>
  <c r="AD170"/>
  <c r="AE170"/>
  <c r="AN170"/>
  <c r="ED170" s="1"/>
  <c r="AO170"/>
  <c r="BC170" s="1"/>
  <c r="AP170"/>
  <c r="AQ170"/>
  <c r="AT170"/>
  <c r="AU170"/>
  <c r="AX170"/>
  <c r="BF170"/>
  <c r="EK170" s="1"/>
  <c r="BG170"/>
  <c r="BH170"/>
  <c r="BI170"/>
  <c r="BL170"/>
  <c r="BM170"/>
  <c r="BP170"/>
  <c r="BV170" s="1"/>
  <c r="BW170" s="1"/>
  <c r="DL170" s="1"/>
  <c r="BX170"/>
  <c r="BY170"/>
  <c r="CM170" s="1"/>
  <c r="BZ170"/>
  <c r="CA170"/>
  <c r="CD170"/>
  <c r="CE170"/>
  <c r="CF170" s="1"/>
  <c r="CG170" s="1"/>
  <c r="CP170"/>
  <c r="ES170" s="1"/>
  <c r="CQ170"/>
  <c r="CR170"/>
  <c r="CS170"/>
  <c r="CV170"/>
  <c r="CW170"/>
  <c r="DU170"/>
  <c r="DV170"/>
  <c r="DW170"/>
  <c r="DX170" s="1"/>
  <c r="EW170" s="1"/>
  <c r="EE170"/>
  <c r="EF170"/>
  <c r="EI170"/>
  <c r="EJ170"/>
  <c r="EN170"/>
  <c r="ET170"/>
  <c r="EU170"/>
  <c r="EX170"/>
  <c r="EY170"/>
  <c r="FD170"/>
  <c r="B171"/>
  <c r="C171"/>
  <c r="D171"/>
  <c r="E171"/>
  <c r="F171"/>
  <c r="G171"/>
  <c r="H171"/>
  <c r="I171"/>
  <c r="J171"/>
  <c r="K171"/>
  <c r="L171"/>
  <c r="O171"/>
  <c r="P171" s="1"/>
  <c r="Y171"/>
  <c r="Z171"/>
  <c r="AK171" s="1"/>
  <c r="AA171"/>
  <c r="AD171"/>
  <c r="AF171"/>
  <c r="AL171" s="1"/>
  <c r="AM171" s="1"/>
  <c r="DJ171" s="1"/>
  <c r="AN171"/>
  <c r="AO171"/>
  <c r="AP171"/>
  <c r="AQ171"/>
  <c r="AT171"/>
  <c r="AV171" s="1"/>
  <c r="AU171"/>
  <c r="BC171"/>
  <c r="BF171"/>
  <c r="EI171" s="1"/>
  <c r="BG171"/>
  <c r="BH171"/>
  <c r="BI171"/>
  <c r="BL171"/>
  <c r="BN171" s="1"/>
  <c r="BO171" s="1"/>
  <c r="BM171"/>
  <c r="BX171"/>
  <c r="EN171" s="1"/>
  <c r="BY171"/>
  <c r="BZ171"/>
  <c r="CA171"/>
  <c r="CD171"/>
  <c r="CE171"/>
  <c r="CH171"/>
  <c r="CM171"/>
  <c r="CP171"/>
  <c r="CQ171"/>
  <c r="CR171"/>
  <c r="CS171"/>
  <c r="CV171"/>
  <c r="CX171" s="1"/>
  <c r="CY171" s="1"/>
  <c r="CW171"/>
  <c r="CZ171"/>
  <c r="DF171" s="1"/>
  <c r="DG171"/>
  <c r="DN171" s="1"/>
  <c r="DU171"/>
  <c r="DV171"/>
  <c r="DW171"/>
  <c r="EE171"/>
  <c r="EU171"/>
  <c r="EX171"/>
  <c r="EY171"/>
  <c r="B172"/>
  <c r="C172"/>
  <c r="D172"/>
  <c r="E172"/>
  <c r="F172"/>
  <c r="G172"/>
  <c r="H172"/>
  <c r="I172"/>
  <c r="J172"/>
  <c r="K172"/>
  <c r="L172"/>
  <c r="S172" s="1"/>
  <c r="O172"/>
  <c r="Y172"/>
  <c r="Z172"/>
  <c r="AA172"/>
  <c r="AH172" s="1"/>
  <c r="AD172"/>
  <c r="AE172"/>
  <c r="AN172"/>
  <c r="ED172" s="1"/>
  <c r="AO172"/>
  <c r="AP172"/>
  <c r="AQ172"/>
  <c r="BB172" s="1"/>
  <c r="AT172"/>
  <c r="AU172"/>
  <c r="AV172" s="1"/>
  <c r="AX172"/>
  <c r="BD172"/>
  <c r="BE172" s="1"/>
  <c r="BF172"/>
  <c r="EK172" s="1"/>
  <c r="BG172"/>
  <c r="BH172"/>
  <c r="BI172"/>
  <c r="BL172"/>
  <c r="BM172"/>
  <c r="BP172"/>
  <c r="BV172" s="1"/>
  <c r="BW172"/>
  <c r="DL172" s="1"/>
  <c r="BX172"/>
  <c r="BY172"/>
  <c r="BZ172"/>
  <c r="CA172"/>
  <c r="CJ172" s="1"/>
  <c r="CD172"/>
  <c r="CE172"/>
  <c r="CF172" s="1"/>
  <c r="CG172" s="1"/>
  <c r="CP172"/>
  <c r="ES172" s="1"/>
  <c r="CQ172"/>
  <c r="CR172"/>
  <c r="CS172"/>
  <c r="CV172"/>
  <c r="CW172"/>
  <c r="DK172"/>
  <c r="DU172"/>
  <c r="DV172"/>
  <c r="DW172"/>
  <c r="EE172"/>
  <c r="EF172"/>
  <c r="EI172"/>
  <c r="EJ172"/>
  <c r="EN172"/>
  <c r="ET172"/>
  <c r="EU172"/>
  <c r="EX172"/>
  <c r="EY172"/>
  <c r="FD172"/>
  <c r="B173"/>
  <c r="C173"/>
  <c r="D173"/>
  <c r="E173"/>
  <c r="FD173" s="1"/>
  <c r="F173"/>
  <c r="G173"/>
  <c r="H173"/>
  <c r="I173"/>
  <c r="J173"/>
  <c r="K173"/>
  <c r="L173"/>
  <c r="O173"/>
  <c r="P173" s="1"/>
  <c r="Y173"/>
  <c r="Z173"/>
  <c r="AA173"/>
  <c r="AD173"/>
  <c r="AN173"/>
  <c r="AO173"/>
  <c r="AP173"/>
  <c r="BC173" s="1"/>
  <c r="AQ173"/>
  <c r="AT173"/>
  <c r="AU173"/>
  <c r="AV173"/>
  <c r="BF173"/>
  <c r="BG173"/>
  <c r="BH173"/>
  <c r="BI173"/>
  <c r="BL173"/>
  <c r="BN173" s="1"/>
  <c r="BM173"/>
  <c r="BO173"/>
  <c r="BX173"/>
  <c r="BY173"/>
  <c r="CJ173" s="1"/>
  <c r="BZ173"/>
  <c r="CL173" s="1"/>
  <c r="CA173"/>
  <c r="CD173"/>
  <c r="CE173"/>
  <c r="CH173"/>
  <c r="CP173"/>
  <c r="ES173" s="1"/>
  <c r="CQ173"/>
  <c r="CR173"/>
  <c r="CT173" s="1"/>
  <c r="CU173" s="1"/>
  <c r="CS173"/>
  <c r="CV173"/>
  <c r="CW173"/>
  <c r="CX173" s="1"/>
  <c r="CY173" s="1"/>
  <c r="DU173"/>
  <c r="DV173"/>
  <c r="DW173"/>
  <c r="EI173"/>
  <c r="EN173"/>
  <c r="EX173"/>
  <c r="EY173"/>
  <c r="B174"/>
  <c r="C174"/>
  <c r="D174"/>
  <c r="E174"/>
  <c r="FD174" s="1"/>
  <c r="F174"/>
  <c r="G174"/>
  <c r="H174"/>
  <c r="I174"/>
  <c r="J174"/>
  <c r="K174"/>
  <c r="L174"/>
  <c r="O174"/>
  <c r="S174"/>
  <c r="Y174"/>
  <c r="Z174"/>
  <c r="AA174"/>
  <c r="AB174"/>
  <c r="AD174"/>
  <c r="AH174"/>
  <c r="AN174"/>
  <c r="EE174" s="1"/>
  <c r="AO174"/>
  <c r="AP174"/>
  <c r="AQ174"/>
  <c r="AT174"/>
  <c r="AU174"/>
  <c r="BF174"/>
  <c r="BG174"/>
  <c r="BH174"/>
  <c r="BI174"/>
  <c r="BL174"/>
  <c r="BN174" s="1"/>
  <c r="BO174" s="1"/>
  <c r="BM174"/>
  <c r="BP174"/>
  <c r="BX174"/>
  <c r="EO174" s="1"/>
  <c r="BY174"/>
  <c r="CJ174" s="1"/>
  <c r="BZ174"/>
  <c r="CA174"/>
  <c r="CD174"/>
  <c r="CE174"/>
  <c r="CP174"/>
  <c r="ES174" s="1"/>
  <c r="CQ174"/>
  <c r="CR174"/>
  <c r="CS174"/>
  <c r="CT174"/>
  <c r="CU174" s="1"/>
  <c r="CV174"/>
  <c r="CW174"/>
  <c r="CX174" s="1"/>
  <c r="CY174" s="1"/>
  <c r="DB174"/>
  <c r="DU174"/>
  <c r="DV174"/>
  <c r="DX174" s="1"/>
  <c r="EW174" s="1"/>
  <c r="DW174"/>
  <c r="EF174"/>
  <c r="EJ174"/>
  <c r="EN174"/>
  <c r="EP174"/>
  <c r="EX174"/>
  <c r="EY174"/>
  <c r="B175"/>
  <c r="C175"/>
  <c r="D175"/>
  <c r="E175"/>
  <c r="F175"/>
  <c r="G175"/>
  <c r="H175"/>
  <c r="I175"/>
  <c r="J175"/>
  <c r="K175"/>
  <c r="L175"/>
  <c r="S175" s="1"/>
  <c r="O175"/>
  <c r="Y175"/>
  <c r="Z175"/>
  <c r="AA175"/>
  <c r="AB175" s="1"/>
  <c r="AD175"/>
  <c r="AF175"/>
  <c r="AN175"/>
  <c r="AO175"/>
  <c r="AP175"/>
  <c r="AQ175"/>
  <c r="AT175"/>
  <c r="AU175"/>
  <c r="AX175"/>
  <c r="BD175" s="1"/>
  <c r="BE175" s="1"/>
  <c r="DK175" s="1"/>
  <c r="BF175"/>
  <c r="EK175" s="1"/>
  <c r="BG175"/>
  <c r="BH175"/>
  <c r="BJ175" s="1"/>
  <c r="BK175" s="1"/>
  <c r="BI175"/>
  <c r="BL175"/>
  <c r="BM175"/>
  <c r="BP175"/>
  <c r="BX175"/>
  <c r="BY175"/>
  <c r="BZ175"/>
  <c r="CM175" s="1"/>
  <c r="CA175"/>
  <c r="CD175"/>
  <c r="CE175"/>
  <c r="CP175"/>
  <c r="ES175" s="1"/>
  <c r="CQ175"/>
  <c r="CR175"/>
  <c r="DB175" s="1"/>
  <c r="CS175"/>
  <c r="CV175"/>
  <c r="CX175" s="1"/>
  <c r="CY175" s="1"/>
  <c r="CW175"/>
  <c r="CZ175"/>
  <c r="DU175"/>
  <c r="DV175"/>
  <c r="DW175"/>
  <c r="EE175"/>
  <c r="EJ175"/>
  <c r="EU175"/>
  <c r="EX175"/>
  <c r="EY175"/>
  <c r="FD175"/>
  <c r="B176"/>
  <c r="C176"/>
  <c r="D176"/>
  <c r="E176"/>
  <c r="F176"/>
  <c r="G176"/>
  <c r="H176"/>
  <c r="I176"/>
  <c r="J176"/>
  <c r="K176"/>
  <c r="L176"/>
  <c r="O176"/>
  <c r="P176"/>
  <c r="Y176"/>
  <c r="Z176"/>
  <c r="AA176"/>
  <c r="AD176"/>
  <c r="AE176"/>
  <c r="AN176"/>
  <c r="AO176"/>
  <c r="AP176"/>
  <c r="AR176" s="1"/>
  <c r="AQ176"/>
  <c r="AT176"/>
  <c r="AV176" s="1"/>
  <c r="AU176"/>
  <c r="AX176"/>
  <c r="BD176"/>
  <c r="BE176" s="1"/>
  <c r="DK176" s="1"/>
  <c r="BF176"/>
  <c r="EK176" s="1"/>
  <c r="BG176"/>
  <c r="BH176"/>
  <c r="BI176"/>
  <c r="BL176"/>
  <c r="BM176"/>
  <c r="BN176"/>
  <c r="BO176" s="1"/>
  <c r="BR176"/>
  <c r="BX176"/>
  <c r="EO176" s="1"/>
  <c r="BY176"/>
  <c r="BZ176"/>
  <c r="CA176"/>
  <c r="CD176"/>
  <c r="CE176"/>
  <c r="CF176" s="1"/>
  <c r="CG176" s="1"/>
  <c r="CP176"/>
  <c r="CQ176"/>
  <c r="CR176"/>
  <c r="CS176"/>
  <c r="CV176"/>
  <c r="CX176" s="1"/>
  <c r="CY176" s="1"/>
  <c r="CW176"/>
  <c r="CZ176"/>
  <c r="DU176"/>
  <c r="DV176"/>
  <c r="DX176" s="1"/>
  <c r="EW176" s="1"/>
  <c r="DW176"/>
  <c r="EE176"/>
  <c r="EI176"/>
  <c r="EJ176"/>
  <c r="EN176"/>
  <c r="EP176"/>
  <c r="ET176"/>
  <c r="EX176"/>
  <c r="EY176"/>
  <c r="FD176"/>
  <c r="B177"/>
  <c r="C177"/>
  <c r="D177"/>
  <c r="E177"/>
  <c r="AX177" s="1"/>
  <c r="F177"/>
  <c r="G177"/>
  <c r="H177"/>
  <c r="I177"/>
  <c r="J177"/>
  <c r="K177"/>
  <c r="L177"/>
  <c r="O177"/>
  <c r="Y177"/>
  <c r="Z177"/>
  <c r="AB177" s="1"/>
  <c r="AA177"/>
  <c r="AD177"/>
  <c r="AN177"/>
  <c r="ED177" s="1"/>
  <c r="AO177"/>
  <c r="BC177" s="1"/>
  <c r="AP177"/>
  <c r="AQ177"/>
  <c r="AT177"/>
  <c r="AV177" s="1"/>
  <c r="AU177"/>
  <c r="BF177"/>
  <c r="EK177" s="1"/>
  <c r="BG177"/>
  <c r="BH177"/>
  <c r="BI177"/>
  <c r="BL177"/>
  <c r="BM177"/>
  <c r="BX177"/>
  <c r="EO177" s="1"/>
  <c r="BY177"/>
  <c r="CJ177" s="1"/>
  <c r="BZ177"/>
  <c r="CA177"/>
  <c r="CD177"/>
  <c r="CE177"/>
  <c r="CF177" s="1"/>
  <c r="CG177" s="1"/>
  <c r="CP177"/>
  <c r="ES177" s="1"/>
  <c r="CQ177"/>
  <c r="CR177"/>
  <c r="CS177"/>
  <c r="CT177"/>
  <c r="CU177" s="1"/>
  <c r="CV177"/>
  <c r="CW177"/>
  <c r="CX177" s="1"/>
  <c r="CY177" s="1"/>
  <c r="DU177"/>
  <c r="DV177"/>
  <c r="DW177"/>
  <c r="EI177"/>
  <c r="EJ177"/>
  <c r="EN177"/>
  <c r="EP177"/>
  <c r="EX177"/>
  <c r="EY177"/>
  <c r="B178"/>
  <c r="C178"/>
  <c r="D178"/>
  <c r="E178"/>
  <c r="F178"/>
  <c r="G178"/>
  <c r="H178"/>
  <c r="I178"/>
  <c r="J178"/>
  <c r="K178"/>
  <c r="L178"/>
  <c r="O178"/>
  <c r="Y178"/>
  <c r="Z178"/>
  <c r="AA178"/>
  <c r="AD178"/>
  <c r="AN178"/>
  <c r="AO178"/>
  <c r="AP178"/>
  <c r="AQ178"/>
  <c r="AT178"/>
  <c r="AV178" s="1"/>
  <c r="AU178"/>
  <c r="BF178"/>
  <c r="EK178" s="1"/>
  <c r="BG178"/>
  <c r="BH178"/>
  <c r="BI178"/>
  <c r="BL178"/>
  <c r="BM178"/>
  <c r="BX178"/>
  <c r="EN178" s="1"/>
  <c r="BY178"/>
  <c r="BZ178"/>
  <c r="CB178" s="1"/>
  <c r="CC178" s="1"/>
  <c r="CA178"/>
  <c r="CD178"/>
  <c r="CF178" s="1"/>
  <c r="CG178" s="1"/>
  <c r="CE178"/>
  <c r="CJ178"/>
  <c r="CP178"/>
  <c r="ES178" s="1"/>
  <c r="CQ178"/>
  <c r="CR178"/>
  <c r="CS178"/>
  <c r="CV178"/>
  <c r="CW178"/>
  <c r="CX178"/>
  <c r="CY178" s="1"/>
  <c r="DU178"/>
  <c r="DV178"/>
  <c r="DW178"/>
  <c r="EI178"/>
  <c r="EX178"/>
  <c r="EY178"/>
  <c r="FD178"/>
  <c r="B179"/>
  <c r="C179"/>
  <c r="D179"/>
  <c r="E179"/>
  <c r="F179"/>
  <c r="G179"/>
  <c r="H179"/>
  <c r="I179"/>
  <c r="J179"/>
  <c r="K179"/>
  <c r="L179"/>
  <c r="O179"/>
  <c r="Y179"/>
  <c r="Z179"/>
  <c r="AA179"/>
  <c r="AD179"/>
  <c r="AN179"/>
  <c r="ED179" s="1"/>
  <c r="AO179"/>
  <c r="AP179"/>
  <c r="AQ179"/>
  <c r="AT179"/>
  <c r="AU179"/>
  <c r="AV179" s="1"/>
  <c r="AZ179"/>
  <c r="BF179"/>
  <c r="EK179" s="1"/>
  <c r="BG179"/>
  <c r="BH179"/>
  <c r="BI179"/>
  <c r="BL179"/>
  <c r="BM179"/>
  <c r="BN179"/>
  <c r="BX179"/>
  <c r="EO179" s="1"/>
  <c r="BY179"/>
  <c r="CM179" s="1"/>
  <c r="BZ179"/>
  <c r="CA179"/>
  <c r="CD179"/>
  <c r="CF179" s="1"/>
  <c r="CE179"/>
  <c r="CH179"/>
  <c r="CN179" s="1"/>
  <c r="CO179" s="1"/>
  <c r="DM179" s="1"/>
  <c r="CP179"/>
  <c r="ES179" s="1"/>
  <c r="CQ179"/>
  <c r="CR179"/>
  <c r="CS179"/>
  <c r="CV179"/>
  <c r="CW179"/>
  <c r="DU179"/>
  <c r="DV179"/>
  <c r="DX179" s="1"/>
  <c r="EW179" s="1"/>
  <c r="DW179"/>
  <c r="EE179"/>
  <c r="EF179"/>
  <c r="EJ179"/>
  <c r="EP179"/>
  <c r="EU179"/>
  <c r="EX179"/>
  <c r="EY179"/>
  <c r="B180"/>
  <c r="C180"/>
  <c r="D180"/>
  <c r="E180"/>
  <c r="F180"/>
  <c r="G180"/>
  <c r="H180"/>
  <c r="I180"/>
  <c r="J180"/>
  <c r="V180" s="1"/>
  <c r="K180"/>
  <c r="L180"/>
  <c r="O180"/>
  <c r="P180"/>
  <c r="Y180"/>
  <c r="Z180"/>
  <c r="AA180"/>
  <c r="AD180"/>
  <c r="AE180"/>
  <c r="AN180"/>
  <c r="AO180"/>
  <c r="AP180"/>
  <c r="AQ180"/>
  <c r="AT180"/>
  <c r="AV180" s="1"/>
  <c r="AU180"/>
  <c r="AX180"/>
  <c r="BF180"/>
  <c r="EK180" s="1"/>
  <c r="BG180"/>
  <c r="BR180" s="1"/>
  <c r="BH180"/>
  <c r="BI180"/>
  <c r="BL180"/>
  <c r="BM180"/>
  <c r="BN180"/>
  <c r="BO180" s="1"/>
  <c r="BX180"/>
  <c r="EP180" s="1"/>
  <c r="BY180"/>
  <c r="BZ180"/>
  <c r="CA180"/>
  <c r="CB180" s="1"/>
  <c r="CC180" s="1"/>
  <c r="CD180"/>
  <c r="CF180" s="1"/>
  <c r="CG180" s="1"/>
  <c r="CE180"/>
  <c r="CP180"/>
  <c r="CQ180"/>
  <c r="CR180"/>
  <c r="CS180"/>
  <c r="CV180"/>
  <c r="CX180" s="1"/>
  <c r="CY180" s="1"/>
  <c r="CW180"/>
  <c r="DU180"/>
  <c r="DV180"/>
  <c r="DX180" s="1"/>
  <c r="EW180" s="1"/>
  <c r="DW180"/>
  <c r="EE180"/>
  <c r="EI180"/>
  <c r="EJ180"/>
  <c r="EN180"/>
  <c r="ET180"/>
  <c r="EX180"/>
  <c r="EY180"/>
  <c r="FD180"/>
  <c r="B181"/>
  <c r="C181"/>
  <c r="D181"/>
  <c r="E181"/>
  <c r="BP181" s="1"/>
  <c r="F181"/>
  <c r="G181"/>
  <c r="H181"/>
  <c r="I181"/>
  <c r="J181"/>
  <c r="K181"/>
  <c r="S181" s="1"/>
  <c r="L181"/>
  <c r="O181"/>
  <c r="P181" s="1"/>
  <c r="Y181"/>
  <c r="AH181" s="1"/>
  <c r="Z181"/>
  <c r="AA181"/>
  <c r="AD181"/>
  <c r="AE181"/>
  <c r="AN181"/>
  <c r="ED181" s="1"/>
  <c r="AO181"/>
  <c r="AP181"/>
  <c r="AQ181"/>
  <c r="AR181" s="1"/>
  <c r="AS181" s="1"/>
  <c r="AT181"/>
  <c r="AU181"/>
  <c r="AV181" s="1"/>
  <c r="AW181" s="1"/>
  <c r="BF181"/>
  <c r="EJ181" s="1"/>
  <c r="BG181"/>
  <c r="BH181"/>
  <c r="BI181"/>
  <c r="BL181"/>
  <c r="BN181" s="1"/>
  <c r="BO181" s="1"/>
  <c r="BM181"/>
  <c r="BX181"/>
  <c r="BY181"/>
  <c r="BZ181"/>
  <c r="CA181"/>
  <c r="CD181"/>
  <c r="CE181"/>
  <c r="CM181"/>
  <c r="CP181"/>
  <c r="ET181" s="1"/>
  <c r="CQ181"/>
  <c r="CR181"/>
  <c r="CS181"/>
  <c r="CV181"/>
  <c r="CW181"/>
  <c r="DU181"/>
  <c r="DV181"/>
  <c r="DW181"/>
  <c r="EE181"/>
  <c r="EF181"/>
  <c r="ES181"/>
  <c r="EU181"/>
  <c r="EX181"/>
  <c r="EY181"/>
  <c r="B182"/>
  <c r="C182"/>
  <c r="D182"/>
  <c r="E182"/>
  <c r="F182"/>
  <c r="G182"/>
  <c r="H182"/>
  <c r="I182"/>
  <c r="J182"/>
  <c r="K182"/>
  <c r="L182"/>
  <c r="O182"/>
  <c r="S182"/>
  <c r="Y182"/>
  <c r="Z182"/>
  <c r="AA182"/>
  <c r="AD182"/>
  <c r="AF182"/>
  <c r="AN182"/>
  <c r="AO182"/>
  <c r="AP182"/>
  <c r="AQ182"/>
  <c r="AT182"/>
  <c r="AU182"/>
  <c r="BC182"/>
  <c r="BF182"/>
  <c r="BG182"/>
  <c r="BH182"/>
  <c r="BI182"/>
  <c r="BL182"/>
  <c r="BM182"/>
  <c r="BX182"/>
  <c r="EP182" s="1"/>
  <c r="BY182"/>
  <c r="CM182" s="1"/>
  <c r="BZ182"/>
  <c r="CA182"/>
  <c r="CD182"/>
  <c r="CE182"/>
  <c r="CF182" s="1"/>
  <c r="CG182" s="1"/>
  <c r="CP182"/>
  <c r="CQ182"/>
  <c r="CR182"/>
  <c r="CS182"/>
  <c r="CV182"/>
  <c r="CX182" s="1"/>
  <c r="CY182" s="1"/>
  <c r="CW182"/>
  <c r="CZ182"/>
  <c r="DU182"/>
  <c r="DV182"/>
  <c r="DW182"/>
  <c r="EF182"/>
  <c r="EI182"/>
  <c r="EJ182"/>
  <c r="EK182"/>
  <c r="EN182"/>
  <c r="ET182"/>
  <c r="EX182"/>
  <c r="EY182"/>
  <c r="FD182"/>
  <c r="B183"/>
  <c r="AF183" s="1"/>
  <c r="C183"/>
  <c r="D183"/>
  <c r="E183"/>
  <c r="BP183" s="1"/>
  <c r="F183"/>
  <c r="G183"/>
  <c r="H183"/>
  <c r="I183"/>
  <c r="J183"/>
  <c r="K183"/>
  <c r="S183" s="1"/>
  <c r="L183"/>
  <c r="O183"/>
  <c r="P183" s="1"/>
  <c r="Y183"/>
  <c r="AH183" s="1"/>
  <c r="Z183"/>
  <c r="AA183"/>
  <c r="AD183"/>
  <c r="AE183"/>
  <c r="AN183"/>
  <c r="ED183" s="1"/>
  <c r="AO183"/>
  <c r="BC183" s="1"/>
  <c r="AP183"/>
  <c r="AQ183"/>
  <c r="AT183"/>
  <c r="AU183"/>
  <c r="AV183" s="1"/>
  <c r="AW183" s="1"/>
  <c r="BF183"/>
  <c r="EJ183" s="1"/>
  <c r="BG183"/>
  <c r="BH183"/>
  <c r="BI183"/>
  <c r="BL183"/>
  <c r="BN183" s="1"/>
  <c r="BO183" s="1"/>
  <c r="BM183"/>
  <c r="BX183"/>
  <c r="BY183"/>
  <c r="BZ183"/>
  <c r="CA183"/>
  <c r="CD183"/>
  <c r="CM183" s="1"/>
  <c r="CE183"/>
  <c r="CP183"/>
  <c r="CQ183"/>
  <c r="CR183"/>
  <c r="CS183"/>
  <c r="CV183"/>
  <c r="CW183"/>
  <c r="DU183"/>
  <c r="DV183"/>
  <c r="DW183"/>
  <c r="EE183"/>
  <c r="ES183"/>
  <c r="ET183"/>
  <c r="EU183"/>
  <c r="EX183"/>
  <c r="EY183"/>
  <c r="B184"/>
  <c r="AF184" s="1"/>
  <c r="C184"/>
  <c r="D184"/>
  <c r="E184"/>
  <c r="F184"/>
  <c r="G184"/>
  <c r="H184"/>
  <c r="I184"/>
  <c r="J184"/>
  <c r="K184"/>
  <c r="L184"/>
  <c r="O184"/>
  <c r="S184"/>
  <c r="Y184"/>
  <c r="Z184"/>
  <c r="AA184"/>
  <c r="AD184"/>
  <c r="AN184"/>
  <c r="AO184"/>
  <c r="AP184"/>
  <c r="AQ184"/>
  <c r="AT184"/>
  <c r="AU184"/>
  <c r="BC184"/>
  <c r="BF184"/>
  <c r="EK184" s="1"/>
  <c r="BG184"/>
  <c r="BH184"/>
  <c r="BI184"/>
  <c r="BL184"/>
  <c r="BM184"/>
  <c r="BX184"/>
  <c r="EP184" s="1"/>
  <c r="BY184"/>
  <c r="BZ184"/>
  <c r="CA184"/>
  <c r="CB184" s="1"/>
  <c r="CC184" s="1"/>
  <c r="CD184"/>
  <c r="CE184"/>
  <c r="CF184" s="1"/>
  <c r="CG184" s="1"/>
  <c r="CP184"/>
  <c r="CQ184"/>
  <c r="CR184"/>
  <c r="CS184"/>
  <c r="CV184"/>
  <c r="CX184" s="1"/>
  <c r="CY184" s="1"/>
  <c r="CW184"/>
  <c r="CZ184"/>
  <c r="DF184" s="1"/>
  <c r="DG184" s="1"/>
  <c r="DN184" s="1"/>
  <c r="DU184"/>
  <c r="DV184"/>
  <c r="DW184"/>
  <c r="DX184" s="1"/>
  <c r="EW184" s="1"/>
  <c r="EF184"/>
  <c r="EI184"/>
  <c r="EJ184"/>
  <c r="EN184"/>
  <c r="ET184"/>
  <c r="EX184"/>
  <c r="EY184"/>
  <c r="FD184"/>
  <c r="B185"/>
  <c r="C185"/>
  <c r="D185"/>
  <c r="E185"/>
  <c r="BP185" s="1"/>
  <c r="BV185" s="1"/>
  <c r="BW185" s="1"/>
  <c r="DL185" s="1"/>
  <c r="F185"/>
  <c r="G185"/>
  <c r="H185"/>
  <c r="I185"/>
  <c r="J185"/>
  <c r="K185"/>
  <c r="S185" s="1"/>
  <c r="L185"/>
  <c r="O185"/>
  <c r="P185" s="1"/>
  <c r="Y185"/>
  <c r="AH185" s="1"/>
  <c r="Z185"/>
  <c r="AA185"/>
  <c r="AD185"/>
  <c r="AE185"/>
  <c r="AN185"/>
  <c r="ED185" s="1"/>
  <c r="AO185"/>
  <c r="BC185" s="1"/>
  <c r="AP185"/>
  <c r="AQ185"/>
  <c r="AT185"/>
  <c r="AU185"/>
  <c r="AV185" s="1"/>
  <c r="AW185" s="1"/>
  <c r="BF185"/>
  <c r="EJ185" s="1"/>
  <c r="BG185"/>
  <c r="BH185"/>
  <c r="BI185"/>
  <c r="BL185"/>
  <c r="BN185" s="1"/>
  <c r="BO185" s="1"/>
  <c r="BM185"/>
  <c r="BX185"/>
  <c r="BY185"/>
  <c r="BZ185"/>
  <c r="CA185"/>
  <c r="CD185"/>
  <c r="CE185"/>
  <c r="CP185"/>
  <c r="CQ185"/>
  <c r="CR185"/>
  <c r="CS185"/>
  <c r="CV185"/>
  <c r="CW185"/>
  <c r="DU185"/>
  <c r="DV185"/>
  <c r="DW185"/>
  <c r="EE185"/>
  <c r="EF185"/>
  <c r="EK185"/>
  <c r="ES185"/>
  <c r="ET185"/>
  <c r="EU185"/>
  <c r="EX185"/>
  <c r="EY185"/>
  <c r="B186"/>
  <c r="C186"/>
  <c r="D186"/>
  <c r="E186"/>
  <c r="F186"/>
  <c r="G186"/>
  <c r="H186"/>
  <c r="I186"/>
  <c r="J186"/>
  <c r="K186"/>
  <c r="L186"/>
  <c r="S186" s="1"/>
  <c r="O186"/>
  <c r="Y186"/>
  <c r="Z186"/>
  <c r="AI186" s="1"/>
  <c r="AA186"/>
  <c r="AD186"/>
  <c r="AF186"/>
  <c r="AL186" s="1"/>
  <c r="AM186" s="1"/>
  <c r="DJ186" s="1"/>
  <c r="AN186"/>
  <c r="AO186"/>
  <c r="AP186"/>
  <c r="AQ186"/>
  <c r="AT186"/>
  <c r="AU186"/>
  <c r="AX186"/>
  <c r="BD186"/>
  <c r="BE186" s="1"/>
  <c r="DK186" s="1"/>
  <c r="BF186"/>
  <c r="BG186"/>
  <c r="BH186"/>
  <c r="BI186"/>
  <c r="BL186"/>
  <c r="BM186"/>
  <c r="BX186"/>
  <c r="EP186" s="1"/>
  <c r="BY186"/>
  <c r="CM186" s="1"/>
  <c r="BZ186"/>
  <c r="CA186"/>
  <c r="CD186"/>
  <c r="CE186"/>
  <c r="CF186" s="1"/>
  <c r="CG186" s="1"/>
  <c r="CP186"/>
  <c r="ET186" s="1"/>
  <c r="CQ186"/>
  <c r="CR186"/>
  <c r="CS186"/>
  <c r="CV186"/>
  <c r="CX186" s="1"/>
  <c r="CY186" s="1"/>
  <c r="CW186"/>
  <c r="CZ186"/>
  <c r="DF186" s="1"/>
  <c r="DG186" s="1"/>
  <c r="DN186" s="1"/>
  <c r="DU186"/>
  <c r="DV186"/>
  <c r="DW186"/>
  <c r="DX186" s="1"/>
  <c r="EW186" s="1"/>
  <c r="EF186"/>
  <c r="EI186"/>
  <c r="EJ186"/>
  <c r="EK186"/>
  <c r="EN186"/>
  <c r="EX186"/>
  <c r="EY186"/>
  <c r="FD186"/>
  <c r="B187"/>
  <c r="C187"/>
  <c r="D187"/>
  <c r="E187"/>
  <c r="CH187" s="1"/>
  <c r="CN187" s="1"/>
  <c r="CO187" s="1"/>
  <c r="DM187" s="1"/>
  <c r="F187"/>
  <c r="G187"/>
  <c r="H187"/>
  <c r="I187"/>
  <c r="J187"/>
  <c r="K187"/>
  <c r="S187" s="1"/>
  <c r="L187"/>
  <c r="O187"/>
  <c r="P187" s="1"/>
  <c r="Y187"/>
  <c r="Z187"/>
  <c r="AA187"/>
  <c r="AB187" s="1"/>
  <c r="AD187"/>
  <c r="AN187"/>
  <c r="ED187" s="1"/>
  <c r="AO187"/>
  <c r="BC187" s="1"/>
  <c r="AP187"/>
  <c r="AQ187"/>
  <c r="AT187"/>
  <c r="AU187"/>
  <c r="AV187" s="1"/>
  <c r="AW187" s="1"/>
  <c r="BF187"/>
  <c r="EJ187" s="1"/>
  <c r="BG187"/>
  <c r="BH187"/>
  <c r="BI187"/>
  <c r="BL187"/>
  <c r="BN187" s="1"/>
  <c r="BM187"/>
  <c r="BP187"/>
  <c r="BV187" s="1"/>
  <c r="BW187" s="1"/>
  <c r="DL187" s="1"/>
  <c r="BX187"/>
  <c r="BY187"/>
  <c r="BZ187"/>
  <c r="CA187"/>
  <c r="CD187"/>
  <c r="CE187"/>
  <c r="CP187"/>
  <c r="ET187" s="1"/>
  <c r="CQ187"/>
  <c r="CR187"/>
  <c r="CS187"/>
  <c r="CV187"/>
  <c r="CW187"/>
  <c r="DU187"/>
  <c r="DV187"/>
  <c r="DW187"/>
  <c r="EE187"/>
  <c r="EF187"/>
  <c r="EK187"/>
  <c r="ES187"/>
  <c r="EU187"/>
  <c r="EX187"/>
  <c r="EY187"/>
  <c r="B188"/>
  <c r="CZ188" s="1"/>
  <c r="DF188" s="1"/>
  <c r="DG188" s="1"/>
  <c r="DN188" s="1"/>
  <c r="C188"/>
  <c r="D188"/>
  <c r="E188"/>
  <c r="F188"/>
  <c r="G188"/>
  <c r="H188"/>
  <c r="I188"/>
  <c r="J188"/>
  <c r="M188" s="1"/>
  <c r="N188" s="1"/>
  <c r="K188"/>
  <c r="L188"/>
  <c r="O188"/>
  <c r="S188"/>
  <c r="Y188"/>
  <c r="Z188"/>
  <c r="AA188"/>
  <c r="AD188"/>
  <c r="AF188"/>
  <c r="AL188" s="1"/>
  <c r="AM188" s="1"/>
  <c r="DJ188" s="1"/>
  <c r="AN188"/>
  <c r="ED188" s="1"/>
  <c r="AO188"/>
  <c r="AP188"/>
  <c r="AQ188"/>
  <c r="AT188"/>
  <c r="AU188"/>
  <c r="AX188"/>
  <c r="BD188"/>
  <c r="BE188" s="1"/>
  <c r="DK188" s="1"/>
  <c r="BF188"/>
  <c r="EI188" s="1"/>
  <c r="BG188"/>
  <c r="BH188"/>
  <c r="BI188"/>
  <c r="BL188"/>
  <c r="BM188"/>
  <c r="BX188"/>
  <c r="EP188" s="1"/>
  <c r="BY188"/>
  <c r="BZ188"/>
  <c r="CA188"/>
  <c r="CB188" s="1"/>
  <c r="CC188" s="1"/>
  <c r="CD188"/>
  <c r="CE188"/>
  <c r="CF188" s="1"/>
  <c r="CG188" s="1"/>
  <c r="CP188"/>
  <c r="EU188" s="1"/>
  <c r="CQ188"/>
  <c r="CR188"/>
  <c r="CS188"/>
  <c r="CV188"/>
  <c r="CX188" s="1"/>
  <c r="CY188" s="1"/>
  <c r="CW188"/>
  <c r="DU188"/>
  <c r="DV188"/>
  <c r="DW188"/>
  <c r="DX188" s="1"/>
  <c r="EW188" s="1"/>
  <c r="EE188"/>
  <c r="EF188"/>
  <c r="EJ188"/>
  <c r="EK188"/>
  <c r="EN188"/>
  <c r="EX188"/>
  <c r="EY188"/>
  <c r="FD188"/>
  <c r="B189"/>
  <c r="C189"/>
  <c r="D189"/>
  <c r="E189"/>
  <c r="F189"/>
  <c r="G189"/>
  <c r="H189"/>
  <c r="I189"/>
  <c r="J189"/>
  <c r="K189"/>
  <c r="S189" s="1"/>
  <c r="L189"/>
  <c r="O189"/>
  <c r="Y189"/>
  <c r="Z189"/>
  <c r="AK189" s="1"/>
  <c r="AA189"/>
  <c r="AD189"/>
  <c r="AE189"/>
  <c r="AF189"/>
  <c r="AL189" s="1"/>
  <c r="AM189" s="1"/>
  <c r="DJ189" s="1"/>
  <c r="AN189"/>
  <c r="ED189" s="1"/>
  <c r="AO189"/>
  <c r="AP189"/>
  <c r="AQ189"/>
  <c r="AT189"/>
  <c r="AU189"/>
  <c r="AV189" s="1"/>
  <c r="AX189"/>
  <c r="BD189"/>
  <c r="BE189" s="1"/>
  <c r="DK189" s="1"/>
  <c r="BF189"/>
  <c r="BG189"/>
  <c r="BH189"/>
  <c r="BI189"/>
  <c r="BL189"/>
  <c r="BM189"/>
  <c r="BX189"/>
  <c r="EP189" s="1"/>
  <c r="BY189"/>
  <c r="BZ189"/>
  <c r="CA189"/>
  <c r="CB189" s="1"/>
  <c r="CC189" s="1"/>
  <c r="CD189"/>
  <c r="CE189"/>
  <c r="CP189"/>
  <c r="ET189" s="1"/>
  <c r="CQ189"/>
  <c r="CR189"/>
  <c r="CS189"/>
  <c r="CV189"/>
  <c r="CX189" s="1"/>
  <c r="CY189" s="1"/>
  <c r="CW189"/>
  <c r="CZ189"/>
  <c r="DF189" s="1"/>
  <c r="DG189" s="1"/>
  <c r="DN189" s="1"/>
  <c r="DU189"/>
  <c r="DV189"/>
  <c r="DW189"/>
  <c r="EE189"/>
  <c r="EF189"/>
  <c r="EJ189"/>
  <c r="EX189"/>
  <c r="EY189"/>
  <c r="FD189"/>
  <c r="B190"/>
  <c r="C190"/>
  <c r="D190"/>
  <c r="E190"/>
  <c r="F190"/>
  <c r="G190"/>
  <c r="H190"/>
  <c r="I190"/>
  <c r="J190"/>
  <c r="K190"/>
  <c r="L190"/>
  <c r="O190"/>
  <c r="P190" s="1"/>
  <c r="Y190"/>
  <c r="AI190" s="1"/>
  <c r="Z190"/>
  <c r="AK190" s="1"/>
  <c r="AA190"/>
  <c r="AD190"/>
  <c r="AE190"/>
  <c r="AF190"/>
  <c r="AL190" s="1"/>
  <c r="AM190" s="1"/>
  <c r="DJ190" s="1"/>
  <c r="AN190"/>
  <c r="ED190" s="1"/>
  <c r="AO190"/>
  <c r="BC190" s="1"/>
  <c r="AP190"/>
  <c r="AQ190"/>
  <c r="AT190"/>
  <c r="AU190"/>
  <c r="AV190" s="1"/>
  <c r="AX190"/>
  <c r="BF190"/>
  <c r="EI190" s="1"/>
  <c r="BG190"/>
  <c r="BH190"/>
  <c r="BI190"/>
  <c r="BL190"/>
  <c r="BM190"/>
  <c r="BP190"/>
  <c r="BV190" s="1"/>
  <c r="BW190" s="1"/>
  <c r="DL190" s="1"/>
  <c r="BX190"/>
  <c r="EP190" s="1"/>
  <c r="BY190"/>
  <c r="BZ190"/>
  <c r="CA190"/>
  <c r="CD190"/>
  <c r="CE190"/>
  <c r="CF190" s="1"/>
  <c r="CG190" s="1"/>
  <c r="CH190"/>
  <c r="CN190"/>
  <c r="CO190" s="1"/>
  <c r="DM190" s="1"/>
  <c r="CP190"/>
  <c r="ES190" s="1"/>
  <c r="CQ190"/>
  <c r="CR190"/>
  <c r="CS190"/>
  <c r="CV190"/>
  <c r="CW190"/>
  <c r="DU190"/>
  <c r="DV190"/>
  <c r="DW190"/>
  <c r="EE190"/>
  <c r="EF190"/>
  <c r="EN190"/>
  <c r="ET190"/>
  <c r="EU190"/>
  <c r="EX190"/>
  <c r="EY190"/>
  <c r="FD190"/>
  <c r="B191"/>
  <c r="C191"/>
  <c r="D191"/>
  <c r="E191"/>
  <c r="FD191" s="1"/>
  <c r="F191"/>
  <c r="G191"/>
  <c r="H191"/>
  <c r="I191"/>
  <c r="J191"/>
  <c r="M191" s="1"/>
  <c r="N191" s="1"/>
  <c r="K191"/>
  <c r="L191"/>
  <c r="O191"/>
  <c r="S191"/>
  <c r="Y191"/>
  <c r="Z191"/>
  <c r="AA191"/>
  <c r="AB191" s="1"/>
  <c r="AD191"/>
  <c r="AN191"/>
  <c r="EF191" s="1"/>
  <c r="AO191"/>
  <c r="AP191"/>
  <c r="AQ191"/>
  <c r="AR191" s="1"/>
  <c r="AT191"/>
  <c r="BC191" s="1"/>
  <c r="AU191"/>
  <c r="BF191"/>
  <c r="EK191" s="1"/>
  <c r="BG191"/>
  <c r="BH191"/>
  <c r="BI191"/>
  <c r="BL191"/>
  <c r="BM191"/>
  <c r="BX191"/>
  <c r="EP191" s="1"/>
  <c r="BY191"/>
  <c r="BZ191"/>
  <c r="CA191"/>
  <c r="CB191" s="1"/>
  <c r="CC191" s="1"/>
  <c r="CD191"/>
  <c r="CE191"/>
  <c r="CF191" s="1"/>
  <c r="CM191"/>
  <c r="CP191"/>
  <c r="ES191" s="1"/>
  <c r="CQ191"/>
  <c r="CR191"/>
  <c r="CS191"/>
  <c r="CV191"/>
  <c r="CX191" s="1"/>
  <c r="CY191" s="1"/>
  <c r="CW191"/>
  <c r="DU191"/>
  <c r="DV191"/>
  <c r="DW191"/>
  <c r="EI191"/>
  <c r="EJ191"/>
  <c r="EN191"/>
  <c r="EX191"/>
  <c r="EY191"/>
  <c r="B192"/>
  <c r="CN192" s="1"/>
  <c r="CO192" s="1"/>
  <c r="DM192" s="1"/>
  <c r="C192"/>
  <c r="D192"/>
  <c r="E192"/>
  <c r="FD192" s="1"/>
  <c r="F192"/>
  <c r="G192"/>
  <c r="H192"/>
  <c r="I192"/>
  <c r="J192"/>
  <c r="K192"/>
  <c r="S192" s="1"/>
  <c r="L192"/>
  <c r="O192"/>
  <c r="Y192"/>
  <c r="Z192"/>
  <c r="AA192"/>
  <c r="AD192"/>
  <c r="AE192"/>
  <c r="AN192"/>
  <c r="AO192"/>
  <c r="AP192"/>
  <c r="AQ192"/>
  <c r="AT192"/>
  <c r="AU192"/>
  <c r="AV192" s="1"/>
  <c r="BC192"/>
  <c r="BF192"/>
  <c r="EK192" s="1"/>
  <c r="BG192"/>
  <c r="BH192"/>
  <c r="BS192" s="1"/>
  <c r="BI192"/>
  <c r="BL192"/>
  <c r="BN192" s="1"/>
  <c r="BO192" s="1"/>
  <c r="BM192"/>
  <c r="BP192"/>
  <c r="BV192" s="1"/>
  <c r="BW192" s="1"/>
  <c r="DL192" s="1"/>
  <c r="BX192"/>
  <c r="EP192" s="1"/>
  <c r="BY192"/>
  <c r="BZ192"/>
  <c r="CK192" s="1"/>
  <c r="CA192"/>
  <c r="CD192"/>
  <c r="CE192"/>
  <c r="CH192"/>
  <c r="CP192"/>
  <c r="ES192" s="1"/>
  <c r="CQ192"/>
  <c r="CR192"/>
  <c r="CS192"/>
  <c r="CV192"/>
  <c r="CW192"/>
  <c r="DU192"/>
  <c r="DV192"/>
  <c r="DW192"/>
  <c r="EE192"/>
  <c r="EI192"/>
  <c r="EJ192"/>
  <c r="ET192"/>
  <c r="EU192"/>
  <c r="EX192"/>
  <c r="EY192"/>
  <c r="B193"/>
  <c r="C193"/>
  <c r="D193"/>
  <c r="E193"/>
  <c r="F193"/>
  <c r="G193"/>
  <c r="H193"/>
  <c r="I193"/>
  <c r="J193"/>
  <c r="K193"/>
  <c r="S193" s="1"/>
  <c r="L193"/>
  <c r="O193"/>
  <c r="Y193"/>
  <c r="Z193"/>
  <c r="AK193" s="1"/>
  <c r="AA193"/>
  <c r="AD193"/>
  <c r="AE193"/>
  <c r="AF193"/>
  <c r="AL193" s="1"/>
  <c r="AM193" s="1"/>
  <c r="DJ193" s="1"/>
  <c r="AN193"/>
  <c r="ED193" s="1"/>
  <c r="AO193"/>
  <c r="AP193"/>
  <c r="AQ193"/>
  <c r="AT193"/>
  <c r="AU193"/>
  <c r="AV193" s="1"/>
  <c r="AX193"/>
  <c r="BD193"/>
  <c r="BE193" s="1"/>
  <c r="DK193" s="1"/>
  <c r="BF193"/>
  <c r="BG193"/>
  <c r="BH193"/>
  <c r="BI193"/>
  <c r="BL193"/>
  <c r="BM193"/>
  <c r="BX193"/>
  <c r="EP193" s="1"/>
  <c r="BY193"/>
  <c r="BZ193"/>
  <c r="CA193"/>
  <c r="CB193" s="1"/>
  <c r="CC193" s="1"/>
  <c r="CD193"/>
  <c r="CE193"/>
  <c r="CP193"/>
  <c r="ES193" s="1"/>
  <c r="CQ193"/>
  <c r="CR193"/>
  <c r="CS193"/>
  <c r="CV193"/>
  <c r="CX193" s="1"/>
  <c r="CY193" s="1"/>
  <c r="CW193"/>
  <c r="CZ193"/>
  <c r="DF193" s="1"/>
  <c r="DG193" s="1"/>
  <c r="DN193" s="1"/>
  <c r="DU193"/>
  <c r="DV193"/>
  <c r="DW193"/>
  <c r="EE193"/>
  <c r="EF193"/>
  <c r="EJ193"/>
  <c r="EU193"/>
  <c r="EX193"/>
  <c r="EY193"/>
  <c r="FD193"/>
  <c r="B194"/>
  <c r="Q194" s="1"/>
  <c r="C194"/>
  <c r="D194"/>
  <c r="E194"/>
  <c r="FD194" s="1"/>
  <c r="F194"/>
  <c r="G194"/>
  <c r="H194"/>
  <c r="I194"/>
  <c r="J194"/>
  <c r="M194" s="1"/>
  <c r="N194" s="1"/>
  <c r="K194"/>
  <c r="L194"/>
  <c r="O194"/>
  <c r="S194"/>
  <c r="Y194"/>
  <c r="Z194"/>
  <c r="AA194"/>
  <c r="AB194" s="1"/>
  <c r="AD194"/>
  <c r="AN194"/>
  <c r="ED194" s="1"/>
  <c r="AO194"/>
  <c r="AP194"/>
  <c r="AQ194"/>
  <c r="AR194" s="1"/>
  <c r="AT194"/>
  <c r="BC194" s="1"/>
  <c r="AU194"/>
  <c r="BF194"/>
  <c r="EK194" s="1"/>
  <c r="BG194"/>
  <c r="BH194"/>
  <c r="BI194"/>
  <c r="BL194"/>
  <c r="BM194"/>
  <c r="BX194"/>
  <c r="EP194" s="1"/>
  <c r="BY194"/>
  <c r="BZ194"/>
  <c r="CA194"/>
  <c r="CB194" s="1"/>
  <c r="CC194" s="1"/>
  <c r="CD194"/>
  <c r="CE194"/>
  <c r="CF194" s="1"/>
  <c r="CM194"/>
  <c r="CP194"/>
  <c r="ES194" s="1"/>
  <c r="CQ194"/>
  <c r="DC194" s="1"/>
  <c r="CR194"/>
  <c r="CS194"/>
  <c r="CV194"/>
  <c r="CW194"/>
  <c r="CZ194"/>
  <c r="DF194" s="1"/>
  <c r="DG194" s="1"/>
  <c r="DN194" s="1"/>
  <c r="DU194"/>
  <c r="DV194"/>
  <c r="DW194"/>
  <c r="DX194" s="1"/>
  <c r="EW194" s="1"/>
  <c r="EI194"/>
  <c r="EJ194"/>
  <c r="EN194"/>
  <c r="ET194"/>
  <c r="EU194"/>
  <c r="EX194"/>
  <c r="EY194"/>
  <c r="B195"/>
  <c r="Q195" s="1"/>
  <c r="C195"/>
  <c r="D195"/>
  <c r="E195"/>
  <c r="FD195" s="1"/>
  <c r="F195"/>
  <c r="G195"/>
  <c r="H195"/>
  <c r="I195"/>
  <c r="J195"/>
  <c r="K195"/>
  <c r="S195" s="1"/>
  <c r="L195"/>
  <c r="O195"/>
  <c r="Y195"/>
  <c r="Z195"/>
  <c r="AA195"/>
  <c r="AD195"/>
  <c r="AE195"/>
  <c r="AN195"/>
  <c r="ED195" s="1"/>
  <c r="AO195"/>
  <c r="BC195" s="1"/>
  <c r="AP195"/>
  <c r="AQ195"/>
  <c r="AT195"/>
  <c r="AU195"/>
  <c r="AV195" s="1"/>
  <c r="BF195"/>
  <c r="EK195" s="1"/>
  <c r="BG195"/>
  <c r="BH195"/>
  <c r="BI195"/>
  <c r="BL195"/>
  <c r="BN195" s="1"/>
  <c r="BO195" s="1"/>
  <c r="BM195"/>
  <c r="BX195"/>
  <c r="EP195" s="1"/>
  <c r="BY195"/>
  <c r="BZ195"/>
  <c r="CA195"/>
  <c r="CB195" s="1"/>
  <c r="CC195" s="1"/>
  <c r="CD195"/>
  <c r="CM195" s="1"/>
  <c r="CE195"/>
  <c r="CP195"/>
  <c r="ES195" s="1"/>
  <c r="CQ195"/>
  <c r="CR195"/>
  <c r="CS195"/>
  <c r="CV195"/>
  <c r="CW195"/>
  <c r="CZ195"/>
  <c r="DF195" s="1"/>
  <c r="DG195" s="1"/>
  <c r="DN195" s="1"/>
  <c r="DC195"/>
  <c r="DU195"/>
  <c r="DV195"/>
  <c r="DW195"/>
  <c r="DX195" s="1"/>
  <c r="EW195" s="1"/>
  <c r="EE195"/>
  <c r="EN195"/>
  <c r="ET195"/>
  <c r="EU195"/>
  <c r="EX195"/>
  <c r="EY195"/>
  <c r="B196"/>
  <c r="Q196" s="1"/>
  <c r="C196"/>
  <c r="D196"/>
  <c r="E196"/>
  <c r="F196"/>
  <c r="G196"/>
  <c r="H196"/>
  <c r="I196"/>
  <c r="J196"/>
  <c r="K196"/>
  <c r="S196" s="1"/>
  <c r="L196"/>
  <c r="O196"/>
  <c r="Y196"/>
  <c r="AI196" s="1"/>
  <c r="Z196"/>
  <c r="AK196" s="1"/>
  <c r="AA196"/>
  <c r="AD196"/>
  <c r="AE196"/>
  <c r="AF196"/>
  <c r="AL196" s="1"/>
  <c r="AM196" s="1"/>
  <c r="DJ196" s="1"/>
  <c r="AN196"/>
  <c r="ED196" s="1"/>
  <c r="AO196"/>
  <c r="BC196" s="1"/>
  <c r="AP196"/>
  <c r="AQ196"/>
  <c r="AT196"/>
  <c r="AU196"/>
  <c r="AV196" s="1"/>
  <c r="AX196"/>
  <c r="BD196" s="1"/>
  <c r="BE196" s="1"/>
  <c r="DK196" s="1"/>
  <c r="BF196"/>
  <c r="EK196" s="1"/>
  <c r="BG196"/>
  <c r="BH196"/>
  <c r="BI196"/>
  <c r="BL196"/>
  <c r="BM196"/>
  <c r="BX196"/>
  <c r="EP196" s="1"/>
  <c r="BY196"/>
  <c r="CM196" s="1"/>
  <c r="BZ196"/>
  <c r="CA196"/>
  <c r="CD196"/>
  <c r="CE196"/>
  <c r="CF196" s="1"/>
  <c r="CG196" s="1"/>
  <c r="CP196"/>
  <c r="ES196" s="1"/>
  <c r="CQ196"/>
  <c r="CR196"/>
  <c r="CS196"/>
  <c r="CV196"/>
  <c r="CX196" s="1"/>
  <c r="CY196" s="1"/>
  <c r="CW196"/>
  <c r="CZ196"/>
  <c r="DF196" s="1"/>
  <c r="DG196" s="1"/>
  <c r="DN196" s="1"/>
  <c r="DU196"/>
  <c r="DV196"/>
  <c r="DW196"/>
  <c r="EE196"/>
  <c r="EF196"/>
  <c r="EN196"/>
  <c r="ET196"/>
  <c r="EX196"/>
  <c r="EY196"/>
  <c r="FD196"/>
  <c r="B197"/>
  <c r="C197"/>
  <c r="D197"/>
  <c r="E197"/>
  <c r="AF197" s="1"/>
  <c r="F197"/>
  <c r="G197"/>
  <c r="H197"/>
  <c r="I197"/>
  <c r="J197"/>
  <c r="K197"/>
  <c r="S197" s="1"/>
  <c r="L197"/>
  <c r="O197"/>
  <c r="P197" s="1"/>
  <c r="Y197"/>
  <c r="Z197"/>
  <c r="AA197"/>
  <c r="AB197" s="1"/>
  <c r="AD197"/>
  <c r="AN197"/>
  <c r="ED197" s="1"/>
  <c r="AO197"/>
  <c r="AP197"/>
  <c r="AQ197"/>
  <c r="AR197" s="1"/>
  <c r="AT197"/>
  <c r="AU197"/>
  <c r="AV197" s="1"/>
  <c r="BC197"/>
  <c r="BF197"/>
  <c r="EK197" s="1"/>
  <c r="BG197"/>
  <c r="BS197" s="1"/>
  <c r="BH197"/>
  <c r="BI197"/>
  <c r="BL197"/>
  <c r="BM197"/>
  <c r="BP197"/>
  <c r="BV197" s="1"/>
  <c r="BW197" s="1"/>
  <c r="DL197" s="1"/>
  <c r="BX197"/>
  <c r="EP197" s="1"/>
  <c r="BY197"/>
  <c r="CM197" s="1"/>
  <c r="BZ197"/>
  <c r="CA197"/>
  <c r="CD197"/>
  <c r="CE197"/>
  <c r="CF197" s="1"/>
  <c r="CH197"/>
  <c r="CP197"/>
  <c r="ES197" s="1"/>
  <c r="CQ197"/>
  <c r="CR197"/>
  <c r="CS197"/>
  <c r="CV197"/>
  <c r="CW197"/>
  <c r="DU197"/>
  <c r="DV197"/>
  <c r="DW197"/>
  <c r="EE197"/>
  <c r="EF197"/>
  <c r="EI197"/>
  <c r="EN197"/>
  <c r="ET197"/>
  <c r="EU197"/>
  <c r="EX197"/>
  <c r="EY197"/>
  <c r="B198"/>
  <c r="Q198" s="1"/>
  <c r="C198"/>
  <c r="D198"/>
  <c r="E198"/>
  <c r="FD198" s="1"/>
  <c r="F198"/>
  <c r="G198"/>
  <c r="H198"/>
  <c r="I198"/>
  <c r="J198"/>
  <c r="M198" s="1"/>
  <c r="N198" s="1"/>
  <c r="K198"/>
  <c r="L198"/>
  <c r="O198"/>
  <c r="S198"/>
  <c r="Y198"/>
  <c r="Z198"/>
  <c r="AA198"/>
  <c r="AB198" s="1"/>
  <c r="AD198"/>
  <c r="AN198"/>
  <c r="ED198" s="1"/>
  <c r="AO198"/>
  <c r="AP198"/>
  <c r="AQ198"/>
  <c r="AR198" s="1"/>
  <c r="AT198"/>
  <c r="BC198" s="1"/>
  <c r="AU198"/>
  <c r="BF198"/>
  <c r="EK198" s="1"/>
  <c r="BG198"/>
  <c r="BH198"/>
  <c r="BI198"/>
  <c r="BL198"/>
  <c r="BM198"/>
  <c r="BX198"/>
  <c r="EP198" s="1"/>
  <c r="BY198"/>
  <c r="BZ198"/>
  <c r="CA198"/>
  <c r="CD198"/>
  <c r="CE198"/>
  <c r="CF198" s="1"/>
  <c r="CM198"/>
  <c r="CP198"/>
  <c r="ES198" s="1"/>
  <c r="CQ198"/>
  <c r="DC198" s="1"/>
  <c r="CR198"/>
  <c r="CS198"/>
  <c r="CV198"/>
  <c r="CW198"/>
  <c r="CZ198"/>
  <c r="DF198" s="1"/>
  <c r="DG198" s="1"/>
  <c r="DN198" s="1"/>
  <c r="DU198"/>
  <c r="DV198"/>
  <c r="DW198"/>
  <c r="DX198" s="1"/>
  <c r="EW198" s="1"/>
  <c r="EI198"/>
  <c r="EJ198"/>
  <c r="EN198"/>
  <c r="ET198"/>
  <c r="EU198"/>
  <c r="EX198"/>
  <c r="EY198"/>
  <c r="B199"/>
  <c r="Q199" s="1"/>
  <c r="C199"/>
  <c r="D199"/>
  <c r="E199"/>
  <c r="FD199" s="1"/>
  <c r="F199"/>
  <c r="G199"/>
  <c r="H199"/>
  <c r="I199"/>
  <c r="J199"/>
  <c r="K199"/>
  <c r="S199" s="1"/>
  <c r="L199"/>
  <c r="O199"/>
  <c r="Y199"/>
  <c r="Z199"/>
  <c r="AA199"/>
  <c r="AD199"/>
  <c r="AE199"/>
  <c r="AN199"/>
  <c r="ED199" s="1"/>
  <c r="AO199"/>
  <c r="BC199" s="1"/>
  <c r="AP199"/>
  <c r="AQ199"/>
  <c r="AT199"/>
  <c r="AU199"/>
  <c r="AV199" s="1"/>
  <c r="BF199"/>
  <c r="EK199" s="1"/>
  <c r="BG199"/>
  <c r="BH199"/>
  <c r="BI199"/>
  <c r="BL199"/>
  <c r="BN199" s="1"/>
  <c r="BO199" s="1"/>
  <c r="BM199"/>
  <c r="BX199"/>
  <c r="EP199" s="1"/>
  <c r="BY199"/>
  <c r="BZ199"/>
  <c r="CA199"/>
  <c r="CJ199" s="1"/>
  <c r="CD199"/>
  <c r="CM199" s="1"/>
  <c r="CE199"/>
  <c r="CP199"/>
  <c r="ES199" s="1"/>
  <c r="CQ199"/>
  <c r="CR199"/>
  <c r="CS199"/>
  <c r="CV199"/>
  <c r="CW199"/>
  <c r="CZ199"/>
  <c r="DF199" s="1"/>
  <c r="DG199" s="1"/>
  <c r="DN199" s="1"/>
  <c r="DC199"/>
  <c r="DU199"/>
  <c r="DV199"/>
  <c r="DW199"/>
  <c r="DX199" s="1"/>
  <c r="EW199" s="1"/>
  <c r="EE199"/>
  <c r="EJ199"/>
  <c r="EN199"/>
  <c r="ET199"/>
  <c r="EU199"/>
  <c r="EX199"/>
  <c r="EY199"/>
  <c r="B200"/>
  <c r="Q200" s="1"/>
  <c r="C200"/>
  <c r="D200"/>
  <c r="E200"/>
  <c r="F200"/>
  <c r="G200"/>
  <c r="H200"/>
  <c r="I200"/>
  <c r="J200"/>
  <c r="K200"/>
  <c r="S200" s="1"/>
  <c r="L200"/>
  <c r="O200"/>
  <c r="Y200"/>
  <c r="AI200" s="1"/>
  <c r="Z200"/>
  <c r="AA200"/>
  <c r="AD200"/>
  <c r="AE200"/>
  <c r="AF200"/>
  <c r="AL200" s="1"/>
  <c r="AM200" s="1"/>
  <c r="DJ200" s="1"/>
  <c r="AN200"/>
  <c r="ED200" s="1"/>
  <c r="AO200"/>
  <c r="BC200" s="1"/>
  <c r="AP200"/>
  <c r="AQ200"/>
  <c r="AT200"/>
  <c r="AU200"/>
  <c r="AV200" s="1"/>
  <c r="AX200"/>
  <c r="BD200" s="1"/>
  <c r="BE200" s="1"/>
  <c r="DK200" s="1"/>
  <c r="BF200"/>
  <c r="EK200" s="1"/>
  <c r="BG200"/>
  <c r="BH200"/>
  <c r="BI200"/>
  <c r="BL200"/>
  <c r="BN200" s="1"/>
  <c r="BO200" s="1"/>
  <c r="BM200"/>
  <c r="BX200"/>
  <c r="EP200" s="1"/>
  <c r="BY200"/>
  <c r="CM200" s="1"/>
  <c r="BZ200"/>
  <c r="CA200"/>
  <c r="CD200"/>
  <c r="CE200"/>
  <c r="CP200"/>
  <c r="ES200" s="1"/>
  <c r="CQ200"/>
  <c r="CR200"/>
  <c r="CS200"/>
  <c r="CV200"/>
  <c r="CX200" s="1"/>
  <c r="CY200" s="1"/>
  <c r="CW200"/>
  <c r="CZ200"/>
  <c r="DF200" s="1"/>
  <c r="DG200" s="1"/>
  <c r="DN200" s="1"/>
  <c r="DC200"/>
  <c r="DU200"/>
  <c r="DV200"/>
  <c r="DW200"/>
  <c r="EE200"/>
  <c r="EF200"/>
  <c r="EN200"/>
  <c r="ET200"/>
  <c r="EX200"/>
  <c r="EY200"/>
  <c r="FD200"/>
  <c r="B201"/>
  <c r="C201"/>
  <c r="D201"/>
  <c r="E201"/>
  <c r="AE201" s="1"/>
  <c r="F201"/>
  <c r="G201"/>
  <c r="H201"/>
  <c r="I201"/>
  <c r="J201"/>
  <c r="K201"/>
  <c r="S201" s="1"/>
  <c r="L201"/>
  <c r="O201"/>
  <c r="P201" s="1"/>
  <c r="Y201"/>
  <c r="Z201"/>
  <c r="AK201" s="1"/>
  <c r="AA201"/>
  <c r="AD201"/>
  <c r="AF201"/>
  <c r="AL201" s="1"/>
  <c r="AM201" s="1"/>
  <c r="DJ201" s="1"/>
  <c r="AN201"/>
  <c r="ED201" s="1"/>
  <c r="AO201"/>
  <c r="AP201"/>
  <c r="BC201" s="1"/>
  <c r="AQ201"/>
  <c r="AT201"/>
  <c r="AU201"/>
  <c r="AV201" s="1"/>
  <c r="AX201"/>
  <c r="BF201"/>
  <c r="EK201" s="1"/>
  <c r="BG201"/>
  <c r="BJ201" s="1"/>
  <c r="BK201" s="1"/>
  <c r="BH201"/>
  <c r="BI201"/>
  <c r="BL201"/>
  <c r="BM201"/>
  <c r="BP201"/>
  <c r="BV201" s="1"/>
  <c r="BW201" s="1"/>
  <c r="DL201" s="1"/>
  <c r="BX201"/>
  <c r="EP201" s="1"/>
  <c r="BY201"/>
  <c r="CM201" s="1"/>
  <c r="BZ201"/>
  <c r="CA201"/>
  <c r="CD201"/>
  <c r="CE201"/>
  <c r="CF201" s="1"/>
  <c r="CG201" s="1"/>
  <c r="CH201"/>
  <c r="CP201"/>
  <c r="ES201" s="1"/>
  <c r="CQ201"/>
  <c r="CT201" s="1"/>
  <c r="CU201" s="1"/>
  <c r="CR201"/>
  <c r="CS201"/>
  <c r="CV201"/>
  <c r="CX201" s="1"/>
  <c r="CY201" s="1"/>
  <c r="CW201"/>
  <c r="DU201"/>
  <c r="DV201"/>
  <c r="DW201"/>
  <c r="EE201"/>
  <c r="EF201"/>
  <c r="EI201"/>
  <c r="EN201"/>
  <c r="ET201"/>
  <c r="EX201"/>
  <c r="EY201"/>
  <c r="FD201"/>
  <c r="B202"/>
  <c r="AF202" s="1"/>
  <c r="C202"/>
  <c r="D202"/>
  <c r="E202"/>
  <c r="FD202" s="1"/>
  <c r="F202"/>
  <c r="G202"/>
  <c r="H202"/>
  <c r="I202"/>
  <c r="J202"/>
  <c r="M202" s="1"/>
  <c r="K202"/>
  <c r="L202"/>
  <c r="O202"/>
  <c r="P202" s="1"/>
  <c r="S202"/>
  <c r="Y202"/>
  <c r="Z202"/>
  <c r="AA202"/>
  <c r="AB202" s="1"/>
  <c r="AD202"/>
  <c r="AN202"/>
  <c r="ED202" s="1"/>
  <c r="AO202"/>
  <c r="AP202"/>
  <c r="AQ202"/>
  <c r="AR202" s="1"/>
  <c r="AT202"/>
  <c r="AU202"/>
  <c r="BC202"/>
  <c r="BF202"/>
  <c r="EK202" s="1"/>
  <c r="BG202"/>
  <c r="BH202"/>
  <c r="BS202" s="1"/>
  <c r="BI202"/>
  <c r="BL202"/>
  <c r="BM202"/>
  <c r="BP202"/>
  <c r="BV202" s="1"/>
  <c r="BW202" s="1"/>
  <c r="DL202" s="1"/>
  <c r="BX202"/>
  <c r="EP202" s="1"/>
  <c r="BY202"/>
  <c r="BZ202"/>
  <c r="CA202"/>
  <c r="CD202"/>
  <c r="CE202"/>
  <c r="CF202" s="1"/>
  <c r="CH202"/>
  <c r="CP202"/>
  <c r="ES202" s="1"/>
  <c r="CQ202"/>
  <c r="CT202" s="1"/>
  <c r="CU202" s="1"/>
  <c r="CR202"/>
  <c r="CS202"/>
  <c r="CV202"/>
  <c r="CW202"/>
  <c r="DU202"/>
  <c r="DV202"/>
  <c r="DW202"/>
  <c r="EI202"/>
  <c r="EJ202"/>
  <c r="EN202"/>
  <c r="ET202"/>
  <c r="EU202"/>
  <c r="EX202"/>
  <c r="EY202"/>
  <c r="B203"/>
  <c r="Q203" s="1"/>
  <c r="C203"/>
  <c r="D203"/>
  <c r="E203"/>
  <c r="FD203" s="1"/>
  <c r="F203"/>
  <c r="G203"/>
  <c r="H203"/>
  <c r="I203"/>
  <c r="J203"/>
  <c r="M203" s="1"/>
  <c r="N203" s="1"/>
  <c r="K203"/>
  <c r="L203"/>
  <c r="O203"/>
  <c r="S203"/>
  <c r="Y203"/>
  <c r="Z203"/>
  <c r="AA203"/>
  <c r="AD203"/>
  <c r="AN203"/>
  <c r="ED203" s="1"/>
  <c r="AO203"/>
  <c r="BC203" s="1"/>
  <c r="AP203"/>
  <c r="AQ203"/>
  <c r="AT203"/>
  <c r="AU203"/>
  <c r="BF203"/>
  <c r="EK203" s="1"/>
  <c r="BG203"/>
  <c r="BH203"/>
  <c r="BI203"/>
  <c r="BL203"/>
  <c r="BN203" s="1"/>
  <c r="BO203" s="1"/>
  <c r="BM203"/>
  <c r="BX203"/>
  <c r="EP203" s="1"/>
  <c r="BY203"/>
  <c r="BZ203"/>
  <c r="CA203"/>
  <c r="CD203"/>
  <c r="CE203"/>
  <c r="CM203"/>
  <c r="CP203"/>
  <c r="ES203" s="1"/>
  <c r="CQ203"/>
  <c r="CR203"/>
  <c r="DC203" s="1"/>
  <c r="CS203"/>
  <c r="CV203"/>
  <c r="CW203"/>
  <c r="CZ203"/>
  <c r="DF203" s="1"/>
  <c r="DG203" s="1"/>
  <c r="DN203" s="1"/>
  <c r="DU203"/>
  <c r="DV203"/>
  <c r="DW203"/>
  <c r="DX203" s="1"/>
  <c r="EW203" s="1"/>
  <c r="EJ203"/>
  <c r="EN203"/>
  <c r="ET203"/>
  <c r="EU203"/>
  <c r="EX203"/>
  <c r="EY203"/>
  <c r="B204"/>
  <c r="Q204" s="1"/>
  <c r="C204"/>
  <c r="D204"/>
  <c r="E204"/>
  <c r="F204"/>
  <c r="G204"/>
  <c r="H204"/>
  <c r="I204"/>
  <c r="J204"/>
  <c r="K204"/>
  <c r="V204" s="1"/>
  <c r="L204"/>
  <c r="O204"/>
  <c r="Y204"/>
  <c r="AI204" s="1"/>
  <c r="Z204"/>
  <c r="AA204"/>
  <c r="AD204"/>
  <c r="AE204"/>
  <c r="AF204"/>
  <c r="AL204" s="1"/>
  <c r="AM204" s="1"/>
  <c r="DJ204" s="1"/>
  <c r="AN204"/>
  <c r="ED204" s="1"/>
  <c r="AO204"/>
  <c r="BC204" s="1"/>
  <c r="AP204"/>
  <c r="AQ204"/>
  <c r="AT204"/>
  <c r="AU204"/>
  <c r="AV204" s="1"/>
  <c r="AX204"/>
  <c r="BD204" s="1"/>
  <c r="BE204" s="1"/>
  <c r="DK204" s="1"/>
  <c r="BF204"/>
  <c r="EK204" s="1"/>
  <c r="BG204"/>
  <c r="BJ204" s="1"/>
  <c r="BK204" s="1"/>
  <c r="BH204"/>
  <c r="BI204"/>
  <c r="BL204"/>
  <c r="BN204" s="1"/>
  <c r="BO204" s="1"/>
  <c r="BM204"/>
  <c r="BX204"/>
  <c r="EP204" s="1"/>
  <c r="BY204"/>
  <c r="CM204" s="1"/>
  <c r="BZ204"/>
  <c r="CA204"/>
  <c r="CD204"/>
  <c r="CE204"/>
  <c r="CP204"/>
  <c r="ES204" s="1"/>
  <c r="CQ204"/>
  <c r="CR204"/>
  <c r="CS204"/>
  <c r="CV204"/>
  <c r="CX204" s="1"/>
  <c r="CY204" s="1"/>
  <c r="CW204"/>
  <c r="CZ204"/>
  <c r="DF204" s="1"/>
  <c r="DG204" s="1"/>
  <c r="DN204" s="1"/>
  <c r="DC204"/>
  <c r="DU204"/>
  <c r="DV204"/>
  <c r="DW204"/>
  <c r="EE204"/>
  <c r="EF204"/>
  <c r="EN204"/>
  <c r="ET204"/>
  <c r="EX204"/>
  <c r="EY204"/>
  <c r="FD204"/>
  <c r="B205"/>
  <c r="C205"/>
  <c r="D205"/>
  <c r="E205"/>
  <c r="AE205" s="1"/>
  <c r="F205"/>
  <c r="G205"/>
  <c r="H205"/>
  <c r="I205"/>
  <c r="J205"/>
  <c r="K205"/>
  <c r="S205" s="1"/>
  <c r="L205"/>
  <c r="O205"/>
  <c r="P205" s="1"/>
  <c r="Y205"/>
  <c r="Z205"/>
  <c r="AK205" s="1"/>
  <c r="AA205"/>
  <c r="AD205"/>
  <c r="AF205"/>
  <c r="AL205" s="1"/>
  <c r="AM205" s="1"/>
  <c r="DJ205" s="1"/>
  <c r="AN205"/>
  <c r="ED205" s="1"/>
  <c r="AO205"/>
  <c r="AP205"/>
  <c r="BA205" s="1"/>
  <c r="AQ205"/>
  <c r="AT205"/>
  <c r="AU205"/>
  <c r="AV205" s="1"/>
  <c r="AX205"/>
  <c r="BF205"/>
  <c r="EK205" s="1"/>
  <c r="BG205"/>
  <c r="BT205" s="1"/>
  <c r="BH205"/>
  <c r="BI205"/>
  <c r="BL205"/>
  <c r="BM205"/>
  <c r="BP205"/>
  <c r="BV205" s="1"/>
  <c r="BW205" s="1"/>
  <c r="DL205" s="1"/>
  <c r="BX205"/>
  <c r="EP205" s="1"/>
  <c r="BY205"/>
  <c r="CM205" s="1"/>
  <c r="BZ205"/>
  <c r="CA205"/>
  <c r="CD205"/>
  <c r="CE205"/>
  <c r="CF205" s="1"/>
  <c r="CG205" s="1"/>
  <c r="CH205"/>
  <c r="CP205"/>
  <c r="ES205" s="1"/>
  <c r="CQ205"/>
  <c r="CT205" s="1"/>
  <c r="CU205" s="1"/>
  <c r="CR205"/>
  <c r="CS205"/>
  <c r="CV205"/>
  <c r="CX205" s="1"/>
  <c r="CY205" s="1"/>
  <c r="CW205"/>
  <c r="DU205"/>
  <c r="DV205"/>
  <c r="DW205"/>
  <c r="EE205"/>
  <c r="EF205"/>
  <c r="EI205"/>
  <c r="EN205"/>
  <c r="ET205"/>
  <c r="EX205"/>
  <c r="EY205"/>
  <c r="FD205"/>
  <c r="B206"/>
  <c r="C206"/>
  <c r="D206"/>
  <c r="E206"/>
  <c r="F206"/>
  <c r="G206"/>
  <c r="H206"/>
  <c r="I206"/>
  <c r="J206"/>
  <c r="M206" s="1"/>
  <c r="K206"/>
  <c r="L206"/>
  <c r="O206"/>
  <c r="P206" s="1"/>
  <c r="S206"/>
  <c r="Y206"/>
  <c r="Z206"/>
  <c r="AA206"/>
  <c r="AH206" s="1"/>
  <c r="AD206"/>
  <c r="AN206"/>
  <c r="ED206" s="1"/>
  <c r="AO206"/>
  <c r="AP206"/>
  <c r="AQ206"/>
  <c r="AT206"/>
  <c r="AU206"/>
  <c r="BC206"/>
  <c r="BF206"/>
  <c r="EK206" s="1"/>
  <c r="BG206"/>
  <c r="BH206"/>
  <c r="BS206" s="1"/>
  <c r="BI206"/>
  <c r="BL206"/>
  <c r="BM206"/>
  <c r="BP206"/>
  <c r="BV206" s="1"/>
  <c r="BW206" s="1"/>
  <c r="DL206" s="1"/>
  <c r="BX206"/>
  <c r="EP206" s="1"/>
  <c r="BY206"/>
  <c r="BZ206"/>
  <c r="CK206" s="1"/>
  <c r="CA206"/>
  <c r="CD206"/>
  <c r="CE206"/>
  <c r="CF206" s="1"/>
  <c r="CH206"/>
  <c r="CP206"/>
  <c r="ES206" s="1"/>
  <c r="CQ206"/>
  <c r="CR206"/>
  <c r="CS206"/>
  <c r="CV206"/>
  <c r="CW206"/>
  <c r="DU206"/>
  <c r="DV206"/>
  <c r="DW206"/>
  <c r="EI206"/>
  <c r="EJ206"/>
  <c r="EN206"/>
  <c r="ET206"/>
  <c r="EU206"/>
  <c r="EX206"/>
  <c r="EY206"/>
  <c r="B202" i="4"/>
  <c r="C202"/>
  <c r="D202"/>
  <c r="E202"/>
  <c r="F202"/>
  <c r="G202"/>
  <c r="H202"/>
  <c r="I202"/>
  <c r="U202"/>
  <c r="AD202"/>
  <c r="AM202"/>
  <c r="AV202"/>
  <c r="B203"/>
  <c r="C203"/>
  <c r="D203"/>
  <c r="E203"/>
  <c r="F203"/>
  <c r="G203"/>
  <c r="H203"/>
  <c r="I203"/>
  <c r="U203"/>
  <c r="AD203"/>
  <c r="AM203"/>
  <c r="AV203"/>
  <c r="B204"/>
  <c r="C204"/>
  <c r="D204"/>
  <c r="E204"/>
  <c r="F204"/>
  <c r="G204"/>
  <c r="H204"/>
  <c r="I204"/>
  <c r="U204"/>
  <c r="AD204"/>
  <c r="AM204"/>
  <c r="AV204"/>
  <c r="B205"/>
  <c r="C205"/>
  <c r="D205"/>
  <c r="E205"/>
  <c r="F205"/>
  <c r="G205"/>
  <c r="H205"/>
  <c r="I205"/>
  <c r="U205"/>
  <c r="AD205"/>
  <c r="AM205"/>
  <c r="AV205"/>
  <c r="B206"/>
  <c r="C206"/>
  <c r="D206"/>
  <c r="E206"/>
  <c r="F206"/>
  <c r="G206"/>
  <c r="H206"/>
  <c r="I206"/>
  <c r="U206"/>
  <c r="AD206"/>
  <c r="AM206"/>
  <c r="AV206"/>
  <c r="B207"/>
  <c r="C207"/>
  <c r="D207"/>
  <c r="E207"/>
  <c r="F207"/>
  <c r="G207"/>
  <c r="H207"/>
  <c r="I207"/>
  <c r="U207"/>
  <c r="AD207"/>
  <c r="AM207"/>
  <c r="AV207"/>
  <c r="B9"/>
  <c r="C9"/>
  <c r="D9"/>
  <c r="E9"/>
  <c r="F9"/>
  <c r="G9"/>
  <c r="H9"/>
  <c r="I9"/>
  <c r="U9"/>
  <c r="AD9"/>
  <c r="AM9"/>
  <c r="AV9"/>
  <c r="B10"/>
  <c r="C10"/>
  <c r="D10"/>
  <c r="E10"/>
  <c r="F10"/>
  <c r="G10"/>
  <c r="H10"/>
  <c r="I10"/>
  <c r="U10"/>
  <c r="AD10"/>
  <c r="AM10"/>
  <c r="AV10"/>
  <c r="B11"/>
  <c r="C11"/>
  <c r="D11"/>
  <c r="E11"/>
  <c r="F11"/>
  <c r="G11"/>
  <c r="H11"/>
  <c r="I11"/>
  <c r="U11"/>
  <c r="AD11"/>
  <c r="AM11"/>
  <c r="AV11"/>
  <c r="B12"/>
  <c r="C12"/>
  <c r="D12"/>
  <c r="E12"/>
  <c r="F12"/>
  <c r="G12"/>
  <c r="H12"/>
  <c r="I12"/>
  <c r="U12"/>
  <c r="AD12"/>
  <c r="AM12"/>
  <c r="AV12"/>
  <c r="B13"/>
  <c r="C13"/>
  <c r="D13"/>
  <c r="E13"/>
  <c r="F13"/>
  <c r="G13"/>
  <c r="H13"/>
  <c r="I13"/>
  <c r="U13"/>
  <c r="AD13"/>
  <c r="AM13"/>
  <c r="AV13"/>
  <c r="B14"/>
  <c r="C14"/>
  <c r="D14"/>
  <c r="E14"/>
  <c r="F14"/>
  <c r="G14"/>
  <c r="H14"/>
  <c r="I14"/>
  <c r="U14"/>
  <c r="AD14"/>
  <c r="AM14"/>
  <c r="AV14"/>
  <c r="B15"/>
  <c r="C15"/>
  <c r="D15"/>
  <c r="E15"/>
  <c r="F15"/>
  <c r="G15"/>
  <c r="H15"/>
  <c r="I15"/>
  <c r="U15"/>
  <c r="AD15"/>
  <c r="AM15"/>
  <c r="AV15"/>
  <c r="B16"/>
  <c r="C16"/>
  <c r="D16"/>
  <c r="E16"/>
  <c r="F16"/>
  <c r="G16"/>
  <c r="H16"/>
  <c r="I16"/>
  <c r="U16"/>
  <c r="AD16"/>
  <c r="AM16"/>
  <c r="AV16"/>
  <c r="B17"/>
  <c r="C17"/>
  <c r="D17"/>
  <c r="E17"/>
  <c r="F17"/>
  <c r="G17"/>
  <c r="H17"/>
  <c r="I17"/>
  <c r="U17"/>
  <c r="AD17"/>
  <c r="AM17"/>
  <c r="AV17"/>
  <c r="B18"/>
  <c r="C18"/>
  <c r="D18"/>
  <c r="E18"/>
  <c r="F18"/>
  <c r="G18"/>
  <c r="H18"/>
  <c r="I18"/>
  <c r="U18"/>
  <c r="AD18"/>
  <c r="AM18"/>
  <c r="AV18"/>
  <c r="B19"/>
  <c r="C19"/>
  <c r="D19"/>
  <c r="E19"/>
  <c r="F19"/>
  <c r="G19"/>
  <c r="H19"/>
  <c r="I19"/>
  <c r="U19"/>
  <c r="AD19"/>
  <c r="AM19"/>
  <c r="AV19"/>
  <c r="B20"/>
  <c r="C20"/>
  <c r="D20"/>
  <c r="E20"/>
  <c r="F20"/>
  <c r="G20"/>
  <c r="H20"/>
  <c r="I20"/>
  <c r="U20"/>
  <c r="AD20"/>
  <c r="AM20"/>
  <c r="AV20"/>
  <c r="B21"/>
  <c r="C21"/>
  <c r="D21"/>
  <c r="E21"/>
  <c r="F21"/>
  <c r="G21"/>
  <c r="H21"/>
  <c r="I21"/>
  <c r="U21"/>
  <c r="AD21"/>
  <c r="AM21"/>
  <c r="AV21"/>
  <c r="B22"/>
  <c r="C22"/>
  <c r="D22"/>
  <c r="E22"/>
  <c r="F22"/>
  <c r="G22"/>
  <c r="H22"/>
  <c r="I22"/>
  <c r="U22"/>
  <c r="AD22"/>
  <c r="AM22"/>
  <c r="AV22"/>
  <c r="B23"/>
  <c r="C23"/>
  <c r="D23"/>
  <c r="E23"/>
  <c r="F23"/>
  <c r="G23"/>
  <c r="H23"/>
  <c r="I23"/>
  <c r="U23"/>
  <c r="AD23"/>
  <c r="AM23"/>
  <c r="AV23"/>
  <c r="B24"/>
  <c r="C24"/>
  <c r="D24"/>
  <c r="E24"/>
  <c r="F24"/>
  <c r="G24"/>
  <c r="H24"/>
  <c r="I24"/>
  <c r="U24"/>
  <c r="AD24"/>
  <c r="AM24"/>
  <c r="AV24"/>
  <c r="B25"/>
  <c r="C25"/>
  <c r="D25"/>
  <c r="E25"/>
  <c r="F25"/>
  <c r="G25"/>
  <c r="H25"/>
  <c r="I25"/>
  <c r="U25"/>
  <c r="AD25"/>
  <c r="AM25"/>
  <c r="AV25"/>
  <c r="B26"/>
  <c r="C26"/>
  <c r="D26"/>
  <c r="E26"/>
  <c r="F26"/>
  <c r="G26"/>
  <c r="H26"/>
  <c r="I26"/>
  <c r="U26"/>
  <c r="AD26"/>
  <c r="AM26"/>
  <c r="AV26"/>
  <c r="B27"/>
  <c r="C27"/>
  <c r="D27"/>
  <c r="E27"/>
  <c r="F27"/>
  <c r="G27"/>
  <c r="H27"/>
  <c r="I27"/>
  <c r="U27"/>
  <c r="AD27"/>
  <c r="AM27"/>
  <c r="AV27"/>
  <c r="B28"/>
  <c r="C28"/>
  <c r="D28"/>
  <c r="E28"/>
  <c r="F28"/>
  <c r="G28"/>
  <c r="H28"/>
  <c r="I28"/>
  <c r="U28"/>
  <c r="AD28"/>
  <c r="AM28"/>
  <c r="AV28"/>
  <c r="B29"/>
  <c r="C29"/>
  <c r="D29"/>
  <c r="E29"/>
  <c r="F29"/>
  <c r="G29"/>
  <c r="H29"/>
  <c r="I29"/>
  <c r="U29"/>
  <c r="AD29"/>
  <c r="AM29"/>
  <c r="AV29"/>
  <c r="B30"/>
  <c r="C30"/>
  <c r="D30"/>
  <c r="E30"/>
  <c r="F30"/>
  <c r="G30"/>
  <c r="H30"/>
  <c r="I30"/>
  <c r="U30"/>
  <c r="AD30"/>
  <c r="AM30"/>
  <c r="AV30"/>
  <c r="B31"/>
  <c r="C31"/>
  <c r="D31"/>
  <c r="E31"/>
  <c r="F31"/>
  <c r="G31"/>
  <c r="H31"/>
  <c r="I31"/>
  <c r="U31"/>
  <c r="AD31"/>
  <c r="AM31"/>
  <c r="AV31"/>
  <c r="B32"/>
  <c r="C32"/>
  <c r="D32"/>
  <c r="E32"/>
  <c r="F32"/>
  <c r="G32"/>
  <c r="H32"/>
  <c r="I32"/>
  <c r="U32"/>
  <c r="AD32"/>
  <c r="AM32"/>
  <c r="AV32"/>
  <c r="B33"/>
  <c r="C33"/>
  <c r="D33"/>
  <c r="E33"/>
  <c r="F33"/>
  <c r="G33"/>
  <c r="H33"/>
  <c r="I33"/>
  <c r="U33"/>
  <c r="AD33"/>
  <c r="AM33"/>
  <c r="AV33"/>
  <c r="B34"/>
  <c r="C34"/>
  <c r="D34"/>
  <c r="E34"/>
  <c r="F34"/>
  <c r="G34"/>
  <c r="H34"/>
  <c r="I34"/>
  <c r="U34"/>
  <c r="AD34"/>
  <c r="AM34"/>
  <c r="AV34"/>
  <c r="B35"/>
  <c r="C35"/>
  <c r="D35"/>
  <c r="E35"/>
  <c r="F35"/>
  <c r="G35"/>
  <c r="H35"/>
  <c r="I35"/>
  <c r="U35"/>
  <c r="AD35"/>
  <c r="AM35"/>
  <c r="AV35"/>
  <c r="B36"/>
  <c r="C36"/>
  <c r="D36"/>
  <c r="E36"/>
  <c r="F36"/>
  <c r="G36"/>
  <c r="H36"/>
  <c r="I36"/>
  <c r="U36"/>
  <c r="AD36"/>
  <c r="AM36"/>
  <c r="AV36"/>
  <c r="B37"/>
  <c r="C37"/>
  <c r="D37"/>
  <c r="E37"/>
  <c r="F37"/>
  <c r="G37"/>
  <c r="H37"/>
  <c r="I37"/>
  <c r="U37"/>
  <c r="AD37"/>
  <c r="AM37"/>
  <c r="AV37"/>
  <c r="B38"/>
  <c r="C38"/>
  <c r="D38"/>
  <c r="E38"/>
  <c r="F38"/>
  <c r="G38"/>
  <c r="H38"/>
  <c r="I38"/>
  <c r="U38"/>
  <c r="AD38"/>
  <c r="AM38"/>
  <c r="AV38"/>
  <c r="B39"/>
  <c r="C39"/>
  <c r="D39"/>
  <c r="E39"/>
  <c r="F39"/>
  <c r="G39"/>
  <c r="H39"/>
  <c r="I39"/>
  <c r="U39"/>
  <c r="AD39"/>
  <c r="AM39"/>
  <c r="AV39"/>
  <c r="B40"/>
  <c r="C40"/>
  <c r="D40"/>
  <c r="E40"/>
  <c r="F40"/>
  <c r="G40"/>
  <c r="H40"/>
  <c r="I40"/>
  <c r="U40"/>
  <c r="AD40"/>
  <c r="AM40"/>
  <c r="AV40"/>
  <c r="B41"/>
  <c r="C41"/>
  <c r="D41"/>
  <c r="E41"/>
  <c r="F41"/>
  <c r="G41"/>
  <c r="H41"/>
  <c r="I41"/>
  <c r="U41"/>
  <c r="AD41"/>
  <c r="AM41"/>
  <c r="AV41"/>
  <c r="B42"/>
  <c r="C42"/>
  <c r="D42"/>
  <c r="E42"/>
  <c r="F42"/>
  <c r="G42"/>
  <c r="H42"/>
  <c r="I42"/>
  <c r="U42"/>
  <c r="AD42"/>
  <c r="AM42"/>
  <c r="AV42"/>
  <c r="B43"/>
  <c r="C43"/>
  <c r="D43"/>
  <c r="E43"/>
  <c r="F43"/>
  <c r="G43"/>
  <c r="H43"/>
  <c r="I43"/>
  <c r="U43"/>
  <c r="AD43"/>
  <c r="AM43"/>
  <c r="AV43"/>
  <c r="B44"/>
  <c r="C44"/>
  <c r="D44"/>
  <c r="E44"/>
  <c r="F44"/>
  <c r="G44"/>
  <c r="H44"/>
  <c r="I44"/>
  <c r="U44"/>
  <c r="AD44"/>
  <c r="AM44"/>
  <c r="AV44"/>
  <c r="B45"/>
  <c r="C45"/>
  <c r="D45"/>
  <c r="E45"/>
  <c r="F45"/>
  <c r="G45"/>
  <c r="H45"/>
  <c r="I45"/>
  <c r="U45"/>
  <c r="AD45"/>
  <c r="AM45"/>
  <c r="AV45"/>
  <c r="B46"/>
  <c r="C46"/>
  <c r="D46"/>
  <c r="E46"/>
  <c r="F46"/>
  <c r="G46"/>
  <c r="H46"/>
  <c r="I46"/>
  <c r="U46"/>
  <c r="AD46"/>
  <c r="AM46"/>
  <c r="AV46"/>
  <c r="B47"/>
  <c r="C47"/>
  <c r="D47"/>
  <c r="E47"/>
  <c r="F47"/>
  <c r="G47"/>
  <c r="H47"/>
  <c r="I47"/>
  <c r="U47"/>
  <c r="AD47"/>
  <c r="AM47"/>
  <c r="AV47"/>
  <c r="B48"/>
  <c r="C48"/>
  <c r="D48"/>
  <c r="E48"/>
  <c r="F48"/>
  <c r="G48"/>
  <c r="H48"/>
  <c r="I48"/>
  <c r="U48"/>
  <c r="AD48"/>
  <c r="AM48"/>
  <c r="AV48"/>
  <c r="B49"/>
  <c r="C49"/>
  <c r="D49"/>
  <c r="E49"/>
  <c r="F49"/>
  <c r="G49"/>
  <c r="H49"/>
  <c r="I49"/>
  <c r="U49"/>
  <c r="AD49"/>
  <c r="AM49"/>
  <c r="AV49"/>
  <c r="B50"/>
  <c r="C50"/>
  <c r="D50"/>
  <c r="E50"/>
  <c r="F50"/>
  <c r="G50"/>
  <c r="H50"/>
  <c r="I50"/>
  <c r="U50"/>
  <c r="AD50"/>
  <c r="AM50"/>
  <c r="AV50"/>
  <c r="B51"/>
  <c r="C51"/>
  <c r="D51"/>
  <c r="E51"/>
  <c r="F51"/>
  <c r="G51"/>
  <c r="H51"/>
  <c r="I51"/>
  <c r="U51"/>
  <c r="AD51"/>
  <c r="AM51"/>
  <c r="AV51"/>
  <c r="B52"/>
  <c r="C52"/>
  <c r="D52"/>
  <c r="E52"/>
  <c r="F52"/>
  <c r="G52"/>
  <c r="H52"/>
  <c r="I52"/>
  <c r="U52"/>
  <c r="AD52"/>
  <c r="AM52"/>
  <c r="AV52"/>
  <c r="B53"/>
  <c r="C53"/>
  <c r="D53"/>
  <c r="E53"/>
  <c r="F53"/>
  <c r="G53"/>
  <c r="H53"/>
  <c r="I53"/>
  <c r="U53"/>
  <c r="AD53"/>
  <c r="AM53"/>
  <c r="AV53"/>
  <c r="B54"/>
  <c r="C54"/>
  <c r="D54"/>
  <c r="E54"/>
  <c r="F54"/>
  <c r="G54"/>
  <c r="H54"/>
  <c r="I54"/>
  <c r="U54"/>
  <c r="AD54"/>
  <c r="AM54"/>
  <c r="AV54"/>
  <c r="B55"/>
  <c r="C55"/>
  <c r="D55"/>
  <c r="E55"/>
  <c r="F55"/>
  <c r="G55"/>
  <c r="H55"/>
  <c r="I55"/>
  <c r="U55"/>
  <c r="AD55"/>
  <c r="AM55"/>
  <c r="AV55"/>
  <c r="B56"/>
  <c r="C56"/>
  <c r="D56"/>
  <c r="E56"/>
  <c r="F56"/>
  <c r="G56"/>
  <c r="H56"/>
  <c r="I56"/>
  <c r="U56"/>
  <c r="AD56"/>
  <c r="AM56"/>
  <c r="AV56"/>
  <c r="B57"/>
  <c r="C57"/>
  <c r="D57"/>
  <c r="E57"/>
  <c r="F57"/>
  <c r="G57"/>
  <c r="H57"/>
  <c r="I57"/>
  <c r="U57"/>
  <c r="AD57"/>
  <c r="AM57"/>
  <c r="AV57"/>
  <c r="B58"/>
  <c r="C58"/>
  <c r="D58"/>
  <c r="E58"/>
  <c r="F58"/>
  <c r="G58"/>
  <c r="H58"/>
  <c r="I58"/>
  <c r="U58"/>
  <c r="AD58"/>
  <c r="AM58"/>
  <c r="AV58"/>
  <c r="B59"/>
  <c r="C59"/>
  <c r="D59"/>
  <c r="E59"/>
  <c r="F59"/>
  <c r="G59"/>
  <c r="H59"/>
  <c r="I59"/>
  <c r="U59"/>
  <c r="AD59"/>
  <c r="AM59"/>
  <c r="AV59"/>
  <c r="B60"/>
  <c r="C60"/>
  <c r="D60"/>
  <c r="E60"/>
  <c r="F60"/>
  <c r="G60"/>
  <c r="H60"/>
  <c r="I60"/>
  <c r="U60"/>
  <c r="AD60"/>
  <c r="AM60"/>
  <c r="AV60"/>
  <c r="B61"/>
  <c r="C61"/>
  <c r="D61"/>
  <c r="E61"/>
  <c r="F61"/>
  <c r="G61"/>
  <c r="H61"/>
  <c r="I61"/>
  <c r="U61"/>
  <c r="AD61"/>
  <c r="AM61"/>
  <c r="AV61"/>
  <c r="B62"/>
  <c r="C62"/>
  <c r="D62"/>
  <c r="E62"/>
  <c r="F62"/>
  <c r="G62"/>
  <c r="H62"/>
  <c r="I62"/>
  <c r="U62"/>
  <c r="AD62"/>
  <c r="AM62"/>
  <c r="AV62"/>
  <c r="B63"/>
  <c r="C63"/>
  <c r="D63"/>
  <c r="E63"/>
  <c r="F63"/>
  <c r="G63"/>
  <c r="H63"/>
  <c r="I63"/>
  <c r="U63"/>
  <c r="AD63"/>
  <c r="AM63"/>
  <c r="AV63"/>
  <c r="B64"/>
  <c r="C64"/>
  <c r="D64"/>
  <c r="E64"/>
  <c r="F64"/>
  <c r="G64"/>
  <c r="H64"/>
  <c r="I64"/>
  <c r="U64"/>
  <c r="AD64"/>
  <c r="AM64"/>
  <c r="AV64"/>
  <c r="B65"/>
  <c r="C65"/>
  <c r="D65"/>
  <c r="E65"/>
  <c r="F65"/>
  <c r="G65"/>
  <c r="H65"/>
  <c r="I65"/>
  <c r="U65"/>
  <c r="AD65"/>
  <c r="AM65"/>
  <c r="AV65"/>
  <c r="B66"/>
  <c r="C66"/>
  <c r="D66"/>
  <c r="E66"/>
  <c r="F66"/>
  <c r="G66"/>
  <c r="H66"/>
  <c r="I66"/>
  <c r="U66"/>
  <c r="AD66"/>
  <c r="AM66"/>
  <c r="AV66"/>
  <c r="B67"/>
  <c r="C67"/>
  <c r="D67"/>
  <c r="E67"/>
  <c r="F67"/>
  <c r="G67"/>
  <c r="H67"/>
  <c r="I67"/>
  <c r="U67"/>
  <c r="AD67"/>
  <c r="AM67"/>
  <c r="AV67"/>
  <c r="B68"/>
  <c r="C68"/>
  <c r="D68"/>
  <c r="E68"/>
  <c r="F68"/>
  <c r="G68"/>
  <c r="H68"/>
  <c r="I68"/>
  <c r="U68"/>
  <c r="AD68"/>
  <c r="AM68"/>
  <c r="AV68"/>
  <c r="B69"/>
  <c r="C69"/>
  <c r="D69"/>
  <c r="E69"/>
  <c r="F69"/>
  <c r="G69"/>
  <c r="H69"/>
  <c r="I69"/>
  <c r="U69"/>
  <c r="AD69"/>
  <c r="AM69"/>
  <c r="AV69"/>
  <c r="B70"/>
  <c r="C70"/>
  <c r="D70"/>
  <c r="E70"/>
  <c r="F70"/>
  <c r="G70"/>
  <c r="H70"/>
  <c r="I70"/>
  <c r="U70"/>
  <c r="AD70"/>
  <c r="AM70"/>
  <c r="AV70"/>
  <c r="B71"/>
  <c r="C71"/>
  <c r="D71"/>
  <c r="E71"/>
  <c r="F71"/>
  <c r="G71"/>
  <c r="H71"/>
  <c r="I71"/>
  <c r="U71"/>
  <c r="AD71"/>
  <c r="AM71"/>
  <c r="AV71"/>
  <c r="B72"/>
  <c r="C72"/>
  <c r="D72"/>
  <c r="E72"/>
  <c r="F72"/>
  <c r="G72"/>
  <c r="H72"/>
  <c r="I72"/>
  <c r="U72"/>
  <c r="AD72"/>
  <c r="AM72"/>
  <c r="AV72"/>
  <c r="B73"/>
  <c r="C73"/>
  <c r="D73"/>
  <c r="E73"/>
  <c r="F73"/>
  <c r="G73"/>
  <c r="H73"/>
  <c r="I73"/>
  <c r="U73"/>
  <c r="AD73"/>
  <c r="AM73"/>
  <c r="AV73"/>
  <c r="B74"/>
  <c r="C74"/>
  <c r="D74"/>
  <c r="E74"/>
  <c r="F74"/>
  <c r="G74"/>
  <c r="H74"/>
  <c r="I74"/>
  <c r="U74"/>
  <c r="AD74"/>
  <c r="AM74"/>
  <c r="AV74"/>
  <c r="B75"/>
  <c r="C75"/>
  <c r="D75"/>
  <c r="E75"/>
  <c r="F75"/>
  <c r="G75"/>
  <c r="H75"/>
  <c r="I75"/>
  <c r="U75"/>
  <c r="AD75"/>
  <c r="AM75"/>
  <c r="AV75"/>
  <c r="B76"/>
  <c r="C76"/>
  <c r="D76"/>
  <c r="E76"/>
  <c r="F76"/>
  <c r="G76"/>
  <c r="H76"/>
  <c r="I76"/>
  <c r="U76"/>
  <c r="AD76"/>
  <c r="AM76"/>
  <c r="AV76"/>
  <c r="B77"/>
  <c r="C77"/>
  <c r="D77"/>
  <c r="E77"/>
  <c r="F77"/>
  <c r="G77"/>
  <c r="H77"/>
  <c r="I77"/>
  <c r="U77"/>
  <c r="AD77"/>
  <c r="AM77"/>
  <c r="AV77"/>
  <c r="B78"/>
  <c r="C78"/>
  <c r="D78"/>
  <c r="E78"/>
  <c r="F78"/>
  <c r="G78"/>
  <c r="H78"/>
  <c r="I78"/>
  <c r="U78"/>
  <c r="AD78"/>
  <c r="AM78"/>
  <c r="AV78"/>
  <c r="B79"/>
  <c r="C79"/>
  <c r="D79"/>
  <c r="E79"/>
  <c r="F79"/>
  <c r="G79"/>
  <c r="H79"/>
  <c r="I79"/>
  <c r="U79"/>
  <c r="AD79"/>
  <c r="AM79"/>
  <c r="AV79"/>
  <c r="B80"/>
  <c r="C80"/>
  <c r="D80"/>
  <c r="E80"/>
  <c r="F80"/>
  <c r="G80"/>
  <c r="H80"/>
  <c r="I80"/>
  <c r="U80"/>
  <c r="AD80"/>
  <c r="AM80"/>
  <c r="AV80"/>
  <c r="B81"/>
  <c r="C81"/>
  <c r="D81"/>
  <c r="E81"/>
  <c r="F81"/>
  <c r="G81"/>
  <c r="H81"/>
  <c r="I81"/>
  <c r="U81"/>
  <c r="AD81"/>
  <c r="AM81"/>
  <c r="AV81"/>
  <c r="B82"/>
  <c r="C82"/>
  <c r="D82"/>
  <c r="E82"/>
  <c r="F82"/>
  <c r="G82"/>
  <c r="H82"/>
  <c r="I82"/>
  <c r="U82"/>
  <c r="AD82"/>
  <c r="AM82"/>
  <c r="AV82"/>
  <c r="B83"/>
  <c r="C83"/>
  <c r="D83"/>
  <c r="E83"/>
  <c r="F83"/>
  <c r="G83"/>
  <c r="H83"/>
  <c r="I83"/>
  <c r="U83"/>
  <c r="AD83"/>
  <c r="AM83"/>
  <c r="AV83"/>
  <c r="B84"/>
  <c r="C84"/>
  <c r="D84"/>
  <c r="E84"/>
  <c r="F84"/>
  <c r="G84"/>
  <c r="H84"/>
  <c r="I84"/>
  <c r="U84"/>
  <c r="AD84"/>
  <c r="AM84"/>
  <c r="AV84"/>
  <c r="B85"/>
  <c r="C85"/>
  <c r="D85"/>
  <c r="E85"/>
  <c r="F85"/>
  <c r="G85"/>
  <c r="H85"/>
  <c r="I85"/>
  <c r="U85"/>
  <c r="AD85"/>
  <c r="AM85"/>
  <c r="AV85"/>
  <c r="B86"/>
  <c r="C86"/>
  <c r="D86"/>
  <c r="E86"/>
  <c r="F86"/>
  <c r="G86"/>
  <c r="H86"/>
  <c r="I86"/>
  <c r="U86"/>
  <c r="AD86"/>
  <c r="AM86"/>
  <c r="AV86"/>
  <c r="B87"/>
  <c r="C87"/>
  <c r="D87"/>
  <c r="E87"/>
  <c r="F87"/>
  <c r="G87"/>
  <c r="H87"/>
  <c r="I87"/>
  <c r="U87"/>
  <c r="AD87"/>
  <c r="AM87"/>
  <c r="AV87"/>
  <c r="B88"/>
  <c r="C88"/>
  <c r="D88"/>
  <c r="E88"/>
  <c r="F88"/>
  <c r="G88"/>
  <c r="H88"/>
  <c r="I88"/>
  <c r="U88"/>
  <c r="AD88"/>
  <c r="AM88"/>
  <c r="AV88"/>
  <c r="B89"/>
  <c r="C89"/>
  <c r="D89"/>
  <c r="E89"/>
  <c r="F89"/>
  <c r="G89"/>
  <c r="H89"/>
  <c r="I89"/>
  <c r="U89"/>
  <c r="AD89"/>
  <c r="AM89"/>
  <c r="AV89"/>
  <c r="B90"/>
  <c r="C90"/>
  <c r="D90"/>
  <c r="E90"/>
  <c r="F90"/>
  <c r="G90"/>
  <c r="H90"/>
  <c r="I90"/>
  <c r="U90"/>
  <c r="AD90"/>
  <c r="AM90"/>
  <c r="AV90"/>
  <c r="B91"/>
  <c r="C91"/>
  <c r="D91"/>
  <c r="E91"/>
  <c r="F91"/>
  <c r="G91"/>
  <c r="H91"/>
  <c r="I91"/>
  <c r="U91"/>
  <c r="AD91"/>
  <c r="AM91"/>
  <c r="AV91"/>
  <c r="B92"/>
  <c r="C92"/>
  <c r="D92"/>
  <c r="E92"/>
  <c r="F92"/>
  <c r="G92"/>
  <c r="H92"/>
  <c r="I92"/>
  <c r="U92"/>
  <c r="AD92"/>
  <c r="AM92"/>
  <c r="AV92"/>
  <c r="B93"/>
  <c r="C93"/>
  <c r="D93"/>
  <c r="E93"/>
  <c r="F93"/>
  <c r="G93"/>
  <c r="H93"/>
  <c r="I93"/>
  <c r="U93"/>
  <c r="AD93"/>
  <c r="AM93"/>
  <c r="AV93"/>
  <c r="B94"/>
  <c r="C94"/>
  <c r="D94"/>
  <c r="E94"/>
  <c r="F94"/>
  <c r="G94"/>
  <c r="H94"/>
  <c r="I94"/>
  <c r="U94"/>
  <c r="AD94"/>
  <c r="AM94"/>
  <c r="AV94"/>
  <c r="B95"/>
  <c r="C95"/>
  <c r="D95"/>
  <c r="E95"/>
  <c r="F95"/>
  <c r="G95"/>
  <c r="H95"/>
  <c r="I95"/>
  <c r="U95"/>
  <c r="AD95"/>
  <c r="AM95"/>
  <c r="AV95"/>
  <c r="B96"/>
  <c r="C96"/>
  <c r="D96"/>
  <c r="E96"/>
  <c r="F96"/>
  <c r="G96"/>
  <c r="H96"/>
  <c r="I96"/>
  <c r="U96"/>
  <c r="AD96"/>
  <c r="AM96"/>
  <c r="AV96"/>
  <c r="B97"/>
  <c r="C97"/>
  <c r="D97"/>
  <c r="E97"/>
  <c r="F97"/>
  <c r="G97"/>
  <c r="H97"/>
  <c r="I97"/>
  <c r="U97"/>
  <c r="AD97"/>
  <c r="AM97"/>
  <c r="AV97"/>
  <c r="B98"/>
  <c r="C98"/>
  <c r="D98"/>
  <c r="E98"/>
  <c r="F98"/>
  <c r="G98"/>
  <c r="H98"/>
  <c r="I98"/>
  <c r="U98"/>
  <c r="AD98"/>
  <c r="AM98"/>
  <c r="AV98"/>
  <c r="B99"/>
  <c r="C99"/>
  <c r="D99"/>
  <c r="E99"/>
  <c r="F99"/>
  <c r="G99"/>
  <c r="H99"/>
  <c r="I99"/>
  <c r="U99"/>
  <c r="AD99"/>
  <c r="AM99"/>
  <c r="AV99"/>
  <c r="B100"/>
  <c r="C100"/>
  <c r="D100"/>
  <c r="E100"/>
  <c r="F100"/>
  <c r="G100"/>
  <c r="H100"/>
  <c r="I100"/>
  <c r="U100"/>
  <c r="AD100"/>
  <c r="AM100"/>
  <c r="AV100"/>
  <c r="B101"/>
  <c r="C101"/>
  <c r="D101"/>
  <c r="E101"/>
  <c r="F101"/>
  <c r="G101"/>
  <c r="H101"/>
  <c r="I101"/>
  <c r="U101"/>
  <c r="AD101"/>
  <c r="AM101"/>
  <c r="AV101"/>
  <c r="B102"/>
  <c r="C102"/>
  <c r="D102"/>
  <c r="E102"/>
  <c r="F102"/>
  <c r="G102"/>
  <c r="H102"/>
  <c r="I102"/>
  <c r="U102"/>
  <c r="AD102"/>
  <c r="AM102"/>
  <c r="AV102"/>
  <c r="B103"/>
  <c r="C103"/>
  <c r="D103"/>
  <c r="E103"/>
  <c r="F103"/>
  <c r="G103"/>
  <c r="H103"/>
  <c r="I103"/>
  <c r="U103"/>
  <c r="AD103"/>
  <c r="AM103"/>
  <c r="AV103"/>
  <c r="B104"/>
  <c r="C104"/>
  <c r="D104"/>
  <c r="E104"/>
  <c r="F104"/>
  <c r="G104"/>
  <c r="H104"/>
  <c r="I104"/>
  <c r="U104"/>
  <c r="AD104"/>
  <c r="AM104"/>
  <c r="AV104"/>
  <c r="B105"/>
  <c r="C105"/>
  <c r="D105"/>
  <c r="E105"/>
  <c r="F105"/>
  <c r="G105"/>
  <c r="H105"/>
  <c r="I105"/>
  <c r="U105"/>
  <c r="AD105"/>
  <c r="AM105"/>
  <c r="AV105"/>
  <c r="B106"/>
  <c r="C106"/>
  <c r="D106"/>
  <c r="E106"/>
  <c r="F106"/>
  <c r="G106"/>
  <c r="H106"/>
  <c r="I106"/>
  <c r="U106"/>
  <c r="AD106"/>
  <c r="AM106"/>
  <c r="AV106"/>
  <c r="B107"/>
  <c r="C107"/>
  <c r="D107"/>
  <c r="E107"/>
  <c r="F107"/>
  <c r="G107"/>
  <c r="H107"/>
  <c r="I107"/>
  <c r="U107"/>
  <c r="AD107"/>
  <c r="AM107"/>
  <c r="AV107"/>
  <c r="B108"/>
  <c r="C108"/>
  <c r="D108"/>
  <c r="E108"/>
  <c r="F108"/>
  <c r="G108"/>
  <c r="H108"/>
  <c r="I108"/>
  <c r="U108"/>
  <c r="AD108"/>
  <c r="AM108"/>
  <c r="AV108"/>
  <c r="B109"/>
  <c r="C109"/>
  <c r="D109"/>
  <c r="E109"/>
  <c r="F109"/>
  <c r="G109"/>
  <c r="H109"/>
  <c r="I109"/>
  <c r="U109"/>
  <c r="AD109"/>
  <c r="AM109"/>
  <c r="AV109"/>
  <c r="B110"/>
  <c r="C110"/>
  <c r="D110"/>
  <c r="E110"/>
  <c r="F110"/>
  <c r="G110"/>
  <c r="H110"/>
  <c r="I110"/>
  <c r="U110"/>
  <c r="AD110"/>
  <c r="AM110"/>
  <c r="AV110"/>
  <c r="B111"/>
  <c r="C111"/>
  <c r="D111"/>
  <c r="E111"/>
  <c r="F111"/>
  <c r="G111"/>
  <c r="H111"/>
  <c r="I111"/>
  <c r="U111"/>
  <c r="AD111"/>
  <c r="AM111"/>
  <c r="AV111"/>
  <c r="B112"/>
  <c r="C112"/>
  <c r="D112"/>
  <c r="E112"/>
  <c r="F112"/>
  <c r="G112"/>
  <c r="H112"/>
  <c r="I112"/>
  <c r="U112"/>
  <c r="AD112"/>
  <c r="AM112"/>
  <c r="AV112"/>
  <c r="B113"/>
  <c r="C113"/>
  <c r="D113"/>
  <c r="E113"/>
  <c r="F113"/>
  <c r="G113"/>
  <c r="H113"/>
  <c r="I113"/>
  <c r="U113"/>
  <c r="AD113"/>
  <c r="AM113"/>
  <c r="AV113"/>
  <c r="B114"/>
  <c r="C114"/>
  <c r="D114"/>
  <c r="E114"/>
  <c r="F114"/>
  <c r="G114"/>
  <c r="H114"/>
  <c r="I114"/>
  <c r="U114"/>
  <c r="AD114"/>
  <c r="AM114"/>
  <c r="AV114"/>
  <c r="B115"/>
  <c r="C115"/>
  <c r="D115"/>
  <c r="E115"/>
  <c r="F115"/>
  <c r="G115"/>
  <c r="H115"/>
  <c r="I115"/>
  <c r="U115"/>
  <c r="AD115"/>
  <c r="AM115"/>
  <c r="AV115"/>
  <c r="B116"/>
  <c r="C116"/>
  <c r="D116"/>
  <c r="E116"/>
  <c r="F116"/>
  <c r="G116"/>
  <c r="H116"/>
  <c r="I116"/>
  <c r="U116"/>
  <c r="AD116"/>
  <c r="AM116"/>
  <c r="AV116"/>
  <c r="B117"/>
  <c r="C117"/>
  <c r="D117"/>
  <c r="E117"/>
  <c r="F117"/>
  <c r="G117"/>
  <c r="H117"/>
  <c r="I117"/>
  <c r="U117"/>
  <c r="AD117"/>
  <c r="AM117"/>
  <c r="AV117"/>
  <c r="B118"/>
  <c r="C118"/>
  <c r="D118"/>
  <c r="E118"/>
  <c r="F118"/>
  <c r="G118"/>
  <c r="H118"/>
  <c r="I118"/>
  <c r="U118"/>
  <c r="AD118"/>
  <c r="AM118"/>
  <c r="AV118"/>
  <c r="B119"/>
  <c r="C119"/>
  <c r="D119"/>
  <c r="E119"/>
  <c r="F119"/>
  <c r="G119"/>
  <c r="H119"/>
  <c r="I119"/>
  <c r="U119"/>
  <c r="AD119"/>
  <c r="AM119"/>
  <c r="AV119"/>
  <c r="B120"/>
  <c r="C120"/>
  <c r="D120"/>
  <c r="E120"/>
  <c r="F120"/>
  <c r="G120"/>
  <c r="H120"/>
  <c r="I120"/>
  <c r="U120"/>
  <c r="AD120"/>
  <c r="AM120"/>
  <c r="AV120"/>
  <c r="B121"/>
  <c r="C121"/>
  <c r="D121"/>
  <c r="E121"/>
  <c r="F121"/>
  <c r="G121"/>
  <c r="H121"/>
  <c r="I121"/>
  <c r="U121"/>
  <c r="AD121"/>
  <c r="AM121"/>
  <c r="AV121"/>
  <c r="B122"/>
  <c r="C122"/>
  <c r="D122"/>
  <c r="E122"/>
  <c r="F122"/>
  <c r="G122"/>
  <c r="H122"/>
  <c r="I122"/>
  <c r="U122"/>
  <c r="AD122"/>
  <c r="AM122"/>
  <c r="AV122"/>
  <c r="B123"/>
  <c r="C123"/>
  <c r="D123"/>
  <c r="E123"/>
  <c r="F123"/>
  <c r="G123"/>
  <c r="H123"/>
  <c r="I123"/>
  <c r="U123"/>
  <c r="AD123"/>
  <c r="AM123"/>
  <c r="AV123"/>
  <c r="B124"/>
  <c r="C124"/>
  <c r="D124"/>
  <c r="E124"/>
  <c r="F124"/>
  <c r="G124"/>
  <c r="H124"/>
  <c r="I124"/>
  <c r="U124"/>
  <c r="AD124"/>
  <c r="AM124"/>
  <c r="AV124"/>
  <c r="B125"/>
  <c r="C125"/>
  <c r="D125"/>
  <c r="E125"/>
  <c r="F125"/>
  <c r="G125"/>
  <c r="H125"/>
  <c r="I125"/>
  <c r="U125"/>
  <c r="AD125"/>
  <c r="AM125"/>
  <c r="AV125"/>
  <c r="B126"/>
  <c r="C126"/>
  <c r="D126"/>
  <c r="E126"/>
  <c r="F126"/>
  <c r="G126"/>
  <c r="H126"/>
  <c r="I126"/>
  <c r="U126"/>
  <c r="AD126"/>
  <c r="AM126"/>
  <c r="AV126"/>
  <c r="B127"/>
  <c r="C127"/>
  <c r="D127"/>
  <c r="E127"/>
  <c r="F127"/>
  <c r="G127"/>
  <c r="H127"/>
  <c r="I127"/>
  <c r="U127"/>
  <c r="AD127"/>
  <c r="AM127"/>
  <c r="AV127"/>
  <c r="B128"/>
  <c r="C128"/>
  <c r="D128"/>
  <c r="E128"/>
  <c r="F128"/>
  <c r="G128"/>
  <c r="H128"/>
  <c r="I128"/>
  <c r="U128"/>
  <c r="AD128"/>
  <c r="AM128"/>
  <c r="AV128"/>
  <c r="B129"/>
  <c r="C129"/>
  <c r="D129"/>
  <c r="E129"/>
  <c r="F129"/>
  <c r="G129"/>
  <c r="H129"/>
  <c r="I129"/>
  <c r="U129"/>
  <c r="AD129"/>
  <c r="AM129"/>
  <c r="AV129"/>
  <c r="B130"/>
  <c r="C130"/>
  <c r="D130"/>
  <c r="E130"/>
  <c r="F130"/>
  <c r="G130"/>
  <c r="H130"/>
  <c r="I130"/>
  <c r="U130"/>
  <c r="AD130"/>
  <c r="AM130"/>
  <c r="AV130"/>
  <c r="B131"/>
  <c r="C131"/>
  <c r="D131"/>
  <c r="E131"/>
  <c r="F131"/>
  <c r="G131"/>
  <c r="H131"/>
  <c r="I131"/>
  <c r="U131"/>
  <c r="AD131"/>
  <c r="AM131"/>
  <c r="AV131"/>
  <c r="B132"/>
  <c r="C132"/>
  <c r="D132"/>
  <c r="E132"/>
  <c r="F132"/>
  <c r="G132"/>
  <c r="H132"/>
  <c r="I132"/>
  <c r="U132"/>
  <c r="AD132"/>
  <c r="AM132"/>
  <c r="AV132"/>
  <c r="B133"/>
  <c r="C133"/>
  <c r="D133"/>
  <c r="E133"/>
  <c r="F133"/>
  <c r="G133"/>
  <c r="H133"/>
  <c r="I133"/>
  <c r="U133"/>
  <c r="AD133"/>
  <c r="AM133"/>
  <c r="AV133"/>
  <c r="B134"/>
  <c r="C134"/>
  <c r="D134"/>
  <c r="E134"/>
  <c r="F134"/>
  <c r="G134"/>
  <c r="H134"/>
  <c r="I134"/>
  <c r="U134"/>
  <c r="AD134"/>
  <c r="AM134"/>
  <c r="AV134"/>
  <c r="B135"/>
  <c r="C135"/>
  <c r="D135"/>
  <c r="E135"/>
  <c r="F135"/>
  <c r="G135"/>
  <c r="H135"/>
  <c r="I135"/>
  <c r="U135"/>
  <c r="AD135"/>
  <c r="AM135"/>
  <c r="AV135"/>
  <c r="B136"/>
  <c r="C136"/>
  <c r="D136"/>
  <c r="E136"/>
  <c r="F136"/>
  <c r="G136"/>
  <c r="H136"/>
  <c r="I136"/>
  <c r="U136"/>
  <c r="AD136"/>
  <c r="AM136"/>
  <c r="AV136"/>
  <c r="B137"/>
  <c r="C137"/>
  <c r="D137"/>
  <c r="E137"/>
  <c r="F137"/>
  <c r="G137"/>
  <c r="H137"/>
  <c r="I137"/>
  <c r="U137"/>
  <c r="AD137"/>
  <c r="AM137"/>
  <c r="AV137"/>
  <c r="B138"/>
  <c r="C138"/>
  <c r="D138"/>
  <c r="E138"/>
  <c r="F138"/>
  <c r="G138"/>
  <c r="H138"/>
  <c r="I138"/>
  <c r="U138"/>
  <c r="AD138"/>
  <c r="AM138"/>
  <c r="AV138"/>
  <c r="B139"/>
  <c r="C139"/>
  <c r="D139"/>
  <c r="E139"/>
  <c r="F139"/>
  <c r="G139"/>
  <c r="H139"/>
  <c r="I139"/>
  <c r="U139"/>
  <c r="AD139"/>
  <c r="AM139"/>
  <c r="AV139"/>
  <c r="B140"/>
  <c r="C140"/>
  <c r="D140"/>
  <c r="E140"/>
  <c r="F140"/>
  <c r="G140"/>
  <c r="H140"/>
  <c r="I140"/>
  <c r="U140"/>
  <c r="AD140"/>
  <c r="AM140"/>
  <c r="AV140"/>
  <c r="B141"/>
  <c r="C141"/>
  <c r="D141"/>
  <c r="E141"/>
  <c r="F141"/>
  <c r="G141"/>
  <c r="H141"/>
  <c r="I141"/>
  <c r="U141"/>
  <c r="AD141"/>
  <c r="AM141"/>
  <c r="AV141"/>
  <c r="B142"/>
  <c r="C142"/>
  <c r="D142"/>
  <c r="E142"/>
  <c r="F142"/>
  <c r="G142"/>
  <c r="H142"/>
  <c r="I142"/>
  <c r="U142"/>
  <c r="AD142"/>
  <c r="AM142"/>
  <c r="AV142"/>
  <c r="B143"/>
  <c r="C143"/>
  <c r="D143"/>
  <c r="E143"/>
  <c r="F143"/>
  <c r="G143"/>
  <c r="H143"/>
  <c r="I143"/>
  <c r="U143"/>
  <c r="AD143"/>
  <c r="AM143"/>
  <c r="AV143"/>
  <c r="B144"/>
  <c r="C144"/>
  <c r="D144"/>
  <c r="E144"/>
  <c r="F144"/>
  <c r="G144"/>
  <c r="H144"/>
  <c r="I144"/>
  <c r="U144"/>
  <c r="AD144"/>
  <c r="AM144"/>
  <c r="AV144"/>
  <c r="B145"/>
  <c r="C145"/>
  <c r="D145"/>
  <c r="E145"/>
  <c r="F145"/>
  <c r="G145"/>
  <c r="H145"/>
  <c r="I145"/>
  <c r="U145"/>
  <c r="AD145"/>
  <c r="AM145"/>
  <c r="AV145"/>
  <c r="B146"/>
  <c r="C146"/>
  <c r="D146"/>
  <c r="E146"/>
  <c r="F146"/>
  <c r="G146"/>
  <c r="H146"/>
  <c r="I146"/>
  <c r="U146"/>
  <c r="AD146"/>
  <c r="AM146"/>
  <c r="AV146"/>
  <c r="B147"/>
  <c r="C147"/>
  <c r="D147"/>
  <c r="E147"/>
  <c r="F147"/>
  <c r="G147"/>
  <c r="H147"/>
  <c r="I147"/>
  <c r="U147"/>
  <c r="AD147"/>
  <c r="AM147"/>
  <c r="AV147"/>
  <c r="B148"/>
  <c r="C148"/>
  <c r="D148"/>
  <c r="E148"/>
  <c r="F148"/>
  <c r="G148"/>
  <c r="H148"/>
  <c r="I148"/>
  <c r="U148"/>
  <c r="AD148"/>
  <c r="AM148"/>
  <c r="AV148"/>
  <c r="B149"/>
  <c r="C149"/>
  <c r="D149"/>
  <c r="E149"/>
  <c r="F149"/>
  <c r="G149"/>
  <c r="H149"/>
  <c r="I149"/>
  <c r="U149"/>
  <c r="AD149"/>
  <c r="AM149"/>
  <c r="AV149"/>
  <c r="B150"/>
  <c r="C150"/>
  <c r="D150"/>
  <c r="E150"/>
  <c r="F150"/>
  <c r="G150"/>
  <c r="H150"/>
  <c r="I150"/>
  <c r="U150"/>
  <c r="AD150"/>
  <c r="AM150"/>
  <c r="AV150"/>
  <c r="B151"/>
  <c r="C151"/>
  <c r="D151"/>
  <c r="E151"/>
  <c r="F151"/>
  <c r="G151"/>
  <c r="H151"/>
  <c r="I151"/>
  <c r="U151"/>
  <c r="AD151"/>
  <c r="AM151"/>
  <c r="AV151"/>
  <c r="B152"/>
  <c r="C152"/>
  <c r="D152"/>
  <c r="E152"/>
  <c r="F152"/>
  <c r="G152"/>
  <c r="H152"/>
  <c r="I152"/>
  <c r="U152"/>
  <c r="AD152"/>
  <c r="AM152"/>
  <c r="AV152"/>
  <c r="B153"/>
  <c r="C153"/>
  <c r="D153"/>
  <c r="E153"/>
  <c r="F153"/>
  <c r="G153"/>
  <c r="H153"/>
  <c r="I153"/>
  <c r="U153"/>
  <c r="AD153"/>
  <c r="AM153"/>
  <c r="AV153"/>
  <c r="B154"/>
  <c r="C154"/>
  <c r="D154"/>
  <c r="E154"/>
  <c r="F154"/>
  <c r="G154"/>
  <c r="H154"/>
  <c r="I154"/>
  <c r="U154"/>
  <c r="AD154"/>
  <c r="AM154"/>
  <c r="AV154"/>
  <c r="B155"/>
  <c r="C155"/>
  <c r="D155"/>
  <c r="E155"/>
  <c r="F155"/>
  <c r="G155"/>
  <c r="H155"/>
  <c r="I155"/>
  <c r="U155"/>
  <c r="AD155"/>
  <c r="AM155"/>
  <c r="AV155"/>
  <c r="B156"/>
  <c r="C156"/>
  <c r="D156"/>
  <c r="E156"/>
  <c r="F156"/>
  <c r="G156"/>
  <c r="H156"/>
  <c r="I156"/>
  <c r="U156"/>
  <c r="AD156"/>
  <c r="AM156"/>
  <c r="AV156"/>
  <c r="B157"/>
  <c r="C157"/>
  <c r="D157"/>
  <c r="E157"/>
  <c r="F157"/>
  <c r="G157"/>
  <c r="H157"/>
  <c r="I157"/>
  <c r="U157"/>
  <c r="AD157"/>
  <c r="AM157"/>
  <c r="AV157"/>
  <c r="B158"/>
  <c r="C158"/>
  <c r="D158"/>
  <c r="E158"/>
  <c r="F158"/>
  <c r="G158"/>
  <c r="H158"/>
  <c r="I158"/>
  <c r="U158"/>
  <c r="AD158"/>
  <c r="AM158"/>
  <c r="AV158"/>
  <c r="B159"/>
  <c r="C159"/>
  <c r="D159"/>
  <c r="E159"/>
  <c r="F159"/>
  <c r="G159"/>
  <c r="H159"/>
  <c r="I159"/>
  <c r="U159"/>
  <c r="AD159"/>
  <c r="AM159"/>
  <c r="AV159"/>
  <c r="B160"/>
  <c r="C160"/>
  <c r="D160"/>
  <c r="E160"/>
  <c r="F160"/>
  <c r="G160"/>
  <c r="H160"/>
  <c r="I160"/>
  <c r="U160"/>
  <c r="AD160"/>
  <c r="AM160"/>
  <c r="AV160"/>
  <c r="B161"/>
  <c r="C161"/>
  <c r="D161"/>
  <c r="E161"/>
  <c r="F161"/>
  <c r="G161"/>
  <c r="H161"/>
  <c r="I161"/>
  <c r="U161"/>
  <c r="AD161"/>
  <c r="AM161"/>
  <c r="AV161"/>
  <c r="B162"/>
  <c r="C162"/>
  <c r="D162"/>
  <c r="E162"/>
  <c r="F162"/>
  <c r="G162"/>
  <c r="H162"/>
  <c r="I162"/>
  <c r="U162"/>
  <c r="AD162"/>
  <c r="AM162"/>
  <c r="AV162"/>
  <c r="B163"/>
  <c r="C163"/>
  <c r="D163"/>
  <c r="E163"/>
  <c r="F163"/>
  <c r="G163"/>
  <c r="H163"/>
  <c r="I163"/>
  <c r="U163"/>
  <c r="AD163"/>
  <c r="AM163"/>
  <c r="AV163"/>
  <c r="B164"/>
  <c r="C164"/>
  <c r="D164"/>
  <c r="E164"/>
  <c r="F164"/>
  <c r="G164"/>
  <c r="H164"/>
  <c r="I164"/>
  <c r="U164"/>
  <c r="AD164"/>
  <c r="AM164"/>
  <c r="AV164"/>
  <c r="B165"/>
  <c r="C165"/>
  <c r="D165"/>
  <c r="E165"/>
  <c r="F165"/>
  <c r="G165"/>
  <c r="H165"/>
  <c r="I165"/>
  <c r="U165"/>
  <c r="AD165"/>
  <c r="AM165"/>
  <c r="AV165"/>
  <c r="B166"/>
  <c r="C166"/>
  <c r="D166"/>
  <c r="E166"/>
  <c r="F166"/>
  <c r="G166"/>
  <c r="H166"/>
  <c r="I166"/>
  <c r="U166"/>
  <c r="AD166"/>
  <c r="AM166"/>
  <c r="AV166"/>
  <c r="B167"/>
  <c r="C167"/>
  <c r="D167"/>
  <c r="E167"/>
  <c r="F167"/>
  <c r="G167"/>
  <c r="H167"/>
  <c r="I167"/>
  <c r="U167"/>
  <c r="AD167"/>
  <c r="AM167"/>
  <c r="AV167"/>
  <c r="B168"/>
  <c r="C168"/>
  <c r="D168"/>
  <c r="E168"/>
  <c r="F168"/>
  <c r="G168"/>
  <c r="H168"/>
  <c r="I168"/>
  <c r="U168"/>
  <c r="AD168"/>
  <c r="AM168"/>
  <c r="AV168"/>
  <c r="B169"/>
  <c r="C169"/>
  <c r="D169"/>
  <c r="E169"/>
  <c r="F169"/>
  <c r="G169"/>
  <c r="H169"/>
  <c r="I169"/>
  <c r="U169"/>
  <c r="AD169"/>
  <c r="AM169"/>
  <c r="AV169"/>
  <c r="B170"/>
  <c r="C170"/>
  <c r="D170"/>
  <c r="E170"/>
  <c r="F170"/>
  <c r="G170"/>
  <c r="H170"/>
  <c r="I170"/>
  <c r="U170"/>
  <c r="AD170"/>
  <c r="AM170"/>
  <c r="AV170"/>
  <c r="B171"/>
  <c r="C171"/>
  <c r="D171"/>
  <c r="E171"/>
  <c r="F171"/>
  <c r="G171"/>
  <c r="H171"/>
  <c r="I171"/>
  <c r="U171"/>
  <c r="AD171"/>
  <c r="AM171"/>
  <c r="AV171"/>
  <c r="B172"/>
  <c r="C172"/>
  <c r="D172"/>
  <c r="E172"/>
  <c r="F172"/>
  <c r="G172"/>
  <c r="H172"/>
  <c r="I172"/>
  <c r="U172"/>
  <c r="AD172"/>
  <c r="AM172"/>
  <c r="AV172"/>
  <c r="B173"/>
  <c r="C173"/>
  <c r="D173"/>
  <c r="E173"/>
  <c r="F173"/>
  <c r="G173"/>
  <c r="H173"/>
  <c r="I173"/>
  <c r="U173"/>
  <c r="AD173"/>
  <c r="AM173"/>
  <c r="AV173"/>
  <c r="B174"/>
  <c r="C174"/>
  <c r="D174"/>
  <c r="E174"/>
  <c r="F174"/>
  <c r="G174"/>
  <c r="H174"/>
  <c r="I174"/>
  <c r="U174"/>
  <c r="AD174"/>
  <c r="AM174"/>
  <c r="AV174"/>
  <c r="B175"/>
  <c r="C175"/>
  <c r="D175"/>
  <c r="E175"/>
  <c r="F175"/>
  <c r="G175"/>
  <c r="H175"/>
  <c r="I175"/>
  <c r="U175"/>
  <c r="AD175"/>
  <c r="AM175"/>
  <c r="AV175"/>
  <c r="B176"/>
  <c r="C176"/>
  <c r="D176"/>
  <c r="E176"/>
  <c r="F176"/>
  <c r="G176"/>
  <c r="H176"/>
  <c r="I176"/>
  <c r="U176"/>
  <c r="AD176"/>
  <c r="AM176"/>
  <c r="AV176"/>
  <c r="B177"/>
  <c r="C177"/>
  <c r="D177"/>
  <c r="E177"/>
  <c r="F177"/>
  <c r="G177"/>
  <c r="H177"/>
  <c r="I177"/>
  <c r="U177"/>
  <c r="AD177"/>
  <c r="AM177"/>
  <c r="AV177"/>
  <c r="B178"/>
  <c r="C178"/>
  <c r="D178"/>
  <c r="E178"/>
  <c r="F178"/>
  <c r="G178"/>
  <c r="H178"/>
  <c r="I178"/>
  <c r="U178"/>
  <c r="AD178"/>
  <c r="AM178"/>
  <c r="AV178"/>
  <c r="B179"/>
  <c r="C179"/>
  <c r="D179"/>
  <c r="E179"/>
  <c r="F179"/>
  <c r="G179"/>
  <c r="H179"/>
  <c r="I179"/>
  <c r="U179"/>
  <c r="AD179"/>
  <c r="AM179"/>
  <c r="AV179"/>
  <c r="B180"/>
  <c r="C180"/>
  <c r="D180"/>
  <c r="E180"/>
  <c r="F180"/>
  <c r="G180"/>
  <c r="H180"/>
  <c r="I180"/>
  <c r="U180"/>
  <c r="AD180"/>
  <c r="AM180"/>
  <c r="AV180"/>
  <c r="B181"/>
  <c r="C181"/>
  <c r="D181"/>
  <c r="E181"/>
  <c r="F181"/>
  <c r="G181"/>
  <c r="H181"/>
  <c r="I181"/>
  <c r="U181"/>
  <c r="AD181"/>
  <c r="AM181"/>
  <c r="AV181"/>
  <c r="B182"/>
  <c r="C182"/>
  <c r="D182"/>
  <c r="E182"/>
  <c r="F182"/>
  <c r="G182"/>
  <c r="H182"/>
  <c r="I182"/>
  <c r="U182"/>
  <c r="AD182"/>
  <c r="AM182"/>
  <c r="AV182"/>
  <c r="B183"/>
  <c r="C183"/>
  <c r="D183"/>
  <c r="E183"/>
  <c r="F183"/>
  <c r="G183"/>
  <c r="H183"/>
  <c r="I183"/>
  <c r="U183"/>
  <c r="AD183"/>
  <c r="AM183"/>
  <c r="AV183"/>
  <c r="B184"/>
  <c r="C184"/>
  <c r="D184"/>
  <c r="E184"/>
  <c r="F184"/>
  <c r="G184"/>
  <c r="H184"/>
  <c r="I184"/>
  <c r="U184"/>
  <c r="AD184"/>
  <c r="AM184"/>
  <c r="AV184"/>
  <c r="B185"/>
  <c r="C185"/>
  <c r="D185"/>
  <c r="E185"/>
  <c r="F185"/>
  <c r="G185"/>
  <c r="H185"/>
  <c r="I185"/>
  <c r="U185"/>
  <c r="AD185"/>
  <c r="AM185"/>
  <c r="AV185"/>
  <c r="B186"/>
  <c r="C186"/>
  <c r="D186"/>
  <c r="E186"/>
  <c r="F186"/>
  <c r="G186"/>
  <c r="H186"/>
  <c r="I186"/>
  <c r="U186"/>
  <c r="AD186"/>
  <c r="AM186"/>
  <c r="AV186"/>
  <c r="B187"/>
  <c r="C187"/>
  <c r="D187"/>
  <c r="E187"/>
  <c r="F187"/>
  <c r="G187"/>
  <c r="H187"/>
  <c r="I187"/>
  <c r="U187"/>
  <c r="AD187"/>
  <c r="AM187"/>
  <c r="AV187"/>
  <c r="B188"/>
  <c r="C188"/>
  <c r="D188"/>
  <c r="E188"/>
  <c r="F188"/>
  <c r="G188"/>
  <c r="H188"/>
  <c r="I188"/>
  <c r="U188"/>
  <c r="AD188"/>
  <c r="AM188"/>
  <c r="AV188"/>
  <c r="B189"/>
  <c r="C189"/>
  <c r="D189"/>
  <c r="E189"/>
  <c r="F189"/>
  <c r="G189"/>
  <c r="H189"/>
  <c r="I189"/>
  <c r="U189"/>
  <c r="AD189"/>
  <c r="AM189"/>
  <c r="AV189"/>
  <c r="B190"/>
  <c r="C190"/>
  <c r="D190"/>
  <c r="E190"/>
  <c r="F190"/>
  <c r="G190"/>
  <c r="H190"/>
  <c r="I190"/>
  <c r="U190"/>
  <c r="AD190"/>
  <c r="AM190"/>
  <c r="AV190"/>
  <c r="B191"/>
  <c r="C191"/>
  <c r="D191"/>
  <c r="E191"/>
  <c r="F191"/>
  <c r="G191"/>
  <c r="H191"/>
  <c r="I191"/>
  <c r="U191"/>
  <c r="AD191"/>
  <c r="AM191"/>
  <c r="AV191"/>
  <c r="B192"/>
  <c r="C192"/>
  <c r="D192"/>
  <c r="E192"/>
  <c r="F192"/>
  <c r="G192"/>
  <c r="H192"/>
  <c r="I192"/>
  <c r="U192"/>
  <c r="AD192"/>
  <c r="AM192"/>
  <c r="AV192"/>
  <c r="B193"/>
  <c r="C193"/>
  <c r="D193"/>
  <c r="E193"/>
  <c r="F193"/>
  <c r="G193"/>
  <c r="H193"/>
  <c r="I193"/>
  <c r="U193"/>
  <c r="AD193"/>
  <c r="AM193"/>
  <c r="AV193"/>
  <c r="B194"/>
  <c r="C194"/>
  <c r="D194"/>
  <c r="E194"/>
  <c r="F194"/>
  <c r="G194"/>
  <c r="H194"/>
  <c r="I194"/>
  <c r="U194"/>
  <c r="AD194"/>
  <c r="AM194"/>
  <c r="AV194"/>
  <c r="B195"/>
  <c r="C195"/>
  <c r="D195"/>
  <c r="E195"/>
  <c r="F195"/>
  <c r="G195"/>
  <c r="H195"/>
  <c r="I195"/>
  <c r="U195"/>
  <c r="AD195"/>
  <c r="AM195"/>
  <c r="AV195"/>
  <c r="B196"/>
  <c r="C196"/>
  <c r="D196"/>
  <c r="E196"/>
  <c r="F196"/>
  <c r="G196"/>
  <c r="H196"/>
  <c r="I196"/>
  <c r="U196"/>
  <c r="AD196"/>
  <c r="AM196"/>
  <c r="AV196"/>
  <c r="B197"/>
  <c r="C197"/>
  <c r="D197"/>
  <c r="E197"/>
  <c r="F197"/>
  <c r="G197"/>
  <c r="H197"/>
  <c r="I197"/>
  <c r="U197"/>
  <c r="AD197"/>
  <c r="AM197"/>
  <c r="AV197"/>
  <c r="B198"/>
  <c r="C198"/>
  <c r="D198"/>
  <c r="E198"/>
  <c r="F198"/>
  <c r="G198"/>
  <c r="H198"/>
  <c r="I198"/>
  <c r="U198"/>
  <c r="AD198"/>
  <c r="AM198"/>
  <c r="AV198"/>
  <c r="B199"/>
  <c r="C199"/>
  <c r="D199"/>
  <c r="E199"/>
  <c r="F199"/>
  <c r="G199"/>
  <c r="H199"/>
  <c r="I199"/>
  <c r="U199"/>
  <c r="AD199"/>
  <c r="AM199"/>
  <c r="AV199"/>
  <c r="B200"/>
  <c r="C200"/>
  <c r="D200"/>
  <c r="E200"/>
  <c r="F200"/>
  <c r="G200"/>
  <c r="H200"/>
  <c r="I200"/>
  <c r="U200"/>
  <c r="AD200"/>
  <c r="AM200"/>
  <c r="AV200"/>
  <c r="B201"/>
  <c r="C201"/>
  <c r="D201"/>
  <c r="E201"/>
  <c r="F201"/>
  <c r="G201"/>
  <c r="H201"/>
  <c r="I201"/>
  <c r="U201"/>
  <c r="AD201"/>
  <c r="AM201"/>
  <c r="AV201"/>
  <c r="B8"/>
  <c r="F4" i="3"/>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3"/>
  <c r="A103"/>
  <c r="B103"/>
  <c r="C103"/>
  <c r="D103"/>
  <c r="E103"/>
  <c r="G103"/>
  <c r="H103"/>
  <c r="A104"/>
  <c r="B104"/>
  <c r="C104"/>
  <c r="D104"/>
  <c r="E104"/>
  <c r="G104"/>
  <c r="H104"/>
  <c r="A105"/>
  <c r="B105"/>
  <c r="C105"/>
  <c r="D105"/>
  <c r="E105"/>
  <c r="G105"/>
  <c r="H105"/>
  <c r="A106"/>
  <c r="B106"/>
  <c r="C106"/>
  <c r="D106"/>
  <c r="E106"/>
  <c r="G106"/>
  <c r="H106"/>
  <c r="A107"/>
  <c r="B107"/>
  <c r="C107"/>
  <c r="D107"/>
  <c r="E107"/>
  <c r="G107"/>
  <c r="H107"/>
  <c r="A108"/>
  <c r="B108"/>
  <c r="C108"/>
  <c r="D108"/>
  <c r="E108"/>
  <c r="G108"/>
  <c r="H108"/>
  <c r="A109"/>
  <c r="B109"/>
  <c r="C109"/>
  <c r="D109"/>
  <c r="E109"/>
  <c r="G109"/>
  <c r="H109"/>
  <c r="A110"/>
  <c r="B110"/>
  <c r="C110"/>
  <c r="D110"/>
  <c r="E110"/>
  <c r="G110"/>
  <c r="H110"/>
  <c r="A111"/>
  <c r="B111"/>
  <c r="C111"/>
  <c r="D111"/>
  <c r="E111"/>
  <c r="G111"/>
  <c r="H111"/>
  <c r="A112"/>
  <c r="B112"/>
  <c r="C112"/>
  <c r="D112"/>
  <c r="E112"/>
  <c r="G112"/>
  <c r="H112"/>
  <c r="A113"/>
  <c r="B113"/>
  <c r="C113"/>
  <c r="D113"/>
  <c r="E113"/>
  <c r="G113"/>
  <c r="H113"/>
  <c r="A114"/>
  <c r="B114"/>
  <c r="C114"/>
  <c r="D114"/>
  <c r="E114"/>
  <c r="G114"/>
  <c r="H114"/>
  <c r="A115"/>
  <c r="B115"/>
  <c r="C115"/>
  <c r="D115"/>
  <c r="E115"/>
  <c r="G115"/>
  <c r="H115"/>
  <c r="A116"/>
  <c r="B116"/>
  <c r="C116"/>
  <c r="D116"/>
  <c r="E116"/>
  <c r="G116"/>
  <c r="H116"/>
  <c r="A117"/>
  <c r="B117"/>
  <c r="C117"/>
  <c r="D117"/>
  <c r="E117"/>
  <c r="G117"/>
  <c r="H117"/>
  <c r="A118"/>
  <c r="B118"/>
  <c r="C118"/>
  <c r="D118"/>
  <c r="E118"/>
  <c r="G118"/>
  <c r="H118"/>
  <c r="A119"/>
  <c r="B119"/>
  <c r="C119"/>
  <c r="D119"/>
  <c r="E119"/>
  <c r="G119"/>
  <c r="H119"/>
  <c r="A120"/>
  <c r="B120"/>
  <c r="C120"/>
  <c r="D120"/>
  <c r="E120"/>
  <c r="G120"/>
  <c r="H120"/>
  <c r="A121"/>
  <c r="B121"/>
  <c r="C121"/>
  <c r="D121"/>
  <c r="E121"/>
  <c r="G121"/>
  <c r="H121"/>
  <c r="A122"/>
  <c r="B122"/>
  <c r="C122"/>
  <c r="D122"/>
  <c r="E122"/>
  <c r="G122"/>
  <c r="H122"/>
  <c r="A123"/>
  <c r="B123"/>
  <c r="C123"/>
  <c r="D123"/>
  <c r="E123"/>
  <c r="G123"/>
  <c r="H123"/>
  <c r="A124"/>
  <c r="B124"/>
  <c r="C124"/>
  <c r="D124"/>
  <c r="E124"/>
  <c r="G124"/>
  <c r="H124"/>
  <c r="A125"/>
  <c r="B125"/>
  <c r="C125"/>
  <c r="D125"/>
  <c r="E125"/>
  <c r="G125"/>
  <c r="H125"/>
  <c r="A126"/>
  <c r="B126"/>
  <c r="C126"/>
  <c r="D126"/>
  <c r="E126"/>
  <c r="G126"/>
  <c r="H126"/>
  <c r="A127"/>
  <c r="B127"/>
  <c r="C127"/>
  <c r="D127"/>
  <c r="E127"/>
  <c r="G127"/>
  <c r="H127"/>
  <c r="A128"/>
  <c r="B128"/>
  <c r="C128"/>
  <c r="D128"/>
  <c r="E128"/>
  <c r="G128"/>
  <c r="H128"/>
  <c r="A129"/>
  <c r="B129"/>
  <c r="C129"/>
  <c r="D129"/>
  <c r="E129"/>
  <c r="G129"/>
  <c r="H129"/>
  <c r="A130"/>
  <c r="B130"/>
  <c r="C130"/>
  <c r="D130"/>
  <c r="E130"/>
  <c r="G130"/>
  <c r="H130"/>
  <c r="A131"/>
  <c r="B131"/>
  <c r="C131"/>
  <c r="D131"/>
  <c r="E131"/>
  <c r="G131"/>
  <c r="H131"/>
  <c r="A132"/>
  <c r="B132"/>
  <c r="C132"/>
  <c r="D132"/>
  <c r="E132"/>
  <c r="G132"/>
  <c r="H132"/>
  <c r="A133"/>
  <c r="B133"/>
  <c r="C133"/>
  <c r="D133"/>
  <c r="E133"/>
  <c r="G133"/>
  <c r="H133"/>
  <c r="A134"/>
  <c r="B134"/>
  <c r="C134"/>
  <c r="D134"/>
  <c r="E134"/>
  <c r="G134"/>
  <c r="H134"/>
  <c r="A135"/>
  <c r="B135"/>
  <c r="C135"/>
  <c r="D135"/>
  <c r="E135"/>
  <c r="G135"/>
  <c r="H135"/>
  <c r="A136"/>
  <c r="B136"/>
  <c r="C136"/>
  <c r="D136"/>
  <c r="E136"/>
  <c r="G136"/>
  <c r="H136"/>
  <c r="A137"/>
  <c r="B137"/>
  <c r="C137"/>
  <c r="D137"/>
  <c r="E137"/>
  <c r="G137"/>
  <c r="H137"/>
  <c r="A138"/>
  <c r="B138"/>
  <c r="C138"/>
  <c r="D138"/>
  <c r="E138"/>
  <c r="G138"/>
  <c r="H138"/>
  <c r="A139"/>
  <c r="B139"/>
  <c r="C139"/>
  <c r="D139"/>
  <c r="E139"/>
  <c r="G139"/>
  <c r="H139"/>
  <c r="A140"/>
  <c r="B140"/>
  <c r="C140"/>
  <c r="D140"/>
  <c r="E140"/>
  <c r="G140"/>
  <c r="H140"/>
  <c r="A141"/>
  <c r="B141"/>
  <c r="C141"/>
  <c r="D141"/>
  <c r="E141"/>
  <c r="G141"/>
  <c r="H141"/>
  <c r="A142"/>
  <c r="B142"/>
  <c r="C142"/>
  <c r="D142"/>
  <c r="E142"/>
  <c r="G142"/>
  <c r="H142"/>
  <c r="A143"/>
  <c r="B143"/>
  <c r="C143"/>
  <c r="D143"/>
  <c r="E143"/>
  <c r="G143"/>
  <c r="H143"/>
  <c r="A144"/>
  <c r="B144"/>
  <c r="C144"/>
  <c r="D144"/>
  <c r="E144"/>
  <c r="G144"/>
  <c r="H144"/>
  <c r="A145"/>
  <c r="B145"/>
  <c r="C145"/>
  <c r="D145"/>
  <c r="E145"/>
  <c r="G145"/>
  <c r="H145"/>
  <c r="A146"/>
  <c r="B146"/>
  <c r="C146"/>
  <c r="D146"/>
  <c r="E146"/>
  <c r="G146"/>
  <c r="H146"/>
  <c r="A147"/>
  <c r="B147"/>
  <c r="C147"/>
  <c r="D147"/>
  <c r="E147"/>
  <c r="G147"/>
  <c r="H147"/>
  <c r="A148"/>
  <c r="B148"/>
  <c r="C148"/>
  <c r="D148"/>
  <c r="E148"/>
  <c r="G148"/>
  <c r="H148"/>
  <c r="A149"/>
  <c r="B149"/>
  <c r="C149"/>
  <c r="D149"/>
  <c r="E149"/>
  <c r="G149"/>
  <c r="H149"/>
  <c r="A150"/>
  <c r="B150"/>
  <c r="C150"/>
  <c r="D150"/>
  <c r="E150"/>
  <c r="G150"/>
  <c r="H150"/>
  <c r="A151"/>
  <c r="B151"/>
  <c r="C151"/>
  <c r="D151"/>
  <c r="E151"/>
  <c r="G151"/>
  <c r="H151"/>
  <c r="A152"/>
  <c r="B152"/>
  <c r="C152"/>
  <c r="D152"/>
  <c r="E152"/>
  <c r="G152"/>
  <c r="H152"/>
  <c r="A153"/>
  <c r="B153"/>
  <c r="C153"/>
  <c r="D153"/>
  <c r="E153"/>
  <c r="G153"/>
  <c r="H153"/>
  <c r="A154"/>
  <c r="B154"/>
  <c r="C154"/>
  <c r="D154"/>
  <c r="E154"/>
  <c r="G154"/>
  <c r="H154"/>
  <c r="A155"/>
  <c r="B155"/>
  <c r="C155"/>
  <c r="D155"/>
  <c r="E155"/>
  <c r="G155"/>
  <c r="H155"/>
  <c r="A156"/>
  <c r="B156"/>
  <c r="C156"/>
  <c r="D156"/>
  <c r="E156"/>
  <c r="G156"/>
  <c r="H156"/>
  <c r="A157"/>
  <c r="B157"/>
  <c r="C157"/>
  <c r="D157"/>
  <c r="E157"/>
  <c r="G157"/>
  <c r="H157"/>
  <c r="A158"/>
  <c r="B158"/>
  <c r="C158"/>
  <c r="D158"/>
  <c r="E158"/>
  <c r="G158"/>
  <c r="H158"/>
  <c r="A159"/>
  <c r="B159"/>
  <c r="C159"/>
  <c r="D159"/>
  <c r="E159"/>
  <c r="G159"/>
  <c r="H159"/>
  <c r="A160"/>
  <c r="B160"/>
  <c r="C160"/>
  <c r="D160"/>
  <c r="E160"/>
  <c r="G160"/>
  <c r="H160"/>
  <c r="A161"/>
  <c r="B161"/>
  <c r="C161"/>
  <c r="D161"/>
  <c r="E161"/>
  <c r="G161"/>
  <c r="H161"/>
  <c r="A162"/>
  <c r="B162"/>
  <c r="C162"/>
  <c r="D162"/>
  <c r="E162"/>
  <c r="G162"/>
  <c r="H162"/>
  <c r="A163"/>
  <c r="B163"/>
  <c r="C163"/>
  <c r="D163"/>
  <c r="E163"/>
  <c r="G163"/>
  <c r="H163"/>
  <c r="A164"/>
  <c r="B164"/>
  <c r="C164"/>
  <c r="D164"/>
  <c r="E164"/>
  <c r="G164"/>
  <c r="H164"/>
  <c r="A165"/>
  <c r="B165"/>
  <c r="C165"/>
  <c r="D165"/>
  <c r="E165"/>
  <c r="G165"/>
  <c r="H165"/>
  <c r="A166"/>
  <c r="B166"/>
  <c r="C166"/>
  <c r="D166"/>
  <c r="E166"/>
  <c r="G166"/>
  <c r="H166"/>
  <c r="A167"/>
  <c r="B167"/>
  <c r="C167"/>
  <c r="D167"/>
  <c r="E167"/>
  <c r="G167"/>
  <c r="H167"/>
  <c r="A168"/>
  <c r="B168"/>
  <c r="C168"/>
  <c r="D168"/>
  <c r="E168"/>
  <c r="G168"/>
  <c r="H168"/>
  <c r="A169"/>
  <c r="B169"/>
  <c r="C169"/>
  <c r="D169"/>
  <c r="E169"/>
  <c r="G169"/>
  <c r="H169"/>
  <c r="A170"/>
  <c r="B170"/>
  <c r="C170"/>
  <c r="D170"/>
  <c r="E170"/>
  <c r="G170"/>
  <c r="H170"/>
  <c r="A171"/>
  <c r="B171"/>
  <c r="C171"/>
  <c r="D171"/>
  <c r="E171"/>
  <c r="G171"/>
  <c r="H171"/>
  <c r="A172"/>
  <c r="B172"/>
  <c r="C172"/>
  <c r="D172"/>
  <c r="E172"/>
  <c r="G172"/>
  <c r="H172"/>
  <c r="A173"/>
  <c r="B173"/>
  <c r="C173"/>
  <c r="D173"/>
  <c r="E173"/>
  <c r="G173"/>
  <c r="H173"/>
  <c r="A174"/>
  <c r="B174"/>
  <c r="C174"/>
  <c r="D174"/>
  <c r="E174"/>
  <c r="G174"/>
  <c r="H174"/>
  <c r="A175"/>
  <c r="B175"/>
  <c r="C175"/>
  <c r="D175"/>
  <c r="E175"/>
  <c r="G175"/>
  <c r="H175"/>
  <c r="A176"/>
  <c r="B176"/>
  <c r="C176"/>
  <c r="D176"/>
  <c r="E176"/>
  <c r="G176"/>
  <c r="H176"/>
  <c r="A177"/>
  <c r="B177"/>
  <c r="C177"/>
  <c r="D177"/>
  <c r="E177"/>
  <c r="G177"/>
  <c r="H177"/>
  <c r="A178"/>
  <c r="B178"/>
  <c r="C178"/>
  <c r="D178"/>
  <c r="E178"/>
  <c r="G178"/>
  <c r="H178"/>
  <c r="A179"/>
  <c r="B179"/>
  <c r="C179"/>
  <c r="D179"/>
  <c r="E179"/>
  <c r="G179"/>
  <c r="H179"/>
  <c r="A180"/>
  <c r="B180"/>
  <c r="C180"/>
  <c r="D180"/>
  <c r="E180"/>
  <c r="G180"/>
  <c r="H180"/>
  <c r="A181"/>
  <c r="B181"/>
  <c r="C181"/>
  <c r="D181"/>
  <c r="E181"/>
  <c r="G181"/>
  <c r="H181"/>
  <c r="A182"/>
  <c r="B182"/>
  <c r="C182"/>
  <c r="D182"/>
  <c r="E182"/>
  <c r="G182"/>
  <c r="H182"/>
  <c r="A183"/>
  <c r="B183"/>
  <c r="C183"/>
  <c r="D183"/>
  <c r="E183"/>
  <c r="G183"/>
  <c r="H183"/>
  <c r="A184"/>
  <c r="B184"/>
  <c r="C184"/>
  <c r="D184"/>
  <c r="E184"/>
  <c r="G184"/>
  <c r="H184"/>
  <c r="A185"/>
  <c r="B185"/>
  <c r="C185"/>
  <c r="D185"/>
  <c r="E185"/>
  <c r="G185"/>
  <c r="H185"/>
  <c r="A186"/>
  <c r="B186"/>
  <c r="C186"/>
  <c r="D186"/>
  <c r="E186"/>
  <c r="G186"/>
  <c r="H186"/>
  <c r="A187"/>
  <c r="B187"/>
  <c r="C187"/>
  <c r="D187"/>
  <c r="E187"/>
  <c r="G187"/>
  <c r="H187"/>
  <c r="A188"/>
  <c r="B188"/>
  <c r="C188"/>
  <c r="D188"/>
  <c r="E188"/>
  <c r="G188"/>
  <c r="H188"/>
  <c r="A189"/>
  <c r="B189"/>
  <c r="C189"/>
  <c r="D189"/>
  <c r="E189"/>
  <c r="G189"/>
  <c r="H189"/>
  <c r="A190"/>
  <c r="B190"/>
  <c r="C190"/>
  <c r="D190"/>
  <c r="E190"/>
  <c r="G190"/>
  <c r="H190"/>
  <c r="A191"/>
  <c r="B191"/>
  <c r="C191"/>
  <c r="D191"/>
  <c r="E191"/>
  <c r="G191"/>
  <c r="H191"/>
  <c r="A192"/>
  <c r="B192"/>
  <c r="C192"/>
  <c r="D192"/>
  <c r="E192"/>
  <c r="G192"/>
  <c r="H192"/>
  <c r="A193"/>
  <c r="B193"/>
  <c r="C193"/>
  <c r="D193"/>
  <c r="E193"/>
  <c r="G193"/>
  <c r="H193"/>
  <c r="A194"/>
  <c r="B194"/>
  <c r="C194"/>
  <c r="D194"/>
  <c r="E194"/>
  <c r="G194"/>
  <c r="H194"/>
  <c r="A195"/>
  <c r="B195"/>
  <c r="C195"/>
  <c r="D195"/>
  <c r="E195"/>
  <c r="G195"/>
  <c r="H195"/>
  <c r="A196"/>
  <c r="B196"/>
  <c r="C196"/>
  <c r="D196"/>
  <c r="E196"/>
  <c r="G196"/>
  <c r="H196"/>
  <c r="A197"/>
  <c r="B197"/>
  <c r="C197"/>
  <c r="D197"/>
  <c r="E197"/>
  <c r="G197"/>
  <c r="H197"/>
  <c r="A198"/>
  <c r="B198"/>
  <c r="C198"/>
  <c r="D198"/>
  <c r="E198"/>
  <c r="G198"/>
  <c r="H198"/>
  <c r="A199"/>
  <c r="B199"/>
  <c r="C199"/>
  <c r="D199"/>
  <c r="E199"/>
  <c r="G199"/>
  <c r="H199"/>
  <c r="A200"/>
  <c r="B200"/>
  <c r="C200"/>
  <c r="D200"/>
  <c r="E200"/>
  <c r="G200"/>
  <c r="H200"/>
  <c r="A201"/>
  <c r="B201"/>
  <c r="C201"/>
  <c r="D201"/>
  <c r="E201"/>
  <c r="G201"/>
  <c r="H201"/>
  <c r="A202"/>
  <c r="B202"/>
  <c r="C202"/>
  <c r="D202"/>
  <c r="E202"/>
  <c r="G202"/>
  <c r="H202"/>
  <c r="A203"/>
  <c r="B203"/>
  <c r="C203"/>
  <c r="D203"/>
  <c r="E203"/>
  <c r="G203"/>
  <c r="H203"/>
  <c r="A204"/>
  <c r="B204"/>
  <c r="C204"/>
  <c r="D204"/>
  <c r="E204"/>
  <c r="G204"/>
  <c r="H204"/>
  <c r="A4"/>
  <c r="B4"/>
  <c r="C4"/>
  <c r="D4"/>
  <c r="E4"/>
  <c r="G4"/>
  <c r="H4"/>
  <c r="A5"/>
  <c r="B5"/>
  <c r="C5"/>
  <c r="D5"/>
  <c r="E5"/>
  <c r="G5"/>
  <c r="H5"/>
  <c r="A6"/>
  <c r="B6"/>
  <c r="C6"/>
  <c r="D6"/>
  <c r="E6"/>
  <c r="G6"/>
  <c r="H6"/>
  <c r="A7"/>
  <c r="B7"/>
  <c r="C7"/>
  <c r="D7"/>
  <c r="E7"/>
  <c r="G7"/>
  <c r="H7"/>
  <c r="A8"/>
  <c r="B8"/>
  <c r="C8"/>
  <c r="D8"/>
  <c r="E8"/>
  <c r="G8"/>
  <c r="H8"/>
  <c r="A9"/>
  <c r="B9"/>
  <c r="C9"/>
  <c r="D9"/>
  <c r="E9"/>
  <c r="G9"/>
  <c r="H9"/>
  <c r="A10"/>
  <c r="B10"/>
  <c r="C10"/>
  <c r="D10"/>
  <c r="E10"/>
  <c r="G10"/>
  <c r="H10"/>
  <c r="A11"/>
  <c r="B11"/>
  <c r="C11"/>
  <c r="D11"/>
  <c r="E11"/>
  <c r="G11"/>
  <c r="H11"/>
  <c r="A12"/>
  <c r="B12"/>
  <c r="C12"/>
  <c r="D12"/>
  <c r="E12"/>
  <c r="G12"/>
  <c r="H12"/>
  <c r="A13"/>
  <c r="B13"/>
  <c r="C13"/>
  <c r="D13"/>
  <c r="E13"/>
  <c r="G13"/>
  <c r="H13"/>
  <c r="A14"/>
  <c r="B14"/>
  <c r="C14"/>
  <c r="D14"/>
  <c r="E14"/>
  <c r="G14"/>
  <c r="H14"/>
  <c r="A15"/>
  <c r="B15"/>
  <c r="C15"/>
  <c r="D15"/>
  <c r="E15"/>
  <c r="G15"/>
  <c r="H15"/>
  <c r="A16"/>
  <c r="B16"/>
  <c r="C16"/>
  <c r="D16"/>
  <c r="E16"/>
  <c r="G16"/>
  <c r="H16"/>
  <c r="A17"/>
  <c r="B17"/>
  <c r="C17"/>
  <c r="D17"/>
  <c r="E17"/>
  <c r="G17"/>
  <c r="H17"/>
  <c r="A18"/>
  <c r="B18"/>
  <c r="C18"/>
  <c r="D18"/>
  <c r="E18"/>
  <c r="G18"/>
  <c r="H18"/>
  <c r="A19"/>
  <c r="B19"/>
  <c r="C19"/>
  <c r="D19"/>
  <c r="E19"/>
  <c r="G19"/>
  <c r="H19"/>
  <c r="A20"/>
  <c r="B20"/>
  <c r="C20"/>
  <c r="D20"/>
  <c r="E20"/>
  <c r="G20"/>
  <c r="H20"/>
  <c r="A21"/>
  <c r="B21"/>
  <c r="C21"/>
  <c r="D21"/>
  <c r="E21"/>
  <c r="G21"/>
  <c r="H21"/>
  <c r="A22"/>
  <c r="B22"/>
  <c r="C22"/>
  <c r="D22"/>
  <c r="E22"/>
  <c r="G22"/>
  <c r="H22"/>
  <c r="A23"/>
  <c r="B23"/>
  <c r="C23"/>
  <c r="D23"/>
  <c r="E23"/>
  <c r="G23"/>
  <c r="H23"/>
  <c r="A24"/>
  <c r="B24"/>
  <c r="C24"/>
  <c r="D24"/>
  <c r="E24"/>
  <c r="G24"/>
  <c r="H24"/>
  <c r="A25"/>
  <c r="B25"/>
  <c r="C25"/>
  <c r="D25"/>
  <c r="E25"/>
  <c r="G25"/>
  <c r="H25"/>
  <c r="A26"/>
  <c r="B26"/>
  <c r="C26"/>
  <c r="D26"/>
  <c r="E26"/>
  <c r="G26"/>
  <c r="H26"/>
  <c r="A27"/>
  <c r="B27"/>
  <c r="C27"/>
  <c r="D27"/>
  <c r="E27"/>
  <c r="G27"/>
  <c r="H27"/>
  <c r="A28"/>
  <c r="B28"/>
  <c r="C28"/>
  <c r="D28"/>
  <c r="E28"/>
  <c r="G28"/>
  <c r="H28"/>
  <c r="A29"/>
  <c r="B29"/>
  <c r="C29"/>
  <c r="D29"/>
  <c r="E29"/>
  <c r="G29"/>
  <c r="H29"/>
  <c r="A30"/>
  <c r="B30"/>
  <c r="C30"/>
  <c r="D30"/>
  <c r="E30"/>
  <c r="G30"/>
  <c r="H30"/>
  <c r="A31"/>
  <c r="B31"/>
  <c r="C31"/>
  <c r="D31"/>
  <c r="E31"/>
  <c r="G31"/>
  <c r="H31"/>
  <c r="A32"/>
  <c r="B32"/>
  <c r="C32"/>
  <c r="D32"/>
  <c r="E32"/>
  <c r="G32"/>
  <c r="H32"/>
  <c r="A33"/>
  <c r="B33"/>
  <c r="C33"/>
  <c r="D33"/>
  <c r="E33"/>
  <c r="G33"/>
  <c r="H33"/>
  <c r="A34"/>
  <c r="B34"/>
  <c r="C34"/>
  <c r="D34"/>
  <c r="E34"/>
  <c r="G34"/>
  <c r="H34"/>
  <c r="A35"/>
  <c r="B35"/>
  <c r="C35"/>
  <c r="D35"/>
  <c r="E35"/>
  <c r="G35"/>
  <c r="H35"/>
  <c r="A36"/>
  <c r="B36"/>
  <c r="C36"/>
  <c r="D36"/>
  <c r="E36"/>
  <c r="G36"/>
  <c r="H36"/>
  <c r="A37"/>
  <c r="B37"/>
  <c r="C37"/>
  <c r="D37"/>
  <c r="E37"/>
  <c r="G37"/>
  <c r="H37"/>
  <c r="A38"/>
  <c r="B38"/>
  <c r="C38"/>
  <c r="D38"/>
  <c r="E38"/>
  <c r="G38"/>
  <c r="H38"/>
  <c r="A39"/>
  <c r="B39"/>
  <c r="C39"/>
  <c r="D39"/>
  <c r="E39"/>
  <c r="G39"/>
  <c r="H39"/>
  <c r="A40"/>
  <c r="B40"/>
  <c r="C40"/>
  <c r="D40"/>
  <c r="E40"/>
  <c r="G40"/>
  <c r="H40"/>
  <c r="A41"/>
  <c r="B41"/>
  <c r="C41"/>
  <c r="D41"/>
  <c r="E41"/>
  <c r="G41"/>
  <c r="H41"/>
  <c r="A42"/>
  <c r="B42"/>
  <c r="C42"/>
  <c r="D42"/>
  <c r="E42"/>
  <c r="G42"/>
  <c r="H42"/>
  <c r="A43"/>
  <c r="B43"/>
  <c r="C43"/>
  <c r="D43"/>
  <c r="E43"/>
  <c r="G43"/>
  <c r="H43"/>
  <c r="A44"/>
  <c r="B44"/>
  <c r="C44"/>
  <c r="D44"/>
  <c r="E44"/>
  <c r="G44"/>
  <c r="H44"/>
  <c r="A45"/>
  <c r="B45"/>
  <c r="C45"/>
  <c r="D45"/>
  <c r="E45"/>
  <c r="G45"/>
  <c r="H45"/>
  <c r="A46"/>
  <c r="B46"/>
  <c r="C46"/>
  <c r="D46"/>
  <c r="E46"/>
  <c r="G46"/>
  <c r="H46"/>
  <c r="A47"/>
  <c r="B47"/>
  <c r="C47"/>
  <c r="D47"/>
  <c r="E47"/>
  <c r="G47"/>
  <c r="H47"/>
  <c r="A48"/>
  <c r="B48"/>
  <c r="C48"/>
  <c r="D48"/>
  <c r="E48"/>
  <c r="G48"/>
  <c r="H48"/>
  <c r="A49"/>
  <c r="B49"/>
  <c r="C49"/>
  <c r="D49"/>
  <c r="E49"/>
  <c r="G49"/>
  <c r="H49"/>
  <c r="A50"/>
  <c r="B50"/>
  <c r="C50"/>
  <c r="D50"/>
  <c r="E50"/>
  <c r="G50"/>
  <c r="H50"/>
  <c r="A51"/>
  <c r="B51"/>
  <c r="C51"/>
  <c r="D51"/>
  <c r="E51"/>
  <c r="G51"/>
  <c r="H51"/>
  <c r="A52"/>
  <c r="B52"/>
  <c r="C52"/>
  <c r="D52"/>
  <c r="E52"/>
  <c r="G52"/>
  <c r="H52"/>
  <c r="A53"/>
  <c r="B53"/>
  <c r="C53"/>
  <c r="D53"/>
  <c r="E53"/>
  <c r="G53"/>
  <c r="H53"/>
  <c r="A54"/>
  <c r="B54"/>
  <c r="C54"/>
  <c r="D54"/>
  <c r="E54"/>
  <c r="G54"/>
  <c r="H54"/>
  <c r="A55"/>
  <c r="B55"/>
  <c r="C55"/>
  <c r="D55"/>
  <c r="E55"/>
  <c r="G55"/>
  <c r="H55"/>
  <c r="A56"/>
  <c r="B56"/>
  <c r="C56"/>
  <c r="D56"/>
  <c r="E56"/>
  <c r="G56"/>
  <c r="H56"/>
  <c r="A57"/>
  <c r="B57"/>
  <c r="C57"/>
  <c r="D57"/>
  <c r="E57"/>
  <c r="G57"/>
  <c r="H57"/>
  <c r="A58"/>
  <c r="B58"/>
  <c r="C58"/>
  <c r="D58"/>
  <c r="E58"/>
  <c r="G58"/>
  <c r="H58"/>
  <c r="A59"/>
  <c r="B59"/>
  <c r="C59"/>
  <c r="D59"/>
  <c r="E59"/>
  <c r="G59"/>
  <c r="H59"/>
  <c r="A60"/>
  <c r="B60"/>
  <c r="C60"/>
  <c r="D60"/>
  <c r="E60"/>
  <c r="G60"/>
  <c r="H60"/>
  <c r="A61"/>
  <c r="B61"/>
  <c r="C61"/>
  <c r="D61"/>
  <c r="E61"/>
  <c r="G61"/>
  <c r="H61"/>
  <c r="A62"/>
  <c r="B62"/>
  <c r="C62"/>
  <c r="D62"/>
  <c r="E62"/>
  <c r="G62"/>
  <c r="H62"/>
  <c r="A63"/>
  <c r="B63"/>
  <c r="C63"/>
  <c r="D63"/>
  <c r="E63"/>
  <c r="G63"/>
  <c r="H63"/>
  <c r="A64"/>
  <c r="B64"/>
  <c r="C64"/>
  <c r="D64"/>
  <c r="E64"/>
  <c r="G64"/>
  <c r="H64"/>
  <c r="A65"/>
  <c r="B65"/>
  <c r="C65"/>
  <c r="D65"/>
  <c r="E65"/>
  <c r="G65"/>
  <c r="H65"/>
  <c r="A66"/>
  <c r="B66"/>
  <c r="C66"/>
  <c r="D66"/>
  <c r="E66"/>
  <c r="G66"/>
  <c r="H66"/>
  <c r="A67"/>
  <c r="B67"/>
  <c r="C67"/>
  <c r="D67"/>
  <c r="E67"/>
  <c r="G67"/>
  <c r="H67"/>
  <c r="A68"/>
  <c r="B68"/>
  <c r="C68"/>
  <c r="D68"/>
  <c r="E68"/>
  <c r="G68"/>
  <c r="H68"/>
  <c r="A69"/>
  <c r="B69"/>
  <c r="C69"/>
  <c r="D69"/>
  <c r="E69"/>
  <c r="G69"/>
  <c r="H69"/>
  <c r="A70"/>
  <c r="B70"/>
  <c r="C70"/>
  <c r="D70"/>
  <c r="E70"/>
  <c r="G70"/>
  <c r="H70"/>
  <c r="A71"/>
  <c r="B71"/>
  <c r="C71"/>
  <c r="D71"/>
  <c r="E71"/>
  <c r="G71"/>
  <c r="H71"/>
  <c r="A72"/>
  <c r="B72"/>
  <c r="C72"/>
  <c r="D72"/>
  <c r="E72"/>
  <c r="G72"/>
  <c r="H72"/>
  <c r="A73"/>
  <c r="B73"/>
  <c r="C73"/>
  <c r="D73"/>
  <c r="E73"/>
  <c r="G73"/>
  <c r="H73"/>
  <c r="A74"/>
  <c r="B74"/>
  <c r="C74"/>
  <c r="D74"/>
  <c r="E74"/>
  <c r="G74"/>
  <c r="H74"/>
  <c r="A75"/>
  <c r="B75"/>
  <c r="C75"/>
  <c r="D75"/>
  <c r="E75"/>
  <c r="G75"/>
  <c r="H75"/>
  <c r="A76"/>
  <c r="B76"/>
  <c r="C76"/>
  <c r="D76"/>
  <c r="E76"/>
  <c r="G76"/>
  <c r="H76"/>
  <c r="A77"/>
  <c r="B77"/>
  <c r="C77"/>
  <c r="D77"/>
  <c r="E77"/>
  <c r="G77"/>
  <c r="H77"/>
  <c r="A78"/>
  <c r="B78"/>
  <c r="C78"/>
  <c r="D78"/>
  <c r="E78"/>
  <c r="G78"/>
  <c r="H78"/>
  <c r="A79"/>
  <c r="B79"/>
  <c r="C79"/>
  <c r="D79"/>
  <c r="E79"/>
  <c r="G79"/>
  <c r="H79"/>
  <c r="A80"/>
  <c r="B80"/>
  <c r="C80"/>
  <c r="D80"/>
  <c r="E80"/>
  <c r="G80"/>
  <c r="H80"/>
  <c r="A81"/>
  <c r="B81"/>
  <c r="C81"/>
  <c r="D81"/>
  <c r="E81"/>
  <c r="G81"/>
  <c r="H81"/>
  <c r="A82"/>
  <c r="B82"/>
  <c r="C82"/>
  <c r="D82"/>
  <c r="E82"/>
  <c r="G82"/>
  <c r="H82"/>
  <c r="A83"/>
  <c r="B83"/>
  <c r="C83"/>
  <c r="D83"/>
  <c r="E83"/>
  <c r="G83"/>
  <c r="H83"/>
  <c r="A84"/>
  <c r="B84"/>
  <c r="C84"/>
  <c r="D84"/>
  <c r="E84"/>
  <c r="G84"/>
  <c r="H84"/>
  <c r="A85"/>
  <c r="B85"/>
  <c r="C85"/>
  <c r="D85"/>
  <c r="E85"/>
  <c r="G85"/>
  <c r="H85"/>
  <c r="A86"/>
  <c r="B86"/>
  <c r="C86"/>
  <c r="D86"/>
  <c r="E86"/>
  <c r="G86"/>
  <c r="H86"/>
  <c r="A87"/>
  <c r="B87"/>
  <c r="C87"/>
  <c r="D87"/>
  <c r="E87"/>
  <c r="G87"/>
  <c r="H87"/>
  <c r="A88"/>
  <c r="B88"/>
  <c r="C88"/>
  <c r="D88"/>
  <c r="E88"/>
  <c r="G88"/>
  <c r="H88"/>
  <c r="A89"/>
  <c r="B89"/>
  <c r="C89"/>
  <c r="D89"/>
  <c r="E89"/>
  <c r="G89"/>
  <c r="H89"/>
  <c r="A90"/>
  <c r="B90"/>
  <c r="C90"/>
  <c r="D90"/>
  <c r="E90"/>
  <c r="G90"/>
  <c r="H90"/>
  <c r="A91"/>
  <c r="B91"/>
  <c r="C91"/>
  <c r="D91"/>
  <c r="E91"/>
  <c r="G91"/>
  <c r="H91"/>
  <c r="A92"/>
  <c r="B92"/>
  <c r="C92"/>
  <c r="D92"/>
  <c r="E92"/>
  <c r="G92"/>
  <c r="H92"/>
  <c r="A93"/>
  <c r="B93"/>
  <c r="C93"/>
  <c r="D93"/>
  <c r="E93"/>
  <c r="G93"/>
  <c r="H93"/>
  <c r="A94"/>
  <c r="B94"/>
  <c r="C94"/>
  <c r="D94"/>
  <c r="E94"/>
  <c r="G94"/>
  <c r="H94"/>
  <c r="A95"/>
  <c r="B95"/>
  <c r="C95"/>
  <c r="D95"/>
  <c r="E95"/>
  <c r="G95"/>
  <c r="H95"/>
  <c r="A96"/>
  <c r="B96"/>
  <c r="C96"/>
  <c r="D96"/>
  <c r="E96"/>
  <c r="G96"/>
  <c r="H96"/>
  <c r="A97"/>
  <c r="B97"/>
  <c r="C97"/>
  <c r="D97"/>
  <c r="E97"/>
  <c r="G97"/>
  <c r="H97"/>
  <c r="A98"/>
  <c r="B98"/>
  <c r="C98"/>
  <c r="D98"/>
  <c r="E98"/>
  <c r="G98"/>
  <c r="H98"/>
  <c r="A99"/>
  <c r="B99"/>
  <c r="C99"/>
  <c r="D99"/>
  <c r="E99"/>
  <c r="G99"/>
  <c r="H99"/>
  <c r="A100"/>
  <c r="B100"/>
  <c r="C100"/>
  <c r="D100"/>
  <c r="E100"/>
  <c r="G100"/>
  <c r="H100"/>
  <c r="A101"/>
  <c r="B101"/>
  <c r="C101"/>
  <c r="D101"/>
  <c r="E101"/>
  <c r="G101"/>
  <c r="H101"/>
  <c r="A102"/>
  <c r="B102"/>
  <c r="C102"/>
  <c r="D102"/>
  <c r="E102"/>
  <c r="G102"/>
  <c r="H102"/>
  <c r="H3"/>
  <c r="G3"/>
  <c r="E3"/>
  <c r="D3"/>
  <c r="C3"/>
  <c r="B3"/>
  <c r="A3"/>
  <c r="AV8" i="4"/>
  <c r="AM8"/>
  <c r="AD8"/>
  <c r="U8"/>
  <c r="J2" i="7"/>
  <c r="G2" i="4"/>
  <c r="AB56" i="5" l="1"/>
  <c r="AB55"/>
  <c r="AC55" s="1"/>
  <c r="AG55" s="1"/>
  <c r="AB54"/>
  <c r="AK46"/>
  <c r="AK35"/>
  <c r="AK18"/>
  <c r="AB16"/>
  <c r="AC16" s="1"/>
  <c r="AG16" s="1"/>
  <c r="AB15"/>
  <c r="AB14"/>
  <c r="AC14" s="1"/>
  <c r="AG14" s="1"/>
  <c r="AI9"/>
  <c r="AI7"/>
  <c r="AL197"/>
  <c r="AM197" s="1"/>
  <c r="DJ197" s="1"/>
  <c r="AI197"/>
  <c r="AL202"/>
  <c r="AM202" s="1"/>
  <c r="DJ202" s="1"/>
  <c r="AI202"/>
  <c r="Q191"/>
  <c r="AE191"/>
  <c r="EK193"/>
  <c r="EI193"/>
  <c r="EK189"/>
  <c r="EI189"/>
  <c r="EP187"/>
  <c r="EN187"/>
  <c r="ES182"/>
  <c r="EU182"/>
  <c r="ED182"/>
  <c r="EE182"/>
  <c r="EF176"/>
  <c r="ED176"/>
  <c r="AL175"/>
  <c r="AM175" s="1"/>
  <c r="DJ175" s="1"/>
  <c r="BV175"/>
  <c r="BW175" s="1"/>
  <c r="DL175" s="1"/>
  <c r="CH175"/>
  <c r="CN175" s="1"/>
  <c r="CO175" s="1"/>
  <c r="DM175" s="1"/>
  <c r="DF175"/>
  <c r="DG175" s="1"/>
  <c r="DN175" s="1"/>
  <c r="CK165"/>
  <c r="CJ165"/>
  <c r="AR165"/>
  <c r="BC165"/>
  <c r="Q164"/>
  <c r="W164" s="1"/>
  <c r="X164" s="1"/>
  <c r="DI164" s="1"/>
  <c r="AF164"/>
  <c r="BD164"/>
  <c r="BE164" s="1"/>
  <c r="DK164" s="1"/>
  <c r="CH164"/>
  <c r="CN164" s="1"/>
  <c r="CO164" s="1"/>
  <c r="DM164" s="1"/>
  <c r="CZ164"/>
  <c r="DF164" s="1"/>
  <c r="DG164" s="1"/>
  <c r="DN164" s="1"/>
  <c r="CK163"/>
  <c r="CJ163"/>
  <c r="BA163"/>
  <c r="AZ163"/>
  <c r="Q163"/>
  <c r="W163" s="1"/>
  <c r="X163" s="1"/>
  <c r="DI163" s="1"/>
  <c r="AJ163"/>
  <c r="BD163"/>
  <c r="BE163" s="1"/>
  <c r="DK163" s="1"/>
  <c r="BT163"/>
  <c r="CN163"/>
  <c r="CO163" s="1"/>
  <c r="DM163" s="1"/>
  <c r="DD163"/>
  <c r="AE163"/>
  <c r="DT163"/>
  <c r="ER163" s="1"/>
  <c r="EV163" s="1"/>
  <c r="ES162"/>
  <c r="ET162"/>
  <c r="P161"/>
  <c r="AX161"/>
  <c r="BD161" s="1"/>
  <c r="BE161" s="1"/>
  <c r="DK161" s="1"/>
  <c r="AE161"/>
  <c r="BP161"/>
  <c r="BV161" s="1"/>
  <c r="BW161" s="1"/>
  <c r="DL161" s="1"/>
  <c r="CN161"/>
  <c r="CO161" s="1"/>
  <c r="DM161" s="1"/>
  <c r="CB160"/>
  <c r="CC160" s="1"/>
  <c r="CM160"/>
  <c r="EK160"/>
  <c r="EI160"/>
  <c r="EO158"/>
  <c r="EN158"/>
  <c r="AE158"/>
  <c r="AX158"/>
  <c r="BB158" s="1"/>
  <c r="BT158"/>
  <c r="CH158"/>
  <c r="CN158" s="1"/>
  <c r="CO158" s="1"/>
  <c r="DM158" s="1"/>
  <c r="CZ158"/>
  <c r="DF158" s="1"/>
  <c r="DG158" s="1"/>
  <c r="DN158" s="1"/>
  <c r="EK157"/>
  <c r="EJ157"/>
  <c r="AB157"/>
  <c r="AH157"/>
  <c r="BV157"/>
  <c r="BW157" s="1"/>
  <c r="DL157" s="1"/>
  <c r="S156"/>
  <c r="V156"/>
  <c r="AB154"/>
  <c r="AH154"/>
  <c r="EO152"/>
  <c r="EP152"/>
  <c r="EK152"/>
  <c r="EJ152"/>
  <c r="EF151"/>
  <c r="ED151"/>
  <c r="EK148"/>
  <c r="EJ148"/>
  <c r="EO144"/>
  <c r="EP144"/>
  <c r="EE144"/>
  <c r="ED144"/>
  <c r="EU143"/>
  <c r="ET143"/>
  <c r="CM141"/>
  <c r="CJ141"/>
  <c r="CB141"/>
  <c r="CC141" s="1"/>
  <c r="EI138"/>
  <c r="EJ138"/>
  <c r="BP136"/>
  <c r="CZ136"/>
  <c r="DF136" s="1"/>
  <c r="DG136" s="1"/>
  <c r="DN136" s="1"/>
  <c r="AF136"/>
  <c r="AX136"/>
  <c r="BD136" s="1"/>
  <c r="BE136" s="1"/>
  <c r="DK136" s="1"/>
  <c r="CH136"/>
  <c r="CN136" s="1"/>
  <c r="CO136" s="1"/>
  <c r="DM136" s="1"/>
  <c r="DX206"/>
  <c r="EW206" s="1"/>
  <c r="CM206"/>
  <c r="Q206"/>
  <c r="BB205"/>
  <c r="AI205"/>
  <c r="CF204"/>
  <c r="CG204" s="1"/>
  <c r="AV203"/>
  <c r="CZ202"/>
  <c r="DF202" s="1"/>
  <c r="DG202" s="1"/>
  <c r="DN202" s="1"/>
  <c r="CB202"/>
  <c r="CC202" s="1"/>
  <c r="CK197"/>
  <c r="BA196"/>
  <c r="EE206"/>
  <c r="CN206"/>
  <c r="CO206" s="1"/>
  <c r="DM206" s="1"/>
  <c r="BN206"/>
  <c r="BO206" s="1"/>
  <c r="AV206"/>
  <c r="AE206"/>
  <c r="V206"/>
  <c r="EJ205"/>
  <c r="DX205"/>
  <c r="EW205" s="1"/>
  <c r="CZ205"/>
  <c r="DF205" s="1"/>
  <c r="DG205" s="1"/>
  <c r="DN205" s="1"/>
  <c r="CL205"/>
  <c r="BS205"/>
  <c r="BD205"/>
  <c r="BE205" s="1"/>
  <c r="DK205" s="1"/>
  <c r="M205"/>
  <c r="N205" s="1"/>
  <c r="R205" s="1"/>
  <c r="Q205"/>
  <c r="EU204"/>
  <c r="EI204"/>
  <c r="CT204"/>
  <c r="CU204" s="1"/>
  <c r="DA204" s="1"/>
  <c r="CH204"/>
  <c r="CN204" s="1"/>
  <c r="CO204" s="1"/>
  <c r="DM204" s="1"/>
  <c r="BP204"/>
  <c r="BV204" s="1"/>
  <c r="BW204" s="1"/>
  <c r="DL204" s="1"/>
  <c r="AR204"/>
  <c r="AB204"/>
  <c r="P204"/>
  <c r="EF203"/>
  <c r="CX203"/>
  <c r="CY203" s="1"/>
  <c r="CF203"/>
  <c r="CG203" s="1"/>
  <c r="BJ203"/>
  <c r="BK203" s="1"/>
  <c r="AX203"/>
  <c r="BD203" s="1"/>
  <c r="BE203" s="1"/>
  <c r="DK203" s="1"/>
  <c r="BA203"/>
  <c r="AF203"/>
  <c r="AL203" s="1"/>
  <c r="AM203" s="1"/>
  <c r="DJ203" s="1"/>
  <c r="AK203"/>
  <c r="EE202"/>
  <c r="DC202"/>
  <c r="CN202"/>
  <c r="CO202" s="1"/>
  <c r="DM202" s="1"/>
  <c r="BN202"/>
  <c r="BO202" s="1"/>
  <c r="AV202"/>
  <c r="AE202"/>
  <c r="V202"/>
  <c r="EJ201"/>
  <c r="DX201"/>
  <c r="EW201" s="1"/>
  <c r="CZ201"/>
  <c r="DF201" s="1"/>
  <c r="DG201" s="1"/>
  <c r="DN201" s="1"/>
  <c r="CJ201"/>
  <c r="BS201"/>
  <c r="BD201"/>
  <c r="BE201" s="1"/>
  <c r="DK201" s="1"/>
  <c r="M201"/>
  <c r="N201" s="1"/>
  <c r="R201" s="1"/>
  <c r="Q201"/>
  <c r="EU200"/>
  <c r="EI200"/>
  <c r="CT200"/>
  <c r="CU200" s="1"/>
  <c r="DA200" s="1"/>
  <c r="CH200"/>
  <c r="CN200" s="1"/>
  <c r="CO200" s="1"/>
  <c r="DM200" s="1"/>
  <c r="BP200"/>
  <c r="BV200" s="1"/>
  <c r="BW200" s="1"/>
  <c r="DL200" s="1"/>
  <c r="AR200"/>
  <c r="AJ200"/>
  <c r="P200"/>
  <c r="EF199"/>
  <c r="CX199"/>
  <c r="CY199" s="1"/>
  <c r="CF199"/>
  <c r="CG199" s="1"/>
  <c r="BJ199"/>
  <c r="BK199" s="1"/>
  <c r="AX199"/>
  <c r="BD199" s="1"/>
  <c r="BE199" s="1"/>
  <c r="DK199" s="1"/>
  <c r="BA199"/>
  <c r="AF199"/>
  <c r="AL199" s="1"/>
  <c r="AM199" s="1"/>
  <c r="DJ199" s="1"/>
  <c r="AK199"/>
  <c r="EE198"/>
  <c r="BN198"/>
  <c r="BO198" s="1"/>
  <c r="AV198"/>
  <c r="AE198"/>
  <c r="T198"/>
  <c r="EJ197"/>
  <c r="DX197"/>
  <c r="EW197" s="1"/>
  <c r="CZ197"/>
  <c r="DF197" s="1"/>
  <c r="DG197" s="1"/>
  <c r="DN197" s="1"/>
  <c r="CB197"/>
  <c r="CC197" s="1"/>
  <c r="M197"/>
  <c r="N197" s="1"/>
  <c r="R197" s="1"/>
  <c r="Q197"/>
  <c r="EU196"/>
  <c r="EI196"/>
  <c r="DD196"/>
  <c r="CH196"/>
  <c r="CN196" s="1"/>
  <c r="CO196" s="1"/>
  <c r="DM196" s="1"/>
  <c r="CK196"/>
  <c r="BP196"/>
  <c r="BV196" s="1"/>
  <c r="BW196" s="1"/>
  <c r="DL196" s="1"/>
  <c r="AR196"/>
  <c r="AB196"/>
  <c r="P196"/>
  <c r="EF195"/>
  <c r="CX195"/>
  <c r="CY195" s="1"/>
  <c r="CF195"/>
  <c r="CG195" s="1"/>
  <c r="AX195"/>
  <c r="BD195" s="1"/>
  <c r="BE195" s="1"/>
  <c r="DK195" s="1"/>
  <c r="AF195"/>
  <c r="AL195" s="1"/>
  <c r="AM195" s="1"/>
  <c r="DJ195" s="1"/>
  <c r="AK195"/>
  <c r="EE194"/>
  <c r="BN194"/>
  <c r="BO194" s="1"/>
  <c r="AV194"/>
  <c r="AE194"/>
  <c r="T194"/>
  <c r="CF193"/>
  <c r="CG193" s="1"/>
  <c r="BN193"/>
  <c r="BO193" s="1"/>
  <c r="EN192"/>
  <c r="DX192"/>
  <c r="EW192" s="1"/>
  <c r="CZ192"/>
  <c r="DF192" s="1"/>
  <c r="DG192" s="1"/>
  <c r="DN192" s="1"/>
  <c r="CM192"/>
  <c r="CB192"/>
  <c r="CC192" s="1"/>
  <c r="AR192"/>
  <c r="DX191"/>
  <c r="EW191" s="1"/>
  <c r="CG191"/>
  <c r="AX191"/>
  <c r="BA191"/>
  <c r="AF191"/>
  <c r="AL191" s="1"/>
  <c r="AM191" s="1"/>
  <c r="DJ191" s="1"/>
  <c r="CX190"/>
  <c r="CY190" s="1"/>
  <c r="AR190"/>
  <c r="AB190"/>
  <c r="CF189"/>
  <c r="CG189" s="1"/>
  <c r="BN189"/>
  <c r="BO189" s="1"/>
  <c r="DC188"/>
  <c r="AK188"/>
  <c r="EI187"/>
  <c r="AE187"/>
  <c r="CH185"/>
  <c r="CM185"/>
  <c r="AR185"/>
  <c r="AS185" s="1"/>
  <c r="CM184"/>
  <c r="EI183"/>
  <c r="AR183"/>
  <c r="AS183" s="1"/>
  <c r="AI183"/>
  <c r="EI181"/>
  <c r="BS181"/>
  <c r="AB181"/>
  <c r="AC181" s="1"/>
  <c r="CZ180"/>
  <c r="BD180"/>
  <c r="BE180" s="1"/>
  <c r="DK180" s="1"/>
  <c r="BP179"/>
  <c r="BS179" s="1"/>
  <c r="BU178"/>
  <c r="DX177"/>
  <c r="EW177" s="1"/>
  <c r="DF176"/>
  <c r="DG176" s="1"/>
  <c r="DN176" s="1"/>
  <c r="CH176"/>
  <c r="CN176" s="1"/>
  <c r="CO176" s="1"/>
  <c r="DM176" s="1"/>
  <c r="CJ175"/>
  <c r="BT175"/>
  <c r="BV174"/>
  <c r="BW174" s="1"/>
  <c r="DL174" s="1"/>
  <c r="AX174"/>
  <c r="DX173"/>
  <c r="EW173" s="1"/>
  <c r="CZ173"/>
  <c r="AF173"/>
  <c r="AL173" s="1"/>
  <c r="AM173" s="1"/>
  <c r="DJ173" s="1"/>
  <c r="AX173"/>
  <c r="CM172"/>
  <c r="BC172"/>
  <c r="DC171"/>
  <c r="BB170"/>
  <c r="AX169"/>
  <c r="CM168"/>
  <c r="BC168"/>
  <c r="DC167"/>
  <c r="BB166"/>
  <c r="CG165"/>
  <c r="AH165"/>
  <c r="BC164"/>
  <c r="T164"/>
  <c r="CY162"/>
  <c r="V162"/>
  <c r="DD161"/>
  <c r="BU161"/>
  <c r="AV160"/>
  <c r="AB160"/>
  <c r="ED158"/>
  <c r="S158"/>
  <c r="EP157"/>
  <c r="AR157"/>
  <c r="M157"/>
  <c r="N157" s="1"/>
  <c r="BD156"/>
  <c r="BE156" s="1"/>
  <c r="DK156" s="1"/>
  <c r="CZ155"/>
  <c r="DD155"/>
  <c r="BD155"/>
  <c r="BE155" s="1"/>
  <c r="DK155" s="1"/>
  <c r="AF155"/>
  <c r="AF154"/>
  <c r="DE152"/>
  <c r="AZ152"/>
  <c r="AE152"/>
  <c r="CL151"/>
  <c r="AI151"/>
  <c r="V151"/>
  <c r="BP150"/>
  <c r="BV150" s="1"/>
  <c r="BW150" s="1"/>
  <c r="DL150" s="1"/>
  <c r="V150"/>
  <c r="CG147"/>
  <c r="BO147"/>
  <c r="CY143"/>
  <c r="CG143"/>
  <c r="AB143"/>
  <c r="AF143"/>
  <c r="AL143" s="1"/>
  <c r="AM143" s="1"/>
  <c r="DJ143" s="1"/>
  <c r="DX141"/>
  <c r="EW141" s="1"/>
  <c r="BT140"/>
  <c r="BT137"/>
  <c r="Q193"/>
  <c r="BP193"/>
  <c r="BV193" s="1"/>
  <c r="BW193" s="1"/>
  <c r="DL193" s="1"/>
  <c r="CH193"/>
  <c r="CN193" s="1"/>
  <c r="CO193" s="1"/>
  <c r="DM193" s="1"/>
  <c r="ED192"/>
  <c r="EF192"/>
  <c r="EK190"/>
  <c r="EJ190"/>
  <c r="BD190"/>
  <c r="BE190" s="1"/>
  <c r="DK190" s="1"/>
  <c r="CZ190"/>
  <c r="DF190" s="1"/>
  <c r="DG190" s="1"/>
  <c r="DN190" s="1"/>
  <c r="Q189"/>
  <c r="BP189"/>
  <c r="BV189" s="1"/>
  <c r="BW189" s="1"/>
  <c r="DL189" s="1"/>
  <c r="CH189"/>
  <c r="CN189" s="1"/>
  <c r="CO189" s="1"/>
  <c r="DM189" s="1"/>
  <c r="EU186"/>
  <c r="ES186"/>
  <c r="AE186"/>
  <c r="BP186"/>
  <c r="BV186" s="1"/>
  <c r="BW186" s="1"/>
  <c r="DL186" s="1"/>
  <c r="CH186"/>
  <c r="CN186" s="1"/>
  <c r="CO186" s="1"/>
  <c r="DM186" s="1"/>
  <c r="EU184"/>
  <c r="ES184"/>
  <c r="ED184"/>
  <c r="EE184"/>
  <c r="EP181"/>
  <c r="EN181"/>
  <c r="CZ181"/>
  <c r="DC181" s="1"/>
  <c r="FD181"/>
  <c r="AF181"/>
  <c r="AI181" s="1"/>
  <c r="ED180"/>
  <c r="EF180"/>
  <c r="BU179"/>
  <c r="BJ179"/>
  <c r="BK179" s="1"/>
  <c r="BT179"/>
  <c r="FD177"/>
  <c r="BP177"/>
  <c r="BV177" s="1"/>
  <c r="BW177" s="1"/>
  <c r="DL177" s="1"/>
  <c r="ES176"/>
  <c r="EU176"/>
  <c r="BU176"/>
  <c r="BS176"/>
  <c r="BJ176"/>
  <c r="BK176" s="1"/>
  <c r="BQ176" s="1"/>
  <c r="CL176"/>
  <c r="DD176"/>
  <c r="AF176"/>
  <c r="AJ176" s="1"/>
  <c r="BP176"/>
  <c r="BT176" s="1"/>
  <c r="BV176"/>
  <c r="BW176" s="1"/>
  <c r="DL176" s="1"/>
  <c r="EO175"/>
  <c r="EP175"/>
  <c r="EF175"/>
  <c r="ED175"/>
  <c r="EK174"/>
  <c r="EI174"/>
  <c r="EO173"/>
  <c r="EP173"/>
  <c r="EK173"/>
  <c r="EJ173"/>
  <c r="EF173"/>
  <c r="ED173"/>
  <c r="CZ172"/>
  <c r="DF172" s="1"/>
  <c r="DG172" s="1"/>
  <c r="DN172" s="1"/>
  <c r="AF172"/>
  <c r="AL172" s="1"/>
  <c r="AM172" s="1"/>
  <c r="DJ172" s="1"/>
  <c r="BT172"/>
  <c r="CH172"/>
  <c r="CN172" s="1"/>
  <c r="CO172" s="1"/>
  <c r="DM172" s="1"/>
  <c r="CK171"/>
  <c r="CJ171"/>
  <c r="AE171"/>
  <c r="BP171"/>
  <c r="CN171"/>
  <c r="CO171" s="1"/>
  <c r="DM171" s="1"/>
  <c r="FD171"/>
  <c r="AX171"/>
  <c r="BD171" s="1"/>
  <c r="BE171" s="1"/>
  <c r="DK171" s="1"/>
  <c r="ES169"/>
  <c r="ET169"/>
  <c r="EK169"/>
  <c r="EJ169"/>
  <c r="ED169"/>
  <c r="EF169"/>
  <c r="CZ168"/>
  <c r="DF168" s="1"/>
  <c r="DG168" s="1"/>
  <c r="DN168" s="1"/>
  <c r="AF168"/>
  <c r="AL168" s="1"/>
  <c r="AM168" s="1"/>
  <c r="DJ168" s="1"/>
  <c r="BT168"/>
  <c r="CH168"/>
  <c r="CN168" s="1"/>
  <c r="CO168" s="1"/>
  <c r="DM168" s="1"/>
  <c r="CK167"/>
  <c r="CJ167"/>
  <c r="AE167"/>
  <c r="BP167"/>
  <c r="CN167"/>
  <c r="CO167" s="1"/>
  <c r="DM167" s="1"/>
  <c r="FD167"/>
  <c r="AX167"/>
  <c r="BD167" s="1"/>
  <c r="BE167" s="1"/>
  <c r="DK167" s="1"/>
  <c r="P165"/>
  <c r="AX165"/>
  <c r="BD165" s="1"/>
  <c r="BE165" s="1"/>
  <c r="DK165" s="1"/>
  <c r="AE165"/>
  <c r="BP165"/>
  <c r="BV165" s="1"/>
  <c r="BW165" s="1"/>
  <c r="DL165" s="1"/>
  <c r="CN165"/>
  <c r="CO165" s="1"/>
  <c r="DM165" s="1"/>
  <c r="FD165"/>
  <c r="CB164"/>
  <c r="CC164" s="1"/>
  <c r="CM164"/>
  <c r="EK164"/>
  <c r="EI164"/>
  <c r="CK162"/>
  <c r="CJ162"/>
  <c r="AR162"/>
  <c r="BC162"/>
  <c r="BA160"/>
  <c r="AZ160"/>
  <c r="Q159"/>
  <c r="AX159"/>
  <c r="BD159" s="1"/>
  <c r="BE159" s="1"/>
  <c r="DK159" s="1"/>
  <c r="CH159"/>
  <c r="CN159" s="1"/>
  <c r="CO159" s="1"/>
  <c r="DM159" s="1"/>
  <c r="AF159"/>
  <c r="AI159" s="1"/>
  <c r="BP159"/>
  <c r="BV159" s="1"/>
  <c r="BW159" s="1"/>
  <c r="DL159" s="1"/>
  <c r="CZ159"/>
  <c r="DF159" s="1"/>
  <c r="DG159" s="1"/>
  <c r="DN159" s="1"/>
  <c r="AB158"/>
  <c r="AH158"/>
  <c r="EO156"/>
  <c r="EP156"/>
  <c r="EK156"/>
  <c r="EJ156"/>
  <c r="EF155"/>
  <c r="ED155"/>
  <c r="ES151"/>
  <c r="ET151"/>
  <c r="BJ151"/>
  <c r="BK151" s="1"/>
  <c r="EK150"/>
  <c r="EJ150"/>
  <c r="CT149"/>
  <c r="CU149" s="1"/>
  <c r="DB149"/>
  <c r="P147"/>
  <c r="CH147"/>
  <c r="CN147" s="1"/>
  <c r="CO147" s="1"/>
  <c r="DM147" s="1"/>
  <c r="FD147"/>
  <c r="AX147"/>
  <c r="BD147" s="1"/>
  <c r="BE147" s="1"/>
  <c r="DK147" s="1"/>
  <c r="EO145"/>
  <c r="EN145"/>
  <c r="EE145"/>
  <c r="EF145"/>
  <c r="AH145"/>
  <c r="AB145"/>
  <c r="EI144"/>
  <c r="EJ144"/>
  <c r="BC140"/>
  <c r="AZ140"/>
  <c r="AR140"/>
  <c r="AX140"/>
  <c r="BB140" s="1"/>
  <c r="CH140"/>
  <c r="CL140" s="1"/>
  <c r="P140"/>
  <c r="CN140"/>
  <c r="CO140" s="1"/>
  <c r="DM140" s="1"/>
  <c r="CH139"/>
  <c r="CL139" s="1"/>
  <c r="AF139"/>
  <c r="AL139" s="1"/>
  <c r="AM139" s="1"/>
  <c r="DJ139" s="1"/>
  <c r="BP139"/>
  <c r="BV139" s="1"/>
  <c r="BW139" s="1"/>
  <c r="DL139" s="1"/>
  <c r="CN139"/>
  <c r="CO139" s="1"/>
  <c r="DM139" s="1"/>
  <c r="CZ139"/>
  <c r="DF139" s="1"/>
  <c r="DG139" s="1"/>
  <c r="DN139" s="1"/>
  <c r="BC137"/>
  <c r="AZ137"/>
  <c r="AR137"/>
  <c r="FD137"/>
  <c r="AX137"/>
  <c r="BB137" s="1"/>
  <c r="CH137"/>
  <c r="CL137" s="1"/>
  <c r="P137"/>
  <c r="BD137"/>
  <c r="BE137" s="1"/>
  <c r="DK137" s="1"/>
  <c r="CN137"/>
  <c r="CO137" s="1"/>
  <c r="DM137" s="1"/>
  <c r="EP135"/>
  <c r="EN135"/>
  <c r="CZ206"/>
  <c r="DF206" s="1"/>
  <c r="DG206" s="1"/>
  <c r="DN206" s="1"/>
  <c r="EU205"/>
  <c r="BA204"/>
  <c r="AK204"/>
  <c r="EE203"/>
  <c r="V203"/>
  <c r="N202"/>
  <c r="CK201"/>
  <c r="AZ201"/>
  <c r="AB201"/>
  <c r="BT200"/>
  <c r="BA200"/>
  <c r="FD206"/>
  <c r="EF206"/>
  <c r="CX206"/>
  <c r="CY206" s="1"/>
  <c r="CG206"/>
  <c r="BJ206"/>
  <c r="BK206" s="1"/>
  <c r="AX206"/>
  <c r="BB206" s="1"/>
  <c r="AF206"/>
  <c r="AK206"/>
  <c r="DC205"/>
  <c r="CN205"/>
  <c r="CO205" s="1"/>
  <c r="DM205" s="1"/>
  <c r="BN205"/>
  <c r="BO205" s="1"/>
  <c r="EJ204"/>
  <c r="DX204"/>
  <c r="EW204" s="1"/>
  <c r="CJ204"/>
  <c r="BS204"/>
  <c r="S204"/>
  <c r="M204"/>
  <c r="N204" s="1"/>
  <c r="EI203"/>
  <c r="DD203"/>
  <c r="CH203"/>
  <c r="CN203" s="1"/>
  <c r="CO203" s="1"/>
  <c r="DM203" s="1"/>
  <c r="BP203"/>
  <c r="BB203"/>
  <c r="AH203"/>
  <c r="P203"/>
  <c r="EF202"/>
  <c r="CX202"/>
  <c r="CY202" s="1"/>
  <c r="CG202"/>
  <c r="BT202"/>
  <c r="AX202"/>
  <c r="BA202" s="1"/>
  <c r="AK202"/>
  <c r="DC201"/>
  <c r="CN201"/>
  <c r="CO201" s="1"/>
  <c r="DM201" s="1"/>
  <c r="BN201"/>
  <c r="BO201" s="1"/>
  <c r="V201"/>
  <c r="EJ200"/>
  <c r="DX200"/>
  <c r="EW200" s="1"/>
  <c r="CL200"/>
  <c r="BS200"/>
  <c r="M200"/>
  <c r="N200" s="1"/>
  <c r="EI199"/>
  <c r="DD199"/>
  <c r="CH199"/>
  <c r="CN199" s="1"/>
  <c r="CO199" s="1"/>
  <c r="DM199" s="1"/>
  <c r="BP199"/>
  <c r="BV199" s="1"/>
  <c r="BW199" s="1"/>
  <c r="DL199" s="1"/>
  <c r="BB199"/>
  <c r="AJ199"/>
  <c r="P199"/>
  <c r="EF198"/>
  <c r="CX198"/>
  <c r="CY198" s="1"/>
  <c r="CG198"/>
  <c r="BJ198"/>
  <c r="BK198" s="1"/>
  <c r="AX198"/>
  <c r="BD198" s="1"/>
  <c r="BE198" s="1"/>
  <c r="DK198" s="1"/>
  <c r="AF198"/>
  <c r="AL198" s="1"/>
  <c r="AM198" s="1"/>
  <c r="DJ198" s="1"/>
  <c r="AK198"/>
  <c r="DC197"/>
  <c r="CN197"/>
  <c r="CO197" s="1"/>
  <c r="DM197" s="1"/>
  <c r="BN197"/>
  <c r="BO197" s="1"/>
  <c r="AE197"/>
  <c r="T197"/>
  <c r="EJ196"/>
  <c r="DX196"/>
  <c r="EW196" s="1"/>
  <c r="CB196"/>
  <c r="CC196" s="1"/>
  <c r="CI196" s="1"/>
  <c r="BS196"/>
  <c r="M196"/>
  <c r="N196" s="1"/>
  <c r="EI195"/>
  <c r="DD195"/>
  <c r="CH195"/>
  <c r="CN195" s="1"/>
  <c r="CO195" s="1"/>
  <c r="DM195" s="1"/>
  <c r="BP195"/>
  <c r="BV195" s="1"/>
  <c r="BW195" s="1"/>
  <c r="DL195" s="1"/>
  <c r="AR195"/>
  <c r="AB195"/>
  <c r="P195"/>
  <c r="EF194"/>
  <c r="CX194"/>
  <c r="CY194" s="1"/>
  <c r="CG194"/>
  <c r="AX194"/>
  <c r="BD194" s="1"/>
  <c r="BE194" s="1"/>
  <c r="DK194" s="1"/>
  <c r="AF194"/>
  <c r="AL194" s="1"/>
  <c r="AM194" s="1"/>
  <c r="DJ194" s="1"/>
  <c r="AK194"/>
  <c r="EN193"/>
  <c r="DX193"/>
  <c r="EW193" s="1"/>
  <c r="CM193"/>
  <c r="BT193"/>
  <c r="BC193"/>
  <c r="M193"/>
  <c r="N193" s="1"/>
  <c r="DC192"/>
  <c r="AB192"/>
  <c r="P192"/>
  <c r="ET191"/>
  <c r="CZ191"/>
  <c r="DF191" s="1"/>
  <c r="DG191" s="1"/>
  <c r="DN191" s="1"/>
  <c r="CH191"/>
  <c r="CN191" s="1"/>
  <c r="CO191" s="1"/>
  <c r="DM191" s="1"/>
  <c r="CK191"/>
  <c r="BP191"/>
  <c r="AI191"/>
  <c r="AK191"/>
  <c r="DD190"/>
  <c r="CM190"/>
  <c r="BN190"/>
  <c r="BO190" s="1"/>
  <c r="EN189"/>
  <c r="DX189"/>
  <c r="EW189" s="1"/>
  <c r="CM189"/>
  <c r="BT189"/>
  <c r="BC189"/>
  <c r="M189"/>
  <c r="N189" s="1"/>
  <c r="CM188"/>
  <c r="BC188"/>
  <c r="CM187"/>
  <c r="BO187"/>
  <c r="AR187"/>
  <c r="AS187" s="1"/>
  <c r="CB186"/>
  <c r="CC186" s="1"/>
  <c r="BC186"/>
  <c r="CN185"/>
  <c r="CO185" s="1"/>
  <c r="DM185" s="1"/>
  <c r="BS185"/>
  <c r="AB185"/>
  <c r="AC185" s="1"/>
  <c r="AI184"/>
  <c r="EK183"/>
  <c r="AB183"/>
  <c r="AC183" s="1"/>
  <c r="AG183" s="1"/>
  <c r="DX182"/>
  <c r="EW182" s="1"/>
  <c r="CB182"/>
  <c r="CC182" s="1"/>
  <c r="EK181"/>
  <c r="DD181"/>
  <c r="BC181"/>
  <c r="DF180"/>
  <c r="DG180" s="1"/>
  <c r="DN180" s="1"/>
  <c r="CH180"/>
  <c r="CN180" s="1"/>
  <c r="CO180" s="1"/>
  <c r="DM180" s="1"/>
  <c r="CG179"/>
  <c r="CB176"/>
  <c r="CC176" s="1"/>
  <c r="CI176" s="1"/>
  <c r="AZ176"/>
  <c r="V176"/>
  <c r="CB175"/>
  <c r="CC175" s="1"/>
  <c r="BN175"/>
  <c r="BO175" s="1"/>
  <c r="BQ175" s="1"/>
  <c r="AR174"/>
  <c r="DD173"/>
  <c r="AK173"/>
  <c r="DX172"/>
  <c r="EW172" s="1"/>
  <c r="BS171"/>
  <c r="AV170"/>
  <c r="AH170"/>
  <c r="S170"/>
  <c r="CY169"/>
  <c r="AK169"/>
  <c r="DX168"/>
  <c r="EW168" s="1"/>
  <c r="BS167"/>
  <c r="AV166"/>
  <c r="AH166"/>
  <c r="S166"/>
  <c r="DC165"/>
  <c r="BU165"/>
  <c r="AV164"/>
  <c r="AB164"/>
  <c r="AB163"/>
  <c r="CG162"/>
  <c r="AH162"/>
  <c r="DX161"/>
  <c r="EW161" s="1"/>
  <c r="CM161"/>
  <c r="BB161"/>
  <c r="AJ161"/>
  <c r="AB161"/>
  <c r="S160"/>
  <c r="AB159"/>
  <c r="M159"/>
  <c r="N159" s="1"/>
  <c r="R159" s="1"/>
  <c r="EF158"/>
  <c r="DE156"/>
  <c r="AZ156"/>
  <c r="CH155"/>
  <c r="CL155" s="1"/>
  <c r="AI155"/>
  <c r="V155"/>
  <c r="EP154"/>
  <c r="BP154"/>
  <c r="BV154" s="1"/>
  <c r="BW154" s="1"/>
  <c r="DL154" s="1"/>
  <c r="AL154"/>
  <c r="AM154" s="1"/>
  <c r="DJ154" s="1"/>
  <c r="V154"/>
  <c r="BP153"/>
  <c r="CB151"/>
  <c r="CC151" s="1"/>
  <c r="CI151" s="1"/>
  <c r="AJ150"/>
  <c r="V148"/>
  <c r="CB146"/>
  <c r="CC146" s="1"/>
  <c r="DX145"/>
  <c r="EW145" s="1"/>
  <c r="BT141"/>
  <c r="Q192"/>
  <c r="AF192"/>
  <c r="AL192" s="1"/>
  <c r="AM192" s="1"/>
  <c r="DJ192" s="1"/>
  <c r="AX192"/>
  <c r="BD192" s="1"/>
  <c r="BE192" s="1"/>
  <c r="DK192" s="1"/>
  <c r="ED191"/>
  <c r="EE191"/>
  <c r="BT190"/>
  <c r="BS190"/>
  <c r="ES188"/>
  <c r="ET188"/>
  <c r="Q188"/>
  <c r="BP188"/>
  <c r="BV188" s="1"/>
  <c r="BW188" s="1"/>
  <c r="DL188" s="1"/>
  <c r="CH188"/>
  <c r="AE188"/>
  <c r="CN188"/>
  <c r="CO188" s="1"/>
  <c r="DM188" s="1"/>
  <c r="EP185"/>
  <c r="EN185"/>
  <c r="AF185"/>
  <c r="AI185" s="1"/>
  <c r="CZ185"/>
  <c r="DF185" s="1"/>
  <c r="DG185" s="1"/>
  <c r="DN185" s="1"/>
  <c r="FD185"/>
  <c r="EP183"/>
  <c r="EN183"/>
  <c r="CZ183"/>
  <c r="FD183"/>
  <c r="AE182"/>
  <c r="BP182"/>
  <c r="BS182" s="1"/>
  <c r="EU180"/>
  <c r="ES180"/>
  <c r="BU180"/>
  <c r="BJ180"/>
  <c r="BK180" s="1"/>
  <c r="BS180"/>
  <c r="AF180"/>
  <c r="AJ180" s="1"/>
  <c r="BP180"/>
  <c r="BT180" s="1"/>
  <c r="BV180"/>
  <c r="BW180" s="1"/>
  <c r="DL180" s="1"/>
  <c r="AL180"/>
  <c r="AM180" s="1"/>
  <c r="DJ180" s="1"/>
  <c r="CL180"/>
  <c r="DD180"/>
  <c r="CB179"/>
  <c r="CC179" s="1"/>
  <c r="CJ179"/>
  <c r="DE178"/>
  <c r="CT178"/>
  <c r="CU178" s="1"/>
  <c r="DB178"/>
  <c r="EO178"/>
  <c r="EP178"/>
  <c r="BA164"/>
  <c r="AZ164"/>
  <c r="P162"/>
  <c r="AX162"/>
  <c r="BD162" s="1"/>
  <c r="BE162" s="1"/>
  <c r="DK162" s="1"/>
  <c r="DP162" s="1"/>
  <c r="AE162"/>
  <c r="BP162"/>
  <c r="BV162" s="1"/>
  <c r="BW162" s="1"/>
  <c r="DL162" s="1"/>
  <c r="CN162"/>
  <c r="CO162" s="1"/>
  <c r="DM162" s="1"/>
  <c r="FD162"/>
  <c r="ES161"/>
  <c r="EU161"/>
  <c r="CB159"/>
  <c r="CC159" s="1"/>
  <c r="CM159"/>
  <c r="AR159"/>
  <c r="BC159"/>
  <c r="ES155"/>
  <c r="ET155"/>
  <c r="BJ155"/>
  <c r="BK155" s="1"/>
  <c r="EK154"/>
  <c r="EJ154"/>
  <c r="CT153"/>
  <c r="CU153" s="1"/>
  <c r="DB153"/>
  <c r="AL151"/>
  <c r="AM151" s="1"/>
  <c r="DJ151" s="1"/>
  <c r="DF151"/>
  <c r="DG151" s="1"/>
  <c r="DN151" s="1"/>
  <c r="AE151"/>
  <c r="BP151"/>
  <c r="BV151" s="1"/>
  <c r="BW151" s="1"/>
  <c r="DL151" s="1"/>
  <c r="AE150"/>
  <c r="AX150"/>
  <c r="BB150" s="1"/>
  <c r="BT150"/>
  <c r="DF150"/>
  <c r="DG150" s="1"/>
  <c r="DN150" s="1"/>
  <c r="BD150"/>
  <c r="BE150" s="1"/>
  <c r="DK150" s="1"/>
  <c r="CH150"/>
  <c r="CN150" s="1"/>
  <c r="CO150" s="1"/>
  <c r="DM150" s="1"/>
  <c r="CZ150"/>
  <c r="EK149"/>
  <c r="EJ149"/>
  <c r="AB149"/>
  <c r="AH149"/>
  <c r="N149"/>
  <c r="BV149"/>
  <c r="BW149" s="1"/>
  <c r="DL149" s="1"/>
  <c r="CM144"/>
  <c r="CJ144"/>
  <c r="BC144"/>
  <c r="AZ144"/>
  <c r="FD144"/>
  <c r="P144"/>
  <c r="BD144"/>
  <c r="BE144" s="1"/>
  <c r="DK144" s="1"/>
  <c r="CN144"/>
  <c r="CO144" s="1"/>
  <c r="DM144" s="1"/>
  <c r="CZ144"/>
  <c r="DD144" s="1"/>
  <c r="BC141"/>
  <c r="AZ141"/>
  <c r="AR141"/>
  <c r="FD141"/>
  <c r="AX141"/>
  <c r="BB141" s="1"/>
  <c r="CH141"/>
  <c r="CL141" s="1"/>
  <c r="P141"/>
  <c r="BD141"/>
  <c r="BE141" s="1"/>
  <c r="DK141" s="1"/>
  <c r="BD138"/>
  <c r="BE138" s="1"/>
  <c r="DK138" s="1"/>
  <c r="CN138"/>
  <c r="CO138" s="1"/>
  <c r="DM138" s="1"/>
  <c r="AF138"/>
  <c r="AL138" s="1"/>
  <c r="AM138" s="1"/>
  <c r="DJ138" s="1"/>
  <c r="BB138"/>
  <c r="BP138"/>
  <c r="BV138" s="1"/>
  <c r="BW138" s="1"/>
  <c r="DL138" s="1"/>
  <c r="CL138"/>
  <c r="CZ138"/>
  <c r="DF138" s="1"/>
  <c r="DG138" s="1"/>
  <c r="DN138" s="1"/>
  <c r="AR135"/>
  <c r="AZ135"/>
  <c r="CL203"/>
  <c r="CK202"/>
  <c r="BA201"/>
  <c r="BS199"/>
  <c r="M199"/>
  <c r="N199" s="1"/>
  <c r="CT198"/>
  <c r="CU198" s="1"/>
  <c r="CH198"/>
  <c r="CN198" s="1"/>
  <c r="CO198" s="1"/>
  <c r="DM198" s="1"/>
  <c r="CK198"/>
  <c r="BP198"/>
  <c r="P198"/>
  <c r="FD197"/>
  <c r="CX197"/>
  <c r="CY197" s="1"/>
  <c r="CG197"/>
  <c r="BT197"/>
  <c r="AX197"/>
  <c r="BD197" s="1"/>
  <c r="BE197" s="1"/>
  <c r="DK197" s="1"/>
  <c r="BA197"/>
  <c r="AK197"/>
  <c r="DC196"/>
  <c r="BN196"/>
  <c r="BO196" s="1"/>
  <c r="EJ195"/>
  <c r="BS195"/>
  <c r="M195"/>
  <c r="N195" s="1"/>
  <c r="DD194"/>
  <c r="CH194"/>
  <c r="CK194" s="1"/>
  <c r="BP194"/>
  <c r="BT194" s="1"/>
  <c r="P194"/>
  <c r="ET193"/>
  <c r="DC193"/>
  <c r="CI193"/>
  <c r="BA193"/>
  <c r="AI193"/>
  <c r="M192"/>
  <c r="N192" s="1"/>
  <c r="EU191"/>
  <c r="BD191"/>
  <c r="BE191" s="1"/>
  <c r="DK191" s="1"/>
  <c r="P191"/>
  <c r="CK190"/>
  <c r="DC189"/>
  <c r="CI189"/>
  <c r="BA189"/>
  <c r="AI189"/>
  <c r="CI188"/>
  <c r="BA188"/>
  <c r="CK187"/>
  <c r="AC187"/>
  <c r="AG187" s="1"/>
  <c r="EI185"/>
  <c r="DD183"/>
  <c r="DC182"/>
  <c r="CI180"/>
  <c r="BO179"/>
  <c r="BS175"/>
  <c r="AZ175"/>
  <c r="AV174"/>
  <c r="CL172"/>
  <c r="CL168"/>
  <c r="BB165"/>
  <c r="EE155"/>
  <c r="CI155"/>
  <c r="AZ155"/>
  <c r="AJ154"/>
  <c r="EP151"/>
  <c r="BA151"/>
  <c r="ED150"/>
  <c r="EP149"/>
  <c r="CX148"/>
  <c r="CY148" s="1"/>
  <c r="CX147"/>
  <c r="CY147" s="1"/>
  <c r="AF147"/>
  <c r="AL147" s="1"/>
  <c r="AM147" s="1"/>
  <c r="DJ147" s="1"/>
  <c r="BJ146"/>
  <c r="BK146" s="1"/>
  <c r="FD143"/>
  <c r="CZ143"/>
  <c r="DF143" s="1"/>
  <c r="DG143" s="1"/>
  <c r="DN143" s="1"/>
  <c r="AR143"/>
  <c r="FD140"/>
  <c r="CZ140"/>
  <c r="DF140" s="1"/>
  <c r="DG140" s="1"/>
  <c r="DN140" s="1"/>
  <c r="CG140"/>
  <c r="AF140"/>
  <c r="AL140" s="1"/>
  <c r="AM140" s="1"/>
  <c r="DJ140" s="1"/>
  <c r="CI139"/>
  <c r="AX139"/>
  <c r="BB139" s="1"/>
  <c r="CI138"/>
  <c r="CZ137"/>
  <c r="DF137" s="1"/>
  <c r="DG137" s="1"/>
  <c r="DN137" s="1"/>
  <c r="DD137"/>
  <c r="CG137"/>
  <c r="AB137"/>
  <c r="AF137"/>
  <c r="AL137" s="1"/>
  <c r="AM137" s="1"/>
  <c r="DJ137" s="1"/>
  <c r="S190"/>
  <c r="ES189"/>
  <c r="EU189"/>
  <c r="CZ187"/>
  <c r="DF187" s="1"/>
  <c r="DG187" s="1"/>
  <c r="DN187" s="1"/>
  <c r="FD187"/>
  <c r="AF187"/>
  <c r="AL187" s="1"/>
  <c r="AM187" s="1"/>
  <c r="DJ187" s="1"/>
  <c r="AX187"/>
  <c r="BD187" s="1"/>
  <c r="BE187" s="1"/>
  <c r="DK187" s="1"/>
  <c r="ED186"/>
  <c r="EE186"/>
  <c r="AE184"/>
  <c r="BP184"/>
  <c r="BS184" s="1"/>
  <c r="AR180"/>
  <c r="AZ180"/>
  <c r="FD179"/>
  <c r="AF179"/>
  <c r="AL179" s="1"/>
  <c r="AM179" s="1"/>
  <c r="DJ179" s="1"/>
  <c r="AX179"/>
  <c r="EE178"/>
  <c r="EF178"/>
  <c r="AH178"/>
  <c r="AB178"/>
  <c r="M178"/>
  <c r="N178" s="1"/>
  <c r="S178"/>
  <c r="AX178"/>
  <c r="BB178" s="1"/>
  <c r="BP178"/>
  <c r="BV178" s="1"/>
  <c r="BW178" s="1"/>
  <c r="DL178" s="1"/>
  <c r="AR177"/>
  <c r="AZ177"/>
  <c r="AE173"/>
  <c r="BD173"/>
  <c r="BE173" s="1"/>
  <c r="DK173" s="1"/>
  <c r="BP173"/>
  <c r="BV173" s="1"/>
  <c r="BW173" s="1"/>
  <c r="DL173" s="1"/>
  <c r="CN173"/>
  <c r="CO173" s="1"/>
  <c r="DM173" s="1"/>
  <c r="DF173"/>
  <c r="DG173" s="1"/>
  <c r="DN173" s="1"/>
  <c r="ES171"/>
  <c r="ET171"/>
  <c r="EK171"/>
  <c r="EJ171"/>
  <c r="ED171"/>
  <c r="EF171"/>
  <c r="AF170"/>
  <c r="AL170" s="1"/>
  <c r="AM170" s="1"/>
  <c r="DJ170" s="1"/>
  <c r="BT170"/>
  <c r="CH170"/>
  <c r="CL170" s="1"/>
  <c r="CZ170"/>
  <c r="DF170" s="1"/>
  <c r="DG170" s="1"/>
  <c r="DN170" s="1"/>
  <c r="AE169"/>
  <c r="BD169"/>
  <c r="BE169" s="1"/>
  <c r="DK169" s="1"/>
  <c r="BP169"/>
  <c r="BV169" s="1"/>
  <c r="BW169" s="1"/>
  <c r="DL169" s="1"/>
  <c r="CN169"/>
  <c r="CO169" s="1"/>
  <c r="DM169" s="1"/>
  <c r="FD169"/>
  <c r="ES167"/>
  <c r="ET167"/>
  <c r="EK167"/>
  <c r="EJ167"/>
  <c r="ED167"/>
  <c r="EF167"/>
  <c r="AF166"/>
  <c r="AL166" s="1"/>
  <c r="AM166" s="1"/>
  <c r="DJ166" s="1"/>
  <c r="BT166"/>
  <c r="CH166"/>
  <c r="CN166" s="1"/>
  <c r="CO166" s="1"/>
  <c r="DM166" s="1"/>
  <c r="CZ166"/>
  <c r="DF166" s="1"/>
  <c r="DG166" s="1"/>
  <c r="DN166" s="1"/>
  <c r="ES165"/>
  <c r="ET165"/>
  <c r="ES163"/>
  <c r="ET163"/>
  <c r="EK163"/>
  <c r="EJ163"/>
  <c r="CK161"/>
  <c r="CJ161"/>
  <c r="AR161"/>
  <c r="BC161"/>
  <c r="Q160"/>
  <c r="W160" s="1"/>
  <c r="X160" s="1"/>
  <c r="DI160" s="1"/>
  <c r="AF160"/>
  <c r="BD160"/>
  <c r="BE160" s="1"/>
  <c r="DK160" s="1"/>
  <c r="CH160"/>
  <c r="CN160" s="1"/>
  <c r="CO160" s="1"/>
  <c r="DM160" s="1"/>
  <c r="CZ160"/>
  <c r="DF160" s="1"/>
  <c r="DG160" s="1"/>
  <c r="DN160" s="1"/>
  <c r="EK158"/>
  <c r="EI158"/>
  <c r="CT157"/>
  <c r="CU157" s="1"/>
  <c r="DB157"/>
  <c r="AL155"/>
  <c r="AM155" s="1"/>
  <c r="DJ155" s="1"/>
  <c r="DF155"/>
  <c r="DG155" s="1"/>
  <c r="DN155" s="1"/>
  <c r="AE155"/>
  <c r="BP155"/>
  <c r="BV155" s="1"/>
  <c r="BW155" s="1"/>
  <c r="DL155" s="1"/>
  <c r="AE154"/>
  <c r="AX154"/>
  <c r="BD154" s="1"/>
  <c r="BE154" s="1"/>
  <c r="DK154" s="1"/>
  <c r="BT154"/>
  <c r="CH154"/>
  <c r="CN154" s="1"/>
  <c r="CO154" s="1"/>
  <c r="DM154" s="1"/>
  <c r="CZ154"/>
  <c r="DF154" s="1"/>
  <c r="DG154" s="1"/>
  <c r="DN154" s="1"/>
  <c r="EK153"/>
  <c r="EJ153"/>
  <c r="AB153"/>
  <c r="AH153"/>
  <c r="N153"/>
  <c r="BV153"/>
  <c r="BW153" s="1"/>
  <c r="DL153" s="1"/>
  <c r="S152"/>
  <c r="V152"/>
  <c r="AB150"/>
  <c r="AH150"/>
  <c r="EE146"/>
  <c r="ED146"/>
  <c r="AB144"/>
  <c r="AJ144"/>
  <c r="P143"/>
  <c r="AX143"/>
  <c r="BD143" s="1"/>
  <c r="BE143" s="1"/>
  <c r="DK143" s="1"/>
  <c r="BD142"/>
  <c r="BE142" s="1"/>
  <c r="DK142" s="1"/>
  <c r="CH142"/>
  <c r="CI142" s="1"/>
  <c r="AF142"/>
  <c r="AL142" s="1"/>
  <c r="AM142" s="1"/>
  <c r="DJ142" s="1"/>
  <c r="BB142"/>
  <c r="BP142"/>
  <c r="BV142" s="1"/>
  <c r="BW142" s="1"/>
  <c r="DL142" s="1"/>
  <c r="CN142"/>
  <c r="CO142" s="1"/>
  <c r="DM142" s="1"/>
  <c r="CL142"/>
  <c r="CZ142"/>
  <c r="DF142" s="1"/>
  <c r="DG142" s="1"/>
  <c r="DN142" s="1"/>
  <c r="CM140"/>
  <c r="CJ140"/>
  <c r="CB140"/>
  <c r="CC140" s="1"/>
  <c r="CM137"/>
  <c r="CJ137"/>
  <c r="CB137"/>
  <c r="CC137" s="1"/>
  <c r="EI135"/>
  <c r="EJ135"/>
  <c r="DD206"/>
  <c r="CL206"/>
  <c r="N206"/>
  <c r="CK205"/>
  <c r="BC205"/>
  <c r="AH205"/>
  <c r="AE203"/>
  <c r="DX202"/>
  <c r="EW202" s="1"/>
  <c r="CM202"/>
  <c r="Q202"/>
  <c r="EU201"/>
  <c r="AI201"/>
  <c r="CF200"/>
  <c r="CG200" s="1"/>
  <c r="AK200"/>
  <c r="BA190"/>
  <c r="AI188"/>
  <c r="DD185"/>
  <c r="BA175"/>
  <c r="BT174"/>
  <c r="BB174"/>
  <c r="DC173"/>
  <c r="CK173"/>
  <c r="BS173"/>
  <c r="CJ170"/>
  <c r="DC169"/>
  <c r="CK169"/>
  <c r="BS169"/>
  <c r="CJ166"/>
  <c r="CL164"/>
  <c r="CC162"/>
  <c r="CI162" s="1"/>
  <c r="BB162"/>
  <c r="AF162"/>
  <c r="ET161"/>
  <c r="BA155"/>
  <c r="BD152"/>
  <c r="BE152" s="1"/>
  <c r="DK152" s="1"/>
  <c r="DD151"/>
  <c r="DC144"/>
  <c r="BT144"/>
  <c r="CI143"/>
  <c r="DD141"/>
  <c r="AB141"/>
  <c r="DX140"/>
  <c r="EW140" s="1"/>
  <c r="DX137"/>
  <c r="EW137" s="1"/>
  <c r="CB136"/>
  <c r="CC136" s="1"/>
  <c r="EU128"/>
  <c r="ES128"/>
  <c r="AZ127"/>
  <c r="AR127"/>
  <c r="BC127"/>
  <c r="EP126"/>
  <c r="EN126"/>
  <c r="ED123"/>
  <c r="EE123"/>
  <c r="EU120"/>
  <c r="ET120"/>
  <c r="ES120"/>
  <c r="P118"/>
  <c r="BD118"/>
  <c r="BE118" s="1"/>
  <c r="DK118" s="1"/>
  <c r="BP118"/>
  <c r="BV118" s="1"/>
  <c r="BW118" s="1"/>
  <c r="DL118" s="1"/>
  <c r="FD118"/>
  <c r="Q118"/>
  <c r="U118" s="1"/>
  <c r="CZ118"/>
  <c r="DF118" s="1"/>
  <c r="DG118" s="1"/>
  <c r="DN118" s="1"/>
  <c r="EU117"/>
  <c r="ET117"/>
  <c r="ED117"/>
  <c r="EE117"/>
  <c r="AB115"/>
  <c r="AC115" s="1"/>
  <c r="AB111"/>
  <c r="AC111" s="1"/>
  <c r="BN188"/>
  <c r="BO188" s="1"/>
  <c r="AV188"/>
  <c r="AW188" s="1"/>
  <c r="T188"/>
  <c r="CX187"/>
  <c r="CY187" s="1"/>
  <c r="CF187"/>
  <c r="CG187" s="1"/>
  <c r="BT187"/>
  <c r="DD186"/>
  <c r="AR186"/>
  <c r="AS186" s="1"/>
  <c r="AB186"/>
  <c r="AC186" s="1"/>
  <c r="AG186" s="1"/>
  <c r="P186"/>
  <c r="DX185"/>
  <c r="EW185" s="1"/>
  <c r="CB185"/>
  <c r="CC185" s="1"/>
  <c r="DD184"/>
  <c r="BN184"/>
  <c r="BO184" s="1"/>
  <c r="AR184"/>
  <c r="AS184" s="1"/>
  <c r="AB184"/>
  <c r="AC184" s="1"/>
  <c r="AG184" s="1"/>
  <c r="P184"/>
  <c r="DX183"/>
  <c r="EW183" s="1"/>
  <c r="CF183"/>
  <c r="CG183" s="1"/>
  <c r="BT183"/>
  <c r="AV182"/>
  <c r="AW182" s="1"/>
  <c r="AH182"/>
  <c r="CX181"/>
  <c r="CY181" s="1"/>
  <c r="CB181"/>
  <c r="CC181" s="1"/>
  <c r="CX179"/>
  <c r="CY179" s="1"/>
  <c r="BA179"/>
  <c r="BN178"/>
  <c r="BO178" s="1"/>
  <c r="CB177"/>
  <c r="CC177" s="1"/>
  <c r="BR177"/>
  <c r="M177"/>
  <c r="N177" s="1"/>
  <c r="DE176"/>
  <c r="AK176"/>
  <c r="CF175"/>
  <c r="CG175" s="1"/>
  <c r="BU175"/>
  <c r="AV175"/>
  <c r="AE175"/>
  <c r="P175"/>
  <c r="CB174"/>
  <c r="CC174" s="1"/>
  <c r="M174"/>
  <c r="N174" s="1"/>
  <c r="CF173"/>
  <c r="CG173" s="1"/>
  <c r="CX172"/>
  <c r="CY172" s="1"/>
  <c r="CK172"/>
  <c r="BN172"/>
  <c r="BO172" s="1"/>
  <c r="AK172"/>
  <c r="DX171"/>
  <c r="EW171" s="1"/>
  <c r="CL171"/>
  <c r="BB171"/>
  <c r="AH171"/>
  <c r="S171"/>
  <c r="BS170"/>
  <c r="P170"/>
  <c r="CF169"/>
  <c r="CG169" s="1"/>
  <c r="CX168"/>
  <c r="CY168" s="1"/>
  <c r="CK168"/>
  <c r="BN168"/>
  <c r="BO168" s="1"/>
  <c r="AK168"/>
  <c r="DX167"/>
  <c r="EW167" s="1"/>
  <c r="CL167"/>
  <c r="BB167"/>
  <c r="AH167"/>
  <c r="S167"/>
  <c r="BS166"/>
  <c r="P166"/>
  <c r="CL165"/>
  <c r="BT165"/>
  <c r="BA165"/>
  <c r="AK165"/>
  <c r="S165"/>
  <c r="CK164"/>
  <c r="AK163"/>
  <c r="CL162"/>
  <c r="BA162"/>
  <c r="AK162"/>
  <c r="S162"/>
  <c r="CL161"/>
  <c r="BT161"/>
  <c r="BA161"/>
  <c r="AK161"/>
  <c r="S161"/>
  <c r="CK160"/>
  <c r="DC159"/>
  <c r="CK159"/>
  <c r="BS159"/>
  <c r="BA159"/>
  <c r="AH159"/>
  <c r="DD158"/>
  <c r="CJ158"/>
  <c r="DX157"/>
  <c r="EW157" s="1"/>
  <c r="BJ157"/>
  <c r="BK157" s="1"/>
  <c r="AZ157"/>
  <c r="AK156"/>
  <c r="CT155"/>
  <c r="CU155" s="1"/>
  <c r="CJ155"/>
  <c r="DD154"/>
  <c r="CJ154"/>
  <c r="DX153"/>
  <c r="EW153" s="1"/>
  <c r="BJ153"/>
  <c r="BK153" s="1"/>
  <c r="AZ153"/>
  <c r="AK152"/>
  <c r="CT151"/>
  <c r="CU151" s="1"/>
  <c r="CJ151"/>
  <c r="DD150"/>
  <c r="CJ150"/>
  <c r="DX149"/>
  <c r="EW149" s="1"/>
  <c r="BJ149"/>
  <c r="BK149" s="1"/>
  <c r="AZ149"/>
  <c r="AZ148"/>
  <c r="AB147"/>
  <c r="V147"/>
  <c r="CJ143"/>
  <c r="BN143"/>
  <c r="BO143" s="1"/>
  <c r="S143"/>
  <c r="CM142"/>
  <c r="BU142"/>
  <c r="AZ142"/>
  <c r="AJ141"/>
  <c r="ET140"/>
  <c r="AJ140"/>
  <c r="CM139"/>
  <c r="BU139"/>
  <c r="AZ139"/>
  <c r="DE138"/>
  <c r="CJ138"/>
  <c r="BU138"/>
  <c r="AZ138"/>
  <c r="AJ137"/>
  <c r="CX136"/>
  <c r="CY136" s="1"/>
  <c r="BN136"/>
  <c r="BO136" s="1"/>
  <c r="CX135"/>
  <c r="BU135"/>
  <c r="BC135"/>
  <c r="AH135"/>
  <c r="EI134"/>
  <c r="DE134"/>
  <c r="AZ134"/>
  <c r="AE134"/>
  <c r="AH134"/>
  <c r="EU133"/>
  <c r="DD133"/>
  <c r="BP133"/>
  <c r="BS133" s="1"/>
  <c r="BC133"/>
  <c r="AK133"/>
  <c r="P133"/>
  <c r="EI132"/>
  <c r="BC132"/>
  <c r="CJ131"/>
  <c r="DD129"/>
  <c r="BC129"/>
  <c r="AK129"/>
  <c r="BA118"/>
  <c r="CB132"/>
  <c r="CC132" s="1"/>
  <c r="CJ132"/>
  <c r="AZ131"/>
  <c r="AR131"/>
  <c r="BC131"/>
  <c r="AF130"/>
  <c r="CZ130"/>
  <c r="ED125"/>
  <c r="EE125"/>
  <c r="AE124"/>
  <c r="Q124"/>
  <c r="EP123"/>
  <c r="EO123"/>
  <c r="Q122"/>
  <c r="U122" s="1"/>
  <c r="CG122"/>
  <c r="AW122"/>
  <c r="EJ119"/>
  <c r="EI119"/>
  <c r="EI118"/>
  <c r="EK118"/>
  <c r="AF116"/>
  <c r="FD116"/>
  <c r="AE116"/>
  <c r="BP116"/>
  <c r="Q112"/>
  <c r="T112" s="1"/>
  <c r="AE112"/>
  <c r="FD112"/>
  <c r="P112"/>
  <c r="AI98"/>
  <c r="AJ98"/>
  <c r="AI96"/>
  <c r="AJ96"/>
  <c r="V142"/>
  <c r="CY141"/>
  <c r="BO141"/>
  <c r="CY140"/>
  <c r="BO140"/>
  <c r="V139"/>
  <c r="V138"/>
  <c r="CY137"/>
  <c r="BO137"/>
  <c r="BU136"/>
  <c r="V136"/>
  <c r="DE135"/>
  <c r="BP135"/>
  <c r="BT135" s="1"/>
  <c r="BS135"/>
  <c r="AJ135"/>
  <c r="ES134"/>
  <c r="CZ134"/>
  <c r="CG134"/>
  <c r="CB134"/>
  <c r="CC134" s="1"/>
  <c r="BC134"/>
  <c r="DE133"/>
  <c r="AZ133"/>
  <c r="AH133"/>
  <c r="V133"/>
  <c r="AJ132"/>
  <c r="BU131"/>
  <c r="AH130"/>
  <c r="U123"/>
  <c r="BO118"/>
  <c r="AF118"/>
  <c r="AL118" s="1"/>
  <c r="AM118" s="1"/>
  <c r="DJ118" s="1"/>
  <c r="AE118"/>
  <c r="DE117"/>
  <c r="CG114"/>
  <c r="AZ114"/>
  <c r="CJ112"/>
  <c r="CG110"/>
  <c r="AZ110"/>
  <c r="CJ108"/>
  <c r="ED130"/>
  <c r="EF130"/>
  <c r="BU129"/>
  <c r="AR129"/>
  <c r="AZ129"/>
  <c r="AR128"/>
  <c r="AS128" s="1"/>
  <c r="BC128"/>
  <c r="AF128"/>
  <c r="AJ128" s="1"/>
  <c r="W128"/>
  <c r="X128" s="1"/>
  <c r="DI128" s="1"/>
  <c r="CZ128"/>
  <c r="DD128" s="1"/>
  <c r="EI127"/>
  <c r="EK127"/>
  <c r="S127"/>
  <c r="M127"/>
  <c r="AF127"/>
  <c r="AJ127" s="1"/>
  <c r="CZ127"/>
  <c r="DC127" s="1"/>
  <c r="AE126"/>
  <c r="Q126"/>
  <c r="CZ126"/>
  <c r="FD126"/>
  <c r="EP125"/>
  <c r="EO125"/>
  <c r="EU124"/>
  <c r="ES124"/>
  <c r="ES121"/>
  <c r="EU121"/>
  <c r="Q120"/>
  <c r="U120" s="1"/>
  <c r="CG120"/>
  <c r="AW120"/>
  <c r="V117"/>
  <c r="M117"/>
  <c r="AB113"/>
  <c r="AC113" s="1"/>
  <c r="AB109"/>
  <c r="AC109" s="1"/>
  <c r="DD193"/>
  <c r="CK193"/>
  <c r="AR193"/>
  <c r="AB193"/>
  <c r="P193"/>
  <c r="CX192"/>
  <c r="CY192" s="1"/>
  <c r="CF192"/>
  <c r="CG192" s="1"/>
  <c r="BT192"/>
  <c r="BA192"/>
  <c r="AK192"/>
  <c r="BN191"/>
  <c r="BO191" s="1"/>
  <c r="AV191"/>
  <c r="DX190"/>
  <c r="EW190" s="1"/>
  <c r="CB190"/>
  <c r="CC190" s="1"/>
  <c r="M190"/>
  <c r="N190" s="1"/>
  <c r="Q190"/>
  <c r="T190" s="1"/>
  <c r="DD189"/>
  <c r="CK189"/>
  <c r="AR189"/>
  <c r="AB189"/>
  <c r="P189"/>
  <c r="DD188"/>
  <c r="CK188"/>
  <c r="AR188"/>
  <c r="AS188" s="1"/>
  <c r="AB188"/>
  <c r="P188"/>
  <c r="R188" s="1"/>
  <c r="DX187"/>
  <c r="EW187" s="1"/>
  <c r="CB187"/>
  <c r="CC187" s="1"/>
  <c r="BS187"/>
  <c r="M187"/>
  <c r="N187" s="1"/>
  <c r="DC186"/>
  <c r="BN186"/>
  <c r="BO186" s="1"/>
  <c r="AV186"/>
  <c r="AW186" s="1"/>
  <c r="BB186"/>
  <c r="AH186"/>
  <c r="CX185"/>
  <c r="CY185" s="1"/>
  <c r="CF185"/>
  <c r="CG185" s="1"/>
  <c r="CL185"/>
  <c r="BT185"/>
  <c r="DC184"/>
  <c r="AV184"/>
  <c r="AW184" s="1"/>
  <c r="AH184"/>
  <c r="EF183"/>
  <c r="CX183"/>
  <c r="CY183" s="1"/>
  <c r="CB183"/>
  <c r="CC183" s="1"/>
  <c r="BS183"/>
  <c r="DD182"/>
  <c r="BN182"/>
  <c r="BO182" s="1"/>
  <c r="AR182"/>
  <c r="AS182" s="1"/>
  <c r="AI182"/>
  <c r="AB182"/>
  <c r="AC182" s="1"/>
  <c r="AG182" s="1"/>
  <c r="P182"/>
  <c r="DX181"/>
  <c r="EW181" s="1"/>
  <c r="CF181"/>
  <c r="CG181" s="1"/>
  <c r="BT181"/>
  <c r="DE180"/>
  <c r="AK180"/>
  <c r="CZ179"/>
  <c r="DF179" s="1"/>
  <c r="DG179" s="1"/>
  <c r="DN179" s="1"/>
  <c r="DB179"/>
  <c r="AB179"/>
  <c r="S179"/>
  <c r="EJ178"/>
  <c r="DX178"/>
  <c r="EW178" s="1"/>
  <c r="AR178"/>
  <c r="DE177"/>
  <c r="BN177"/>
  <c r="BO177" s="1"/>
  <c r="DX175"/>
  <c r="EW175" s="1"/>
  <c r="CF174"/>
  <c r="CG174" s="1"/>
  <c r="BU174"/>
  <c r="DE173"/>
  <c r="CB173"/>
  <c r="CC173" s="1"/>
  <c r="CI173" s="1"/>
  <c r="BB173"/>
  <c r="AH173"/>
  <c r="S173"/>
  <c r="BS172"/>
  <c r="P172"/>
  <c r="CF171"/>
  <c r="CG171" s="1"/>
  <c r="CX170"/>
  <c r="CY170" s="1"/>
  <c r="CK170"/>
  <c r="BN170"/>
  <c r="BO170" s="1"/>
  <c r="AK170"/>
  <c r="DX169"/>
  <c r="EW169" s="1"/>
  <c r="CL169"/>
  <c r="BB169"/>
  <c r="AH169"/>
  <c r="S169"/>
  <c r="BS168"/>
  <c r="P168"/>
  <c r="CF167"/>
  <c r="CG167" s="1"/>
  <c r="CX166"/>
  <c r="CY166" s="1"/>
  <c r="CK166"/>
  <c r="BN166"/>
  <c r="BO166" s="1"/>
  <c r="AK166"/>
  <c r="DX165"/>
  <c r="EW165" s="1"/>
  <c r="BN165"/>
  <c r="BO165" s="1"/>
  <c r="M165"/>
  <c r="N165" s="1"/>
  <c r="Q165"/>
  <c r="W165" s="1"/>
  <c r="X165" s="1"/>
  <c r="DI165" s="1"/>
  <c r="CX164"/>
  <c r="CY164" s="1"/>
  <c r="BB164"/>
  <c r="AH164"/>
  <c r="V164"/>
  <c r="CL163"/>
  <c r="BB163"/>
  <c r="BN162"/>
  <c r="BO162" s="1"/>
  <c r="M162"/>
  <c r="N162" s="1"/>
  <c r="Q162"/>
  <c r="W162" s="1"/>
  <c r="X162" s="1"/>
  <c r="DI162" s="1"/>
  <c r="DE161"/>
  <c r="BN161"/>
  <c r="BO161" s="1"/>
  <c r="M161"/>
  <c r="N161" s="1"/>
  <c r="Q161"/>
  <c r="W161" s="1"/>
  <c r="X161" s="1"/>
  <c r="DI161" s="1"/>
  <c r="CX160"/>
  <c r="CY160" s="1"/>
  <c r="BB160"/>
  <c r="AH160"/>
  <c r="V160"/>
  <c r="CX159"/>
  <c r="CY159" s="1"/>
  <c r="BN159"/>
  <c r="BO159" s="1"/>
  <c r="V159"/>
  <c r="CX158"/>
  <c r="CY158" s="1"/>
  <c r="CM158"/>
  <c r="BU158"/>
  <c r="AZ158"/>
  <c r="ED156"/>
  <c r="CJ156"/>
  <c r="EJ155"/>
  <c r="AJ155"/>
  <c r="CX154"/>
  <c r="CY154" s="1"/>
  <c r="CM154"/>
  <c r="BU154"/>
  <c r="AZ154"/>
  <c r="ED152"/>
  <c r="CJ152"/>
  <c r="EJ151"/>
  <c r="AJ151"/>
  <c r="CX150"/>
  <c r="CY150" s="1"/>
  <c r="CM150"/>
  <c r="BU150"/>
  <c r="AZ150"/>
  <c r="EP148"/>
  <c r="DX146"/>
  <c r="EW146" s="1"/>
  <c r="CX146"/>
  <c r="CY146" s="1"/>
  <c r="CF146"/>
  <c r="CG146" s="1"/>
  <c r="BN146"/>
  <c r="BO146" s="1"/>
  <c r="AV146"/>
  <c r="DF144"/>
  <c r="DG144" s="1"/>
  <c r="DN144" s="1"/>
  <c r="V144"/>
  <c r="CN143"/>
  <c r="CO143" s="1"/>
  <c r="DM143" s="1"/>
  <c r="BP143"/>
  <c r="BV143" s="1"/>
  <c r="BW143" s="1"/>
  <c r="DL143" s="1"/>
  <c r="BB143"/>
  <c r="BC143"/>
  <c r="V143"/>
  <c r="CX142"/>
  <c r="CY142" s="1"/>
  <c r="V141"/>
  <c r="EJ140"/>
  <c r="V140"/>
  <c r="CX139"/>
  <c r="CY139" s="1"/>
  <c r="V137"/>
  <c r="EJ136"/>
  <c r="CM136"/>
  <c r="BC136"/>
  <c r="FD135"/>
  <c r="CZ135"/>
  <c r="DD135" s="1"/>
  <c r="DC135"/>
  <c r="CM134"/>
  <c r="BU134"/>
  <c r="M134"/>
  <c r="DC133"/>
  <c r="CM133"/>
  <c r="CB133"/>
  <c r="DD132"/>
  <c r="CX132"/>
  <c r="CY132" s="1"/>
  <c r="W132"/>
  <c r="X132" s="1"/>
  <c r="DI132" s="1"/>
  <c r="CF131"/>
  <c r="BU130"/>
  <c r="EK129"/>
  <c r="BP129"/>
  <c r="BS129" s="1"/>
  <c r="AB127"/>
  <c r="EF125"/>
  <c r="DE125"/>
  <c r="AK125"/>
  <c r="EI124"/>
  <c r="DX123"/>
  <c r="EW123" s="1"/>
  <c r="ES117"/>
  <c r="BT116"/>
  <c r="W112"/>
  <c r="X112" s="1"/>
  <c r="DI112" s="1"/>
  <c r="EK131"/>
  <c r="EI131"/>
  <c r="M131"/>
  <c r="S131"/>
  <c r="AF131"/>
  <c r="AJ131" s="1"/>
  <c r="CZ131"/>
  <c r="DC131" s="1"/>
  <c r="EP130"/>
  <c r="EN130"/>
  <c r="EP129"/>
  <c r="EO129"/>
  <c r="CB128"/>
  <c r="CC128" s="1"/>
  <c r="CJ128"/>
  <c r="EU122"/>
  <c r="ES122"/>
  <c r="EP118"/>
  <c r="EO118"/>
  <c r="EN118"/>
  <c r="CB117"/>
  <c r="CJ117"/>
  <c r="AR116"/>
  <c r="AS116" s="1"/>
  <c r="AZ116"/>
  <c r="Q114"/>
  <c r="W114" s="1"/>
  <c r="X114" s="1"/>
  <c r="DI114" s="1"/>
  <c r="T114"/>
  <c r="AE114"/>
  <c r="AG114" s="1"/>
  <c r="FD114"/>
  <c r="P114"/>
  <c r="Q110"/>
  <c r="W110" s="1"/>
  <c r="X110" s="1"/>
  <c r="DI110" s="1"/>
  <c r="AE110"/>
  <c r="AG110" s="1"/>
  <c r="FD110"/>
  <c r="P110"/>
  <c r="AI97"/>
  <c r="AJ97"/>
  <c r="AI135"/>
  <c r="P134"/>
  <c r="Q133"/>
  <c r="U133" s="1"/>
  <c r="AG132"/>
  <c r="AE128"/>
  <c r="AB128"/>
  <c r="AC128" s="1"/>
  <c r="AG128" s="1"/>
  <c r="DX125"/>
  <c r="EW125" s="1"/>
  <c r="EK124"/>
  <c r="EI122"/>
  <c r="CJ114"/>
  <c r="AZ112"/>
  <c r="DC111"/>
  <c r="CJ110"/>
  <c r="DC105"/>
  <c r="AG101"/>
  <c r="AX84"/>
  <c r="BA84" s="1"/>
  <c r="CH84"/>
  <c r="CK84" s="1"/>
  <c r="EO79"/>
  <c r="EN79"/>
  <c r="EU76"/>
  <c r="ET76"/>
  <c r="AX76"/>
  <c r="BA76" s="1"/>
  <c r="CH76"/>
  <c r="CK76" s="1"/>
  <c r="EE74"/>
  <c r="ED74"/>
  <c r="M74"/>
  <c r="V74"/>
  <c r="AW74"/>
  <c r="Q74"/>
  <c r="U74" s="1"/>
  <c r="P132"/>
  <c r="DX131"/>
  <c r="EW131" s="1"/>
  <c r="V131"/>
  <c r="CF130"/>
  <c r="CG130" s="1"/>
  <c r="CB130"/>
  <c r="CC130" s="1"/>
  <c r="BN130"/>
  <c r="BO130" s="1"/>
  <c r="BC130"/>
  <c r="DE129"/>
  <c r="AH129"/>
  <c r="V129"/>
  <c r="BU128"/>
  <c r="M128"/>
  <c r="DD127"/>
  <c r="CM127"/>
  <c r="Q127"/>
  <c r="U127" s="1"/>
  <c r="CX126"/>
  <c r="CY126" s="1"/>
  <c r="BU126"/>
  <c r="AV125"/>
  <c r="AE125"/>
  <c r="CF123"/>
  <c r="DX121"/>
  <c r="EW121" s="1"/>
  <c r="CG121"/>
  <c r="AK121"/>
  <c r="EU119"/>
  <c r="DX119"/>
  <c r="EW119" s="1"/>
  <c r="CG119"/>
  <c r="AK119"/>
  <c r="EE118"/>
  <c r="CF118"/>
  <c r="CG118" s="1"/>
  <c r="AZ117"/>
  <c r="EK116"/>
  <c r="AH116"/>
  <c r="DX115"/>
  <c r="EW115" s="1"/>
  <c r="CZ115"/>
  <c r="DC115" s="1"/>
  <c r="BP115"/>
  <c r="BS115" s="1"/>
  <c r="AF115"/>
  <c r="AI115" s="1"/>
  <c r="AK115"/>
  <c r="W115"/>
  <c r="X115" s="1"/>
  <c r="DI115" s="1"/>
  <c r="S115"/>
  <c r="CX114"/>
  <c r="CY114" s="1"/>
  <c r="BN114"/>
  <c r="BO114" s="1"/>
  <c r="DX113"/>
  <c r="EW113" s="1"/>
  <c r="CZ113"/>
  <c r="DC113" s="1"/>
  <c r="BP113"/>
  <c r="BS113" s="1"/>
  <c r="AF113"/>
  <c r="AI113" s="1"/>
  <c r="AK113"/>
  <c r="W113"/>
  <c r="X113" s="1"/>
  <c r="DI113" s="1"/>
  <c r="S113"/>
  <c r="CX112"/>
  <c r="CY112" s="1"/>
  <c r="BN112"/>
  <c r="BO112" s="1"/>
  <c r="DX111"/>
  <c r="EW111" s="1"/>
  <c r="CZ111"/>
  <c r="BP111"/>
  <c r="BS111" s="1"/>
  <c r="AF111"/>
  <c r="AI111" s="1"/>
  <c r="AK111"/>
  <c r="W111"/>
  <c r="X111" s="1"/>
  <c r="DI111" s="1"/>
  <c r="S111"/>
  <c r="CX110"/>
  <c r="CY110" s="1"/>
  <c r="BN110"/>
  <c r="BO110" s="1"/>
  <c r="DX109"/>
  <c r="EW109" s="1"/>
  <c r="CZ109"/>
  <c r="DC109" s="1"/>
  <c r="BP109"/>
  <c r="BS109" s="1"/>
  <c r="AF109"/>
  <c r="AI109" s="1"/>
  <c r="AK109"/>
  <c r="W109"/>
  <c r="X109" s="1"/>
  <c r="DI109" s="1"/>
  <c r="S109"/>
  <c r="CX108"/>
  <c r="CY108" s="1"/>
  <c r="BN108"/>
  <c r="BO108" s="1"/>
  <c r="P108"/>
  <c r="DX107"/>
  <c r="EW107" s="1"/>
  <c r="CZ107"/>
  <c r="DC107" s="1"/>
  <c r="BP107"/>
  <c r="BS107" s="1"/>
  <c r="AF107"/>
  <c r="AG107" s="1"/>
  <c r="AK107"/>
  <c r="W107"/>
  <c r="X107" s="1"/>
  <c r="DI107" s="1"/>
  <c r="S107"/>
  <c r="CX106"/>
  <c r="CY106" s="1"/>
  <c r="BN106"/>
  <c r="BO106" s="1"/>
  <c r="P106"/>
  <c r="DX105"/>
  <c r="EW105" s="1"/>
  <c r="CZ105"/>
  <c r="BP105"/>
  <c r="BS105" s="1"/>
  <c r="AF105"/>
  <c r="AG105" s="1"/>
  <c r="AK105"/>
  <c r="W105"/>
  <c r="X105" s="1"/>
  <c r="DI105" s="1"/>
  <c r="S105"/>
  <c r="CX104"/>
  <c r="CY104" s="1"/>
  <c r="BN104"/>
  <c r="BO104" s="1"/>
  <c r="P104"/>
  <c r="DX103"/>
  <c r="EW103" s="1"/>
  <c r="CZ103"/>
  <c r="DC103" s="1"/>
  <c r="BP103"/>
  <c r="BS103" s="1"/>
  <c r="AF103"/>
  <c r="AG103" s="1"/>
  <c r="AK103"/>
  <c r="W103"/>
  <c r="X103" s="1"/>
  <c r="DI103" s="1"/>
  <c r="S103"/>
  <c r="CX102"/>
  <c r="CY102" s="1"/>
  <c r="BN102"/>
  <c r="BO102" s="1"/>
  <c r="V102"/>
  <c r="CX101"/>
  <c r="CY101" s="1"/>
  <c r="AJ101"/>
  <c r="CZ100"/>
  <c r="CJ100"/>
  <c r="BN100"/>
  <c r="BO100" s="1"/>
  <c r="AE100"/>
  <c r="Q100"/>
  <c r="W100" s="1"/>
  <c r="X100" s="1"/>
  <c r="DI100" s="1"/>
  <c r="CZ99"/>
  <c r="DD99" s="1"/>
  <c r="CJ99"/>
  <c r="AE99"/>
  <c r="Q99"/>
  <c r="W99" s="1"/>
  <c r="X99" s="1"/>
  <c r="DI99" s="1"/>
  <c r="CX98"/>
  <c r="CY98" s="1"/>
  <c r="BP98"/>
  <c r="AZ98"/>
  <c r="AH98"/>
  <c r="V98"/>
  <c r="CX97"/>
  <c r="CY97" s="1"/>
  <c r="BP97"/>
  <c r="BS97"/>
  <c r="AZ97"/>
  <c r="AH97"/>
  <c r="V97"/>
  <c r="CX96"/>
  <c r="CY96" s="1"/>
  <c r="BP96"/>
  <c r="BS96" s="1"/>
  <c r="AZ96"/>
  <c r="AH96"/>
  <c r="V96"/>
  <c r="CX95"/>
  <c r="CY95" s="1"/>
  <c r="BS95"/>
  <c r="AZ95"/>
  <c r="P95"/>
  <c r="FD94"/>
  <c r="DC94"/>
  <c r="BC94"/>
  <c r="AK94"/>
  <c r="S94"/>
  <c r="EN93"/>
  <c r="ED93"/>
  <c r="CF93"/>
  <c r="BN93"/>
  <c r="BO93" s="1"/>
  <c r="CC93"/>
  <c r="CX92"/>
  <c r="CY92" s="1"/>
  <c r="CF92"/>
  <c r="BU91"/>
  <c r="BC91"/>
  <c r="CM90"/>
  <c r="AK90"/>
  <c r="DE88"/>
  <c r="CM88"/>
  <c r="BC88"/>
  <c r="DE87"/>
  <c r="CM87"/>
  <c r="CL86"/>
  <c r="BC85"/>
  <c r="S85"/>
  <c r="BJ81"/>
  <c r="BJ80"/>
  <c r="Q79"/>
  <c r="U79" s="1"/>
  <c r="CT77"/>
  <c r="M72"/>
  <c r="AH95"/>
  <c r="AB95"/>
  <c r="AC95" s="1"/>
  <c r="BJ93"/>
  <c r="BK93" s="1"/>
  <c r="AE90"/>
  <c r="CH90"/>
  <c r="CL90" s="1"/>
  <c r="EJ87"/>
  <c r="EK87"/>
  <c r="EU83"/>
  <c r="ET83"/>
  <c r="EF81"/>
  <c r="EE81"/>
  <c r="ED81"/>
  <c r="Q80"/>
  <c r="U80" s="1"/>
  <c r="CH80"/>
  <c r="CK80" s="1"/>
  <c r="DE78"/>
  <c r="DB78"/>
  <c r="Q77"/>
  <c r="U77" s="1"/>
  <c r="AX77"/>
  <c r="BA77" s="1"/>
  <c r="EP71"/>
  <c r="EO71"/>
  <c r="U119"/>
  <c r="DX118"/>
  <c r="EW118" s="1"/>
  <c r="DC118"/>
  <c r="DC117"/>
  <c r="DD117"/>
  <c r="CM117"/>
  <c r="CY116"/>
  <c r="BC116"/>
  <c r="CM115"/>
  <c r="BC115"/>
  <c r="CM113"/>
  <c r="BC113"/>
  <c r="CM111"/>
  <c r="BC111"/>
  <c r="CM109"/>
  <c r="BC109"/>
  <c r="FD108"/>
  <c r="T108"/>
  <c r="CM107"/>
  <c r="BC107"/>
  <c r="AI107"/>
  <c r="FD106"/>
  <c r="T106"/>
  <c r="CM105"/>
  <c r="BC105"/>
  <c r="AI105"/>
  <c r="FD104"/>
  <c r="T104"/>
  <c r="CM103"/>
  <c r="BC103"/>
  <c r="AI103"/>
  <c r="AE102"/>
  <c r="S102"/>
  <c r="EI101"/>
  <c r="CT101"/>
  <c r="CU101" s="1"/>
  <c r="BP101"/>
  <c r="AZ101"/>
  <c r="AR101"/>
  <c r="AS101" s="1"/>
  <c r="AH101"/>
  <c r="S101"/>
  <c r="BJ100"/>
  <c r="BK100" s="1"/>
  <c r="BQ100" s="1"/>
  <c r="AI100"/>
  <c r="AK100"/>
  <c r="AI99"/>
  <c r="AK99"/>
  <c r="BT98"/>
  <c r="AE98"/>
  <c r="S98"/>
  <c r="CT97"/>
  <c r="CU97" s="1"/>
  <c r="BT97"/>
  <c r="AE97"/>
  <c r="S97"/>
  <c r="CT96"/>
  <c r="CU96" s="1"/>
  <c r="AE96"/>
  <c r="S96"/>
  <c r="CT95"/>
  <c r="CU95" s="1"/>
  <c r="BT95"/>
  <c r="DX94"/>
  <c r="EW94" s="1"/>
  <c r="CJ94"/>
  <c r="CB94"/>
  <c r="CC94" s="1"/>
  <c r="P94"/>
  <c r="AH94"/>
  <c r="AB94"/>
  <c r="AC94" s="1"/>
  <c r="AJ94"/>
  <c r="FD92"/>
  <c r="Q92"/>
  <c r="U92" s="1"/>
  <c r="CG92"/>
  <c r="EU90"/>
  <c r="ET90"/>
  <c r="BJ90"/>
  <c r="BK90" s="1"/>
  <c r="BR90"/>
  <c r="EE90"/>
  <c r="ED90"/>
  <c r="CT89"/>
  <c r="DB89"/>
  <c r="EE87"/>
  <c r="ED87"/>
  <c r="EJ86"/>
  <c r="EK86"/>
  <c r="EO84"/>
  <c r="EN84"/>
  <c r="AK81"/>
  <c r="AH81"/>
  <c r="ED79"/>
  <c r="EF79"/>
  <c r="EO76"/>
  <c r="EN76"/>
  <c r="EF75"/>
  <c r="EE75"/>
  <c r="ED75"/>
  <c r="EU74"/>
  <c r="ET74"/>
  <c r="ES74"/>
  <c r="EJ73"/>
  <c r="EK73"/>
  <c r="BU132"/>
  <c r="M132"/>
  <c r="DD131"/>
  <c r="CM131"/>
  <c r="Q131"/>
  <c r="U131" s="1"/>
  <c r="CX130"/>
  <c r="CY130" s="1"/>
  <c r="AV130"/>
  <c r="AW130" s="1"/>
  <c r="AR130"/>
  <c r="AS130" s="1"/>
  <c r="Q130"/>
  <c r="P130"/>
  <c r="DX129"/>
  <c r="EW129" s="1"/>
  <c r="CJ129"/>
  <c r="AI129"/>
  <c r="Q129"/>
  <c r="U129" s="1"/>
  <c r="EF128"/>
  <c r="DE128"/>
  <c r="P128"/>
  <c r="DX127"/>
  <c r="EW127" s="1"/>
  <c r="V127"/>
  <c r="CF126"/>
  <c r="CG126" s="1"/>
  <c r="CB126"/>
  <c r="CC126" s="1"/>
  <c r="CF125"/>
  <c r="M125"/>
  <c r="EN124"/>
  <c r="DX124"/>
  <c r="EW124" s="1"/>
  <c r="AV123"/>
  <c r="EN122"/>
  <c r="DX122"/>
  <c r="EW122" s="1"/>
  <c r="AK122"/>
  <c r="AW121"/>
  <c r="EN120"/>
  <c r="DX120"/>
  <c r="EW120" s="1"/>
  <c r="AK120"/>
  <c r="AW119"/>
  <c r="CH118"/>
  <c r="CK118" s="1"/>
  <c r="BS118"/>
  <c r="AV118"/>
  <c r="AW118" s="1"/>
  <c r="AR118"/>
  <c r="AS118" s="1"/>
  <c r="AB118"/>
  <c r="AC118" s="1"/>
  <c r="AG118" s="1"/>
  <c r="T118"/>
  <c r="BU117"/>
  <c r="BU116"/>
  <c r="M116"/>
  <c r="CX115"/>
  <c r="CY115" s="1"/>
  <c r="BN115"/>
  <c r="BO115" s="1"/>
  <c r="DX114"/>
  <c r="EW114" s="1"/>
  <c r="CZ114"/>
  <c r="DC114" s="1"/>
  <c r="BP114"/>
  <c r="BS114" s="1"/>
  <c r="AF114"/>
  <c r="AI114" s="1"/>
  <c r="AK114"/>
  <c r="S114"/>
  <c r="CX113"/>
  <c r="CY113" s="1"/>
  <c r="BN113"/>
  <c r="BO113" s="1"/>
  <c r="DX112"/>
  <c r="EW112" s="1"/>
  <c r="CZ112"/>
  <c r="DC112" s="1"/>
  <c r="BP112"/>
  <c r="BS112" s="1"/>
  <c r="AF112"/>
  <c r="AI112" s="1"/>
  <c r="AK112"/>
  <c r="S112"/>
  <c r="CX111"/>
  <c r="CY111" s="1"/>
  <c r="BN111"/>
  <c r="BO111" s="1"/>
  <c r="DX110"/>
  <c r="EW110" s="1"/>
  <c r="CZ110"/>
  <c r="DC110" s="1"/>
  <c r="BP110"/>
  <c r="BS110" s="1"/>
  <c r="AF110"/>
  <c r="AI110" s="1"/>
  <c r="AK110"/>
  <c r="S110"/>
  <c r="CX109"/>
  <c r="CY109" s="1"/>
  <c r="BN109"/>
  <c r="BO109" s="1"/>
  <c r="DX108"/>
  <c r="EW108" s="1"/>
  <c r="CZ108"/>
  <c r="DC108" s="1"/>
  <c r="BP108"/>
  <c r="BS108" s="1"/>
  <c r="AF108"/>
  <c r="AI108" s="1"/>
  <c r="AK108"/>
  <c r="S108"/>
  <c r="CX107"/>
  <c r="CY107" s="1"/>
  <c r="BN107"/>
  <c r="BO107" s="1"/>
  <c r="DX106"/>
  <c r="EW106" s="1"/>
  <c r="CZ106"/>
  <c r="DC106" s="1"/>
  <c r="BP106"/>
  <c r="BS106" s="1"/>
  <c r="AF106"/>
  <c r="AI106" s="1"/>
  <c r="AK106"/>
  <c r="S106"/>
  <c r="CX105"/>
  <c r="CY105" s="1"/>
  <c r="BN105"/>
  <c r="BO105" s="1"/>
  <c r="DX104"/>
  <c r="EW104" s="1"/>
  <c r="CZ104"/>
  <c r="DC104" s="1"/>
  <c r="BP104"/>
  <c r="BS104" s="1"/>
  <c r="AF104"/>
  <c r="AI104" s="1"/>
  <c r="AK104"/>
  <c r="S104"/>
  <c r="CX103"/>
  <c r="CY103" s="1"/>
  <c r="BN103"/>
  <c r="BO103" s="1"/>
  <c r="DX102"/>
  <c r="EW102" s="1"/>
  <c r="CZ102"/>
  <c r="DC102" s="1"/>
  <c r="BP102"/>
  <c r="BS102" s="1"/>
  <c r="AK102"/>
  <c r="Q102"/>
  <c r="W102" s="1"/>
  <c r="X102" s="1"/>
  <c r="DI102" s="1"/>
  <c r="CZ101"/>
  <c r="DD101" s="1"/>
  <c r="CJ101"/>
  <c r="Q101"/>
  <c r="W101" s="1"/>
  <c r="X101" s="1"/>
  <c r="DI101" s="1"/>
  <c r="CX100"/>
  <c r="CY100" s="1"/>
  <c r="AZ100"/>
  <c r="AB100"/>
  <c r="AC100" s="1"/>
  <c r="V100"/>
  <c r="CX99"/>
  <c r="CY99" s="1"/>
  <c r="AB99"/>
  <c r="AC99" s="1"/>
  <c r="AG99" s="1"/>
  <c r="CZ98"/>
  <c r="CJ98"/>
  <c r="BN98"/>
  <c r="BO98" s="1"/>
  <c r="AK98"/>
  <c r="Q98"/>
  <c r="CZ97"/>
  <c r="DD97" s="1"/>
  <c r="CJ97"/>
  <c r="BN97"/>
  <c r="BO97" s="1"/>
  <c r="AK97"/>
  <c r="Q97"/>
  <c r="CZ96"/>
  <c r="DD96" s="1"/>
  <c r="DC96"/>
  <c r="CJ96"/>
  <c r="BN96"/>
  <c r="BO96" s="1"/>
  <c r="AK96"/>
  <c r="Q96"/>
  <c r="FD95"/>
  <c r="CZ95"/>
  <c r="DD95" s="1"/>
  <c r="DC95"/>
  <c r="CJ95"/>
  <c r="BN95"/>
  <c r="BO95" s="1"/>
  <c r="AF95"/>
  <c r="V95"/>
  <c r="EJ94"/>
  <c r="CX94"/>
  <c r="CY94" s="1"/>
  <c r="AE94"/>
  <c r="ET93"/>
  <c r="DC93"/>
  <c r="BP93"/>
  <c r="BS93" s="1"/>
  <c r="BC93"/>
  <c r="S93"/>
  <c r="EU92"/>
  <c r="BN92"/>
  <c r="BO92" s="1"/>
  <c r="EO89"/>
  <c r="S88"/>
  <c r="EP87"/>
  <c r="V86"/>
  <c r="DB85"/>
  <c r="CT85"/>
  <c r="DE82"/>
  <c r="EP79"/>
  <c r="CH77"/>
  <c r="CK77" s="1"/>
  <c r="AK71"/>
  <c r="CT94"/>
  <c r="CU94" s="1"/>
  <c r="DD94"/>
  <c r="BJ92"/>
  <c r="BK92" s="1"/>
  <c r="BR92"/>
  <c r="CT90"/>
  <c r="CU90" s="1"/>
  <c r="DE90"/>
  <c r="CT87"/>
  <c r="DB87"/>
  <c r="BJ85"/>
  <c r="BK85" s="1"/>
  <c r="BU85"/>
  <c r="EF85"/>
  <c r="EE85"/>
  <c r="M83"/>
  <c r="V83"/>
  <c r="AX83"/>
  <c r="BB83" s="1"/>
  <c r="CH83"/>
  <c r="CL83" s="1"/>
  <c r="Q83"/>
  <c r="U83" s="1"/>
  <c r="EP82"/>
  <c r="EO82"/>
  <c r="EN82"/>
  <c r="AX79"/>
  <c r="BB79" s="1"/>
  <c r="CH79"/>
  <c r="CL79" s="1"/>
  <c r="CG79"/>
  <c r="AG108"/>
  <c r="AG106"/>
  <c r="AG104"/>
  <c r="AG102"/>
  <c r="DA99"/>
  <c r="BQ98"/>
  <c r="AG98"/>
  <c r="AG97"/>
  <c r="AG96"/>
  <c r="BS94"/>
  <c r="CM93"/>
  <c r="V92"/>
  <c r="CL92"/>
  <c r="EK88"/>
  <c r="EK41"/>
  <c r="EI41"/>
  <c r="M38"/>
  <c r="V38"/>
  <c r="EF36"/>
  <c r="EE36"/>
  <c r="BJ32"/>
  <c r="BR32"/>
  <c r="EO30"/>
  <c r="EN30"/>
  <c r="N68"/>
  <c r="P67"/>
  <c r="V65"/>
  <c r="Q65"/>
  <c r="W65" s="1"/>
  <c r="X65" s="1"/>
  <c r="DI65" s="1"/>
  <c r="DE64"/>
  <c r="BU64"/>
  <c r="DE61"/>
  <c r="BU60"/>
  <c r="DE57"/>
  <c r="DE56"/>
  <c r="CK55"/>
  <c r="BA55"/>
  <c r="CK53"/>
  <c r="EE50"/>
  <c r="BC50"/>
  <c r="CF47"/>
  <c r="CG47" s="1"/>
  <c r="CK38"/>
  <c r="CT34"/>
  <c r="AH30"/>
  <c r="EK50"/>
  <c r="EI50"/>
  <c r="ES42"/>
  <c r="EU42"/>
  <c r="M34"/>
  <c r="V34"/>
  <c r="EF32"/>
  <c r="EE32"/>
  <c r="CT92"/>
  <c r="CU92" s="1"/>
  <c r="BU92"/>
  <c r="BC92"/>
  <c r="AK92"/>
  <c r="M91"/>
  <c r="N91" s="1"/>
  <c r="S90"/>
  <c r="DE89"/>
  <c r="CM89"/>
  <c r="AB89"/>
  <c r="BN87"/>
  <c r="BO87" s="1"/>
  <c r="BJ87"/>
  <c r="BK87" s="1"/>
  <c r="AK84"/>
  <c r="EN83"/>
  <c r="CK83"/>
  <c r="BN82"/>
  <c r="EN81"/>
  <c r="DE81"/>
  <c r="BR81"/>
  <c r="ES78"/>
  <c r="CG78"/>
  <c r="DB77"/>
  <c r="BU77"/>
  <c r="AK77"/>
  <c r="AK76"/>
  <c r="ET75"/>
  <c r="EK74"/>
  <c r="CX74"/>
  <c r="EO73"/>
  <c r="DX73"/>
  <c r="EW73" s="1"/>
  <c r="BN73"/>
  <c r="V73"/>
  <c r="AK72"/>
  <c r="EE71"/>
  <c r="DX71"/>
  <c r="EW71" s="1"/>
  <c r="V71"/>
  <c r="ET70"/>
  <c r="ED70"/>
  <c r="BJ70"/>
  <c r="EO69"/>
  <c r="EE69"/>
  <c r="DX69"/>
  <c r="EW69" s="1"/>
  <c r="CT69"/>
  <c r="V69"/>
  <c r="N69"/>
  <c r="BN68"/>
  <c r="AH68"/>
  <c r="P68"/>
  <c r="ES67"/>
  <c r="EK67"/>
  <c r="CX67"/>
  <c r="AW67"/>
  <c r="Q67"/>
  <c r="T67" s="1"/>
  <c r="ET66"/>
  <c r="ED66"/>
  <c r="BJ66"/>
  <c r="EI65"/>
  <c r="CX65"/>
  <c r="BU65"/>
  <c r="AC65"/>
  <c r="S65"/>
  <c r="EN64"/>
  <c r="AH64"/>
  <c r="EE63"/>
  <c r="DX63"/>
  <c r="EW63" s="1"/>
  <c r="BC63"/>
  <c r="DE62"/>
  <c r="CG62"/>
  <c r="AB62"/>
  <c r="V62"/>
  <c r="BU61"/>
  <c r="EE60"/>
  <c r="CH60"/>
  <c r="CM60"/>
  <c r="DX59"/>
  <c r="BC59"/>
  <c r="DE58"/>
  <c r="CG58"/>
  <c r="AB58"/>
  <c r="V58"/>
  <c r="BU57"/>
  <c r="ET56"/>
  <c r="CY55"/>
  <c r="CM55"/>
  <c r="BO55"/>
  <c r="BC55"/>
  <c r="ET54"/>
  <c r="CM53"/>
  <c r="BO53"/>
  <c r="BA53"/>
  <c r="N53"/>
  <c r="AK51"/>
  <c r="EN47"/>
  <c r="CK34"/>
  <c r="BU32"/>
  <c r="ES55"/>
  <c r="EU55"/>
  <c r="EK55"/>
  <c r="EI55"/>
  <c r="V41"/>
  <c r="S41"/>
  <c r="Q36"/>
  <c r="CH36"/>
  <c r="BJ31"/>
  <c r="BR31"/>
  <c r="BJ94"/>
  <c r="BK94" s="1"/>
  <c r="CT93"/>
  <c r="CU93" s="1"/>
  <c r="DA93" s="1"/>
  <c r="M93"/>
  <c r="N93" s="1"/>
  <c r="DE92"/>
  <c r="S92"/>
  <c r="DE91"/>
  <c r="CM91"/>
  <c r="AV91"/>
  <c r="AB91"/>
  <c r="CF90"/>
  <c r="CG90" s="1"/>
  <c r="EK89"/>
  <c r="BN89"/>
  <c r="BO89" s="1"/>
  <c r="BJ89"/>
  <c r="BK89" s="1"/>
  <c r="BU87"/>
  <c r="CX86"/>
  <c r="CY86" s="1"/>
  <c r="CT86"/>
  <c r="CU86" s="1"/>
  <c r="CG86"/>
  <c r="BU86"/>
  <c r="BC86"/>
  <c r="AK86"/>
  <c r="Q86"/>
  <c r="U86" s="1"/>
  <c r="M85"/>
  <c r="N85" s="1"/>
  <c r="DE84"/>
  <c r="DX82"/>
  <c r="EW82" s="1"/>
  <c r="AV82"/>
  <c r="DX81"/>
  <c r="EW81" s="1"/>
  <c r="BU81"/>
  <c r="CG81"/>
  <c r="AV80"/>
  <c r="AK80"/>
  <c r="ET79"/>
  <c r="CK79"/>
  <c r="AW79"/>
  <c r="BA79"/>
  <c r="ET78"/>
  <c r="BN78"/>
  <c r="DE77"/>
  <c r="CF77"/>
  <c r="CF74"/>
  <c r="AV73"/>
  <c r="AW73" s="1"/>
  <c r="AK73"/>
  <c r="ES72"/>
  <c r="EK72"/>
  <c r="CX72"/>
  <c r="CF72"/>
  <c r="CG72" s="1"/>
  <c r="AW72"/>
  <c r="BN71"/>
  <c r="EE70"/>
  <c r="DX70"/>
  <c r="EW70" s="1"/>
  <c r="CT70"/>
  <c r="V70"/>
  <c r="N70"/>
  <c r="BN69"/>
  <c r="AH69"/>
  <c r="T69"/>
  <c r="P69"/>
  <c r="ES68"/>
  <c r="EK68"/>
  <c r="CX68"/>
  <c r="AV68"/>
  <c r="AW68" s="1"/>
  <c r="Q68"/>
  <c r="U68" s="1"/>
  <c r="ET67"/>
  <c r="CF67"/>
  <c r="CG67" s="1"/>
  <c r="BJ67"/>
  <c r="EE66"/>
  <c r="DX66"/>
  <c r="EW66" s="1"/>
  <c r="CT66"/>
  <c r="V66"/>
  <c r="N66"/>
  <c r="ED65"/>
  <c r="CF65"/>
  <c r="AW65"/>
  <c r="AB65"/>
  <c r="CM64"/>
  <c r="BC64"/>
  <c r="S64"/>
  <c r="BB64"/>
  <c r="ET63"/>
  <c r="DE63"/>
  <c r="CF63"/>
  <c r="CG63" s="1"/>
  <c r="AB63"/>
  <c r="V63"/>
  <c r="BU62"/>
  <c r="AV62"/>
  <c r="ET61"/>
  <c r="CH61"/>
  <c r="CM61"/>
  <c r="DX60"/>
  <c r="BC60"/>
  <c r="DE59"/>
  <c r="CF59"/>
  <c r="CG59" s="1"/>
  <c r="AB59"/>
  <c r="V59"/>
  <c r="BU58"/>
  <c r="AV58"/>
  <c r="ET57"/>
  <c r="CM57"/>
  <c r="CH56"/>
  <c r="CM56"/>
  <c r="CG55"/>
  <c r="AK55"/>
  <c r="V55"/>
  <c r="EU54"/>
  <c r="CK54"/>
  <c r="AR54"/>
  <c r="AH54"/>
  <c r="CG53"/>
  <c r="BC53"/>
  <c r="AK52"/>
  <c r="M52"/>
  <c r="BU50"/>
  <c r="AE40"/>
  <c r="BA38"/>
  <c r="BJ34"/>
  <c r="V32"/>
  <c r="CX30"/>
  <c r="BN30"/>
  <c r="CT29"/>
  <c r="BU29"/>
  <c r="EK43"/>
  <c r="EI43"/>
  <c r="BJ36"/>
  <c r="BU36"/>
  <c r="CT31"/>
  <c r="DB31"/>
  <c r="Q84"/>
  <c r="U84" s="1"/>
  <c r="DE83"/>
  <c r="CF83"/>
  <c r="CG83" s="1"/>
  <c r="BU83"/>
  <c r="AV83"/>
  <c r="AW83" s="1"/>
  <c r="AK83"/>
  <c r="M82"/>
  <c r="N82" s="1"/>
  <c r="CF81"/>
  <c r="M81"/>
  <c r="N81" s="1"/>
  <c r="DX78"/>
  <c r="EW78" s="1"/>
  <c r="AV78"/>
  <c r="DX77"/>
  <c r="EW77" s="1"/>
  <c r="CG77"/>
  <c r="Q76"/>
  <c r="U76" s="1"/>
  <c r="DX74"/>
  <c r="EW74" s="1"/>
  <c r="CF73"/>
  <c r="CG73" s="1"/>
  <c r="P73"/>
  <c r="AV71"/>
  <c r="AW71" s="1"/>
  <c r="AH70"/>
  <c r="T70"/>
  <c r="P70"/>
  <c r="BU69"/>
  <c r="AV69"/>
  <c r="AW69" s="1"/>
  <c r="DE68"/>
  <c r="CF68"/>
  <c r="CG68" s="1"/>
  <c r="DX67"/>
  <c r="EW67" s="1"/>
  <c r="V67"/>
  <c r="M67"/>
  <c r="N67"/>
  <c r="R67" s="1"/>
  <c r="AH66"/>
  <c r="T66"/>
  <c r="P66"/>
  <c r="ES65"/>
  <c r="DX65"/>
  <c r="EW65" s="1"/>
  <c r="CM65"/>
  <c r="BC65"/>
  <c r="M65"/>
  <c r="N65" s="1"/>
  <c r="DX64"/>
  <c r="EW64" s="1"/>
  <c r="CT64"/>
  <c r="CU64" s="1"/>
  <c r="BJ64"/>
  <c r="BK64" s="1"/>
  <c r="BU63"/>
  <c r="AV63"/>
  <c r="ET62"/>
  <c r="CY62"/>
  <c r="CM62"/>
  <c r="DX61"/>
  <c r="CT61"/>
  <c r="CU61" s="1"/>
  <c r="BC61"/>
  <c r="DE60"/>
  <c r="CF60"/>
  <c r="CG60" s="1"/>
  <c r="BJ60"/>
  <c r="BK60" s="1"/>
  <c r="AB60"/>
  <c r="AC60" s="1"/>
  <c r="V60"/>
  <c r="BU59"/>
  <c r="AV59"/>
  <c r="ET58"/>
  <c r="CY58"/>
  <c r="CM58"/>
  <c r="DX57"/>
  <c r="CT57"/>
  <c r="CU57" s="1"/>
  <c r="BC57"/>
  <c r="DX56"/>
  <c r="CT56"/>
  <c r="CU56" s="1"/>
  <c r="BC56"/>
  <c r="AE56"/>
  <c r="FD56"/>
  <c r="EI54"/>
  <c r="CX54"/>
  <c r="CY54" s="1"/>
  <c r="BA54"/>
  <c r="M54"/>
  <c r="N54" s="1"/>
  <c r="BA34"/>
  <c r="BA29"/>
  <c r="CM52"/>
  <c r="BC52"/>
  <c r="AV50"/>
  <c r="CF49"/>
  <c r="CM49"/>
  <c r="AV49"/>
  <c r="BC49"/>
  <c r="AE49"/>
  <c r="DE48"/>
  <c r="CF48"/>
  <c r="BU48"/>
  <c r="AV48"/>
  <c r="AE48"/>
  <c r="DE47"/>
  <c r="BC47"/>
  <c r="EI46"/>
  <c r="AV46"/>
  <c r="CF45"/>
  <c r="CM45"/>
  <c r="AV45"/>
  <c r="BC45"/>
  <c r="AE45"/>
  <c r="DE44"/>
  <c r="CF44"/>
  <c r="BU44"/>
  <c r="AV44"/>
  <c r="AE44"/>
  <c r="S43"/>
  <c r="EE42"/>
  <c r="DX40"/>
  <c r="CF40"/>
  <c r="CG40" s="1"/>
  <c r="DE38"/>
  <c r="BU38"/>
  <c r="DE37"/>
  <c r="AK37"/>
  <c r="DE36"/>
  <c r="CK36"/>
  <c r="BN36"/>
  <c r="DE34"/>
  <c r="BU34"/>
  <c r="DE33"/>
  <c r="AK33"/>
  <c r="DX31"/>
  <c r="CG31"/>
  <c r="V31"/>
  <c r="CB30"/>
  <c r="CC30" s="1"/>
  <c r="EN29"/>
  <c r="CH29"/>
  <c r="CK29"/>
  <c r="BR29"/>
  <c r="BJ29"/>
  <c r="AB29"/>
  <c r="ET28"/>
  <c r="EE28"/>
  <c r="AR28"/>
  <c r="EN27"/>
  <c r="DX27"/>
  <c r="CB27"/>
  <c r="CC27" s="1"/>
  <c r="AX27"/>
  <c r="BA27" s="1"/>
  <c r="M27"/>
  <c r="N27" s="1"/>
  <c r="Q27"/>
  <c r="BO26"/>
  <c r="M26"/>
  <c r="N26"/>
  <c r="EE25"/>
  <c r="CJ25"/>
  <c r="BC25"/>
  <c r="DE24"/>
  <c r="BU24"/>
  <c r="V24"/>
  <c r="EE23"/>
  <c r="BU23"/>
  <c r="AH23"/>
  <c r="EN22"/>
  <c r="CY22"/>
  <c r="CH22"/>
  <c r="CM22"/>
  <c r="AX22"/>
  <c r="BC22"/>
  <c r="AZ21"/>
  <c r="FD20"/>
  <c r="ET20"/>
  <c r="CJ20"/>
  <c r="P20"/>
  <c r="EU19"/>
  <c r="DX19"/>
  <c r="CJ19"/>
  <c r="BU19"/>
  <c r="P19"/>
  <c r="ET18"/>
  <c r="AH18"/>
  <c r="S18"/>
  <c r="EI17"/>
  <c r="CX17"/>
  <c r="CY17" s="1"/>
  <c r="BP17"/>
  <c r="V17"/>
  <c r="EI16"/>
  <c r="CX16"/>
  <c r="CY16" s="1"/>
  <c r="BP16"/>
  <c r="S16"/>
  <c r="EF15"/>
  <c r="FD14"/>
  <c r="ET14"/>
  <c r="DD14"/>
  <c r="DE14"/>
  <c r="CH14"/>
  <c r="BP14"/>
  <c r="BS14"/>
  <c r="AX14"/>
  <c r="AZ14"/>
  <c r="AJ14"/>
  <c r="S14"/>
  <c r="EN13"/>
  <c r="DX13"/>
  <c r="CZ13"/>
  <c r="DF13" s="1"/>
  <c r="DG13" s="1"/>
  <c r="DN13" s="1"/>
  <c r="CH13"/>
  <c r="CK13" s="1"/>
  <c r="BP13"/>
  <c r="BS13" s="1"/>
  <c r="AX13"/>
  <c r="BA13"/>
  <c r="AF13"/>
  <c r="AI13" s="1"/>
  <c r="DX12"/>
  <c r="CX12"/>
  <c r="AV12"/>
  <c r="AE12"/>
  <c r="Q12"/>
  <c r="EU11"/>
  <c r="EI11"/>
  <c r="CZ11"/>
  <c r="DF11" s="1"/>
  <c r="DG11" s="1"/>
  <c r="DN11" s="1"/>
  <c r="CF11"/>
  <c r="CG11" s="1"/>
  <c r="BU11"/>
  <c r="AV11"/>
  <c r="AE11"/>
  <c r="DX10"/>
  <c r="CZ10"/>
  <c r="DF10" s="1"/>
  <c r="DG10" s="1"/>
  <c r="DN10" s="1"/>
  <c r="CH10"/>
  <c r="CK10" s="1"/>
  <c r="BP10"/>
  <c r="AX10"/>
  <c r="BA10"/>
  <c r="AF10"/>
  <c r="AI10" s="1"/>
  <c r="AK10"/>
  <c r="CX9"/>
  <c r="CY9" s="1"/>
  <c r="BN9"/>
  <c r="BO9" s="1"/>
  <c r="M9"/>
  <c r="N9" s="1"/>
  <c r="Q9"/>
  <c r="EU8"/>
  <c r="EI8"/>
  <c r="DE8"/>
  <c r="CF8"/>
  <c r="CG8" s="1"/>
  <c r="BU8"/>
  <c r="AV8"/>
  <c r="AW8" s="1"/>
  <c r="AE8"/>
  <c r="CX7"/>
  <c r="CY7" s="1"/>
  <c r="BN7"/>
  <c r="BO7" s="1"/>
  <c r="AB57"/>
  <c r="V57"/>
  <c r="BU56"/>
  <c r="AV56"/>
  <c r="CB55"/>
  <c r="CC55" s="1"/>
  <c r="CI55" s="1"/>
  <c r="AR55"/>
  <c r="AH55"/>
  <c r="CB54"/>
  <c r="CC54" s="1"/>
  <c r="AK54"/>
  <c r="AV53"/>
  <c r="AK53"/>
  <c r="DX51"/>
  <c r="Q50"/>
  <c r="CX49"/>
  <c r="BN49"/>
  <c r="AK49"/>
  <c r="AK48"/>
  <c r="CM47"/>
  <c r="Q46"/>
  <c r="CX45"/>
  <c r="BN45"/>
  <c r="AK45"/>
  <c r="AK44"/>
  <c r="AV43"/>
  <c r="AW43" s="1"/>
  <c r="AK43"/>
  <c r="DX42"/>
  <c r="CF42"/>
  <c r="CG42" s="1"/>
  <c r="BN42"/>
  <c r="BO42" s="1"/>
  <c r="CX41"/>
  <c r="CY41" s="1"/>
  <c r="AV41"/>
  <c r="AW41" s="1"/>
  <c r="AK41"/>
  <c r="Q41"/>
  <c r="BN40"/>
  <c r="BO40" s="1"/>
  <c r="AH40"/>
  <c r="V40"/>
  <c r="ET39"/>
  <c r="BU39"/>
  <c r="DX38"/>
  <c r="CF38"/>
  <c r="AV38"/>
  <c r="DX36"/>
  <c r="BA36"/>
  <c r="ET35"/>
  <c r="BU35"/>
  <c r="DX34"/>
  <c r="CF34"/>
  <c r="AV34"/>
  <c r="CB32"/>
  <c r="CC32" s="1"/>
  <c r="CI32" s="1"/>
  <c r="AX32"/>
  <c r="AR31"/>
  <c r="AK31"/>
  <c r="DB30"/>
  <c r="BR30"/>
  <c r="AB30"/>
  <c r="DB29"/>
  <c r="AV29"/>
  <c r="AK29"/>
  <c r="DX28"/>
  <c r="CB28"/>
  <c r="CC28" s="1"/>
  <c r="CI28" s="1"/>
  <c r="AX28"/>
  <c r="BA28"/>
  <c r="M28"/>
  <c r="N28" s="1"/>
  <c r="Q28"/>
  <c r="CH27"/>
  <c r="CK27"/>
  <c r="BR27"/>
  <c r="AB27"/>
  <c r="ET26"/>
  <c r="CB26"/>
  <c r="CC26" s="1"/>
  <c r="BJ26"/>
  <c r="BK26" s="1"/>
  <c r="AZ26"/>
  <c r="DE25"/>
  <c r="V25"/>
  <c r="EN24"/>
  <c r="DE23"/>
  <c r="AX23"/>
  <c r="EI21"/>
  <c r="AV21"/>
  <c r="S21"/>
  <c r="EU20"/>
  <c r="CZ20"/>
  <c r="DF20" s="1"/>
  <c r="DG20" s="1"/>
  <c r="DN20" s="1"/>
  <c r="CH20"/>
  <c r="AX20"/>
  <c r="AE20"/>
  <c r="CX19"/>
  <c r="CY19" s="1"/>
  <c r="CM19"/>
  <c r="CX18"/>
  <c r="CY18" s="1"/>
  <c r="BN18"/>
  <c r="BO18" s="1"/>
  <c r="P18"/>
  <c r="DD17"/>
  <c r="CH17"/>
  <c r="CI17" s="1"/>
  <c r="BA17"/>
  <c r="AE17"/>
  <c r="AK17"/>
  <c r="S17"/>
  <c r="CT16"/>
  <c r="CU16" s="1"/>
  <c r="CH16"/>
  <c r="CK16" s="1"/>
  <c r="CL16" s="1"/>
  <c r="BA16"/>
  <c r="AE16"/>
  <c r="AK16"/>
  <c r="BN15"/>
  <c r="BO15" s="1"/>
  <c r="M15"/>
  <c r="N15" s="1"/>
  <c r="EU14"/>
  <c r="DF14"/>
  <c r="DG14" s="1"/>
  <c r="DN14" s="1"/>
  <c r="CJ14"/>
  <c r="AE14"/>
  <c r="AK14"/>
  <c r="FD13"/>
  <c r="ET13"/>
  <c r="P13"/>
  <c r="FD12"/>
  <c r="EE12"/>
  <c r="CG12"/>
  <c r="BO12"/>
  <c r="AX12"/>
  <c r="AF12"/>
  <c r="AI12" s="1"/>
  <c r="S12"/>
  <c r="DX11"/>
  <c r="CH11"/>
  <c r="BP11"/>
  <c r="BS11" s="1"/>
  <c r="AX11"/>
  <c r="BA11" s="1"/>
  <c r="AF11"/>
  <c r="AI11" s="1"/>
  <c r="AK11"/>
  <c r="EN10"/>
  <c r="DC10"/>
  <c r="CB10"/>
  <c r="CC10" s="1"/>
  <c r="BS10"/>
  <c r="AR10"/>
  <c r="AS10" s="1"/>
  <c r="AB10"/>
  <c r="P10"/>
  <c r="FD9"/>
  <c r="DE9"/>
  <c r="CG9"/>
  <c r="BU9"/>
  <c r="AW9"/>
  <c r="AE9"/>
  <c r="T9"/>
  <c r="DX8"/>
  <c r="CZ8"/>
  <c r="DF8" s="1"/>
  <c r="DG8" s="1"/>
  <c r="DN8" s="1"/>
  <c r="CH8"/>
  <c r="CK8" s="1"/>
  <c r="BP8"/>
  <c r="AX8"/>
  <c r="BA8" s="1"/>
  <c r="AF8"/>
  <c r="AI8" s="1"/>
  <c r="AK8"/>
  <c r="DE7"/>
  <c r="CG7"/>
  <c r="CI7" s="1"/>
  <c r="BU7"/>
  <c r="AW7"/>
  <c r="AE7"/>
  <c r="Q7"/>
  <c r="T7" s="1"/>
  <c r="M47"/>
  <c r="M46"/>
  <c r="DE45"/>
  <c r="BU45"/>
  <c r="CM44"/>
  <c r="BC44"/>
  <c r="Q43"/>
  <c r="S42"/>
  <c r="CX40"/>
  <c r="CY40" s="1"/>
  <c r="BJ40"/>
  <c r="BK40" s="1"/>
  <c r="CF39"/>
  <c r="CG39" s="1"/>
  <c r="AK38"/>
  <c r="CG38"/>
  <c r="CF37"/>
  <c r="CG37" s="1"/>
  <c r="BU37"/>
  <c r="CF36"/>
  <c r="CF35"/>
  <c r="CG35" s="1"/>
  <c r="AK34"/>
  <c r="CG34"/>
  <c r="CF33"/>
  <c r="CG33" s="1"/>
  <c r="BU33"/>
  <c r="AB32"/>
  <c r="AC32" s="1"/>
  <c r="AV30"/>
  <c r="AK30"/>
  <c r="CF29"/>
  <c r="CG29" s="1"/>
  <c r="CI29" s="1"/>
  <c r="AR29"/>
  <c r="FD29"/>
  <c r="CK28"/>
  <c r="BR28"/>
  <c r="AH28"/>
  <c r="AB28"/>
  <c r="DB27"/>
  <c r="AV27"/>
  <c r="AK27"/>
  <c r="DB26"/>
  <c r="BP26"/>
  <c r="BU25"/>
  <c r="EU24"/>
  <c r="CY24"/>
  <c r="CH24"/>
  <c r="CM24"/>
  <c r="BO24"/>
  <c r="BC24"/>
  <c r="CH23"/>
  <c r="BO23"/>
  <c r="DE22"/>
  <c r="CF22"/>
  <c r="CG22" s="1"/>
  <c r="BU22"/>
  <c r="AV22"/>
  <c r="CT21"/>
  <c r="CU21" s="1"/>
  <c r="BN21"/>
  <c r="BO21" s="1"/>
  <c r="BP20"/>
  <c r="BS20" s="1"/>
  <c r="BT20" s="1"/>
  <c r="V20"/>
  <c r="AK19"/>
  <c r="DD18"/>
  <c r="CK18"/>
  <c r="CZ17"/>
  <c r="BN17"/>
  <c r="BO17" s="1"/>
  <c r="AF17"/>
  <c r="DD16"/>
  <c r="BN16"/>
  <c r="BO16" s="1"/>
  <c r="M16"/>
  <c r="N16" s="1"/>
  <c r="BJ15"/>
  <c r="BK15" s="1"/>
  <c r="BQ15" s="1"/>
  <c r="BN14"/>
  <c r="BO14" s="1"/>
  <c r="CX13"/>
  <c r="CY13" s="1"/>
  <c r="BN13"/>
  <c r="BO13" s="1"/>
  <c r="M13"/>
  <c r="N13" s="1"/>
  <c r="R13" s="1"/>
  <c r="CY12"/>
  <c r="CH12"/>
  <c r="EN11"/>
  <c r="CX11"/>
  <c r="CY11" s="1"/>
  <c r="CM11"/>
  <c r="P11"/>
  <c r="CX10"/>
  <c r="CY10" s="1"/>
  <c r="BN10"/>
  <c r="BO10" s="1"/>
  <c r="M10"/>
  <c r="N10" s="1"/>
  <c r="R10" s="1"/>
  <c r="CZ9"/>
  <c r="CH9"/>
  <c r="CK9"/>
  <c r="BP9"/>
  <c r="BS9" s="1"/>
  <c r="AX9"/>
  <c r="BA9" s="1"/>
  <c r="AK9"/>
  <c r="EN8"/>
  <c r="DC8"/>
  <c r="BS8"/>
  <c r="AS8"/>
  <c r="AY8" s="1"/>
  <c r="P8"/>
  <c r="CK7"/>
  <c r="BA7"/>
  <c r="U7"/>
  <c r="BU20"/>
  <c r="DD19"/>
  <c r="BS18"/>
  <c r="CK17"/>
  <c r="BQ17"/>
  <c r="T17"/>
  <c r="BQ16"/>
  <c r="CK14"/>
  <c r="R11"/>
  <c r="CI9"/>
  <c r="AY7"/>
  <c r="W205"/>
  <c r="X205" s="1"/>
  <c r="DI205" s="1"/>
  <c r="DT205"/>
  <c r="DT201"/>
  <c r="W201"/>
  <c r="X201" s="1"/>
  <c r="DI201" s="1"/>
  <c r="DT197"/>
  <c r="W197"/>
  <c r="X197" s="1"/>
  <c r="DI197" s="1"/>
  <c r="DT193"/>
  <c r="W193"/>
  <c r="X193" s="1"/>
  <c r="DI193" s="1"/>
  <c r="DT189"/>
  <c r="W189"/>
  <c r="X189" s="1"/>
  <c r="DI189" s="1"/>
  <c r="DT188"/>
  <c r="W188"/>
  <c r="X188" s="1"/>
  <c r="DI188" s="1"/>
  <c r="CI175"/>
  <c r="W204"/>
  <c r="X204" s="1"/>
  <c r="DI204" s="1"/>
  <c r="DT204"/>
  <c r="W200"/>
  <c r="X200" s="1"/>
  <c r="DI200" s="1"/>
  <c r="DT200"/>
  <c r="DT196"/>
  <c r="W196"/>
  <c r="X196" s="1"/>
  <c r="DI196" s="1"/>
  <c r="DT192"/>
  <c r="W192"/>
  <c r="X192" s="1"/>
  <c r="DI192" s="1"/>
  <c r="BQ206"/>
  <c r="T205"/>
  <c r="R204"/>
  <c r="R200"/>
  <c r="R196"/>
  <c r="T193"/>
  <c r="R192"/>
  <c r="T189"/>
  <c r="DT203"/>
  <c r="W203"/>
  <c r="X203" s="1"/>
  <c r="DI203" s="1"/>
  <c r="W199"/>
  <c r="X199" s="1"/>
  <c r="DI199" s="1"/>
  <c r="DT199"/>
  <c r="DT195"/>
  <c r="W195"/>
  <c r="X195" s="1"/>
  <c r="DI195" s="1"/>
  <c r="DT191"/>
  <c r="W191"/>
  <c r="X191" s="1"/>
  <c r="DI191" s="1"/>
  <c r="R203"/>
  <c r="DA202"/>
  <c r="BQ201"/>
  <c r="T200"/>
  <c r="R199"/>
  <c r="DA198"/>
  <c r="T196"/>
  <c r="CI195"/>
  <c r="R195"/>
  <c r="T192"/>
  <c r="CI191"/>
  <c r="R191"/>
  <c r="AY187"/>
  <c r="CI186"/>
  <c r="DA173"/>
  <c r="DT206"/>
  <c r="W206"/>
  <c r="X206" s="1"/>
  <c r="DI206" s="1"/>
  <c r="W202"/>
  <c r="X202" s="1"/>
  <c r="DI202" s="1"/>
  <c r="DT202"/>
  <c r="DT198"/>
  <c r="W198"/>
  <c r="X198" s="1"/>
  <c r="DI198" s="1"/>
  <c r="DT194"/>
  <c r="W194"/>
  <c r="X194" s="1"/>
  <c r="DI194" s="1"/>
  <c r="DT190"/>
  <c r="W190"/>
  <c r="X190" s="1"/>
  <c r="DI190" s="1"/>
  <c r="R206"/>
  <c r="DA205"/>
  <c r="BQ204"/>
  <c r="CI202"/>
  <c r="R202"/>
  <c r="DA201"/>
  <c r="T199"/>
  <c r="R198"/>
  <c r="T195"/>
  <c r="CI194"/>
  <c r="R194"/>
  <c r="T191"/>
  <c r="CI190"/>
  <c r="R190"/>
  <c r="AY188"/>
  <c r="CI187"/>
  <c r="BQ180"/>
  <c r="CI179"/>
  <c r="BQ179"/>
  <c r="Q179"/>
  <c r="W179" s="1"/>
  <c r="X179" s="1"/>
  <c r="DI179" s="1"/>
  <c r="AC179"/>
  <c r="AW179"/>
  <c r="Q175"/>
  <c r="U175"/>
  <c r="AC175"/>
  <c r="AG175" s="1"/>
  <c r="AW175"/>
  <c r="EO172"/>
  <c r="EP172"/>
  <c r="EO171"/>
  <c r="EP171"/>
  <c r="EO170"/>
  <c r="EP170"/>
  <c r="EO169"/>
  <c r="EP169"/>
  <c r="EO168"/>
  <c r="EP168"/>
  <c r="EO167"/>
  <c r="EP167"/>
  <c r="EO166"/>
  <c r="EP166"/>
  <c r="EO164"/>
  <c r="EP164"/>
  <c r="EE164"/>
  <c r="ED164"/>
  <c r="AI162"/>
  <c r="AL162"/>
  <c r="AM162" s="1"/>
  <c r="DJ162" s="1"/>
  <c r="EO160"/>
  <c r="EP160"/>
  <c r="EE160"/>
  <c r="ED160"/>
  <c r="BT206"/>
  <c r="T206"/>
  <c r="CJ205"/>
  <c r="CB205"/>
  <c r="CC205" s="1"/>
  <c r="CI205" s="1"/>
  <c r="CB204"/>
  <c r="CC204" s="1"/>
  <c r="CI204" s="1"/>
  <c r="BT204"/>
  <c r="AZ204"/>
  <c r="T203"/>
  <c r="DD202"/>
  <c r="AJ202"/>
  <c r="T202"/>
  <c r="DD201"/>
  <c r="CB201"/>
  <c r="CC201" s="1"/>
  <c r="CI201" s="1"/>
  <c r="BT201"/>
  <c r="AR201"/>
  <c r="AS201" s="1"/>
  <c r="AJ201"/>
  <c r="T201"/>
  <c r="DD200"/>
  <c r="CJ200"/>
  <c r="CB200"/>
  <c r="CC200" s="1"/>
  <c r="CI200" s="1"/>
  <c r="AB200"/>
  <c r="CB199"/>
  <c r="CC199" s="1"/>
  <c r="CI199" s="1"/>
  <c r="BT199"/>
  <c r="AZ199"/>
  <c r="AR199"/>
  <c r="AB199"/>
  <c r="AC199" s="1"/>
  <c r="AG199" s="1"/>
  <c r="DD198"/>
  <c r="CJ198"/>
  <c r="CB198"/>
  <c r="CC198" s="1"/>
  <c r="CI198" s="1"/>
  <c r="BT198"/>
  <c r="AJ198"/>
  <c r="EO206"/>
  <c r="DE206"/>
  <c r="BU206"/>
  <c r="AW206"/>
  <c r="U206"/>
  <c r="EO205"/>
  <c r="DE205"/>
  <c r="BU205"/>
  <c r="AW205"/>
  <c r="U205"/>
  <c r="EO204"/>
  <c r="DE204"/>
  <c r="BU204"/>
  <c r="AW204"/>
  <c r="AS204"/>
  <c r="AY204" s="1"/>
  <c r="AC204"/>
  <c r="AG204" s="1"/>
  <c r="U204"/>
  <c r="EO203"/>
  <c r="DE203"/>
  <c r="BU203"/>
  <c r="AW203"/>
  <c r="U203"/>
  <c r="EO202"/>
  <c r="DE202"/>
  <c r="BU202"/>
  <c r="AW202"/>
  <c r="AS202"/>
  <c r="AC202"/>
  <c r="AG202" s="1"/>
  <c r="U202"/>
  <c r="EO201"/>
  <c r="DE201"/>
  <c r="BU201"/>
  <c r="AW201"/>
  <c r="AC201"/>
  <c r="AG201" s="1"/>
  <c r="U201"/>
  <c r="EO200"/>
  <c r="DE200"/>
  <c r="BU200"/>
  <c r="AW200"/>
  <c r="AS200"/>
  <c r="AC200"/>
  <c r="AG200" s="1"/>
  <c r="U200"/>
  <c r="EO199"/>
  <c r="DE199"/>
  <c r="BU199"/>
  <c r="AW199"/>
  <c r="AS199"/>
  <c r="U199"/>
  <c r="EO198"/>
  <c r="DE198"/>
  <c r="BU198"/>
  <c r="AW198"/>
  <c r="AS198"/>
  <c r="AC198"/>
  <c r="AG198" s="1"/>
  <c r="U198"/>
  <c r="EO197"/>
  <c r="DE197"/>
  <c r="BU197"/>
  <c r="AW197"/>
  <c r="AS197"/>
  <c r="AC197"/>
  <c r="AG197" s="1"/>
  <c r="U197"/>
  <c r="EO196"/>
  <c r="DE196"/>
  <c r="BU196"/>
  <c r="AW196"/>
  <c r="AS196"/>
  <c r="AC196"/>
  <c r="AG196" s="1"/>
  <c r="U196"/>
  <c r="EO195"/>
  <c r="DE195"/>
  <c r="BU195"/>
  <c r="AW195"/>
  <c r="AS195"/>
  <c r="AC195"/>
  <c r="AG195" s="1"/>
  <c r="U195"/>
  <c r="EO194"/>
  <c r="DE194"/>
  <c r="BU194"/>
  <c r="AW194"/>
  <c r="AS194"/>
  <c r="AC194"/>
  <c r="AG194" s="1"/>
  <c r="U194"/>
  <c r="EO193"/>
  <c r="DE193"/>
  <c r="BU193"/>
  <c r="AW193"/>
  <c r="AS193"/>
  <c r="AC193"/>
  <c r="AG193" s="1"/>
  <c r="U193"/>
  <c r="EO192"/>
  <c r="DE192"/>
  <c r="BU192"/>
  <c r="AW192"/>
  <c r="AS192"/>
  <c r="AC192"/>
  <c r="AG192" s="1"/>
  <c r="U192"/>
  <c r="EO191"/>
  <c r="DE191"/>
  <c r="BU191"/>
  <c r="AW191"/>
  <c r="AS191"/>
  <c r="AC191"/>
  <c r="AG191" s="1"/>
  <c r="U191"/>
  <c r="EO190"/>
  <c r="DE190"/>
  <c r="BU190"/>
  <c r="AW190"/>
  <c r="AS190"/>
  <c r="AC190"/>
  <c r="AG190" s="1"/>
  <c r="U190"/>
  <c r="EO189"/>
  <c r="DE189"/>
  <c r="BU189"/>
  <c r="AW189"/>
  <c r="AS189"/>
  <c r="AC189"/>
  <c r="AG189" s="1"/>
  <c r="U189"/>
  <c r="EO188"/>
  <c r="DE188"/>
  <c r="BU188"/>
  <c r="AC188"/>
  <c r="AG188" s="1"/>
  <c r="U188"/>
  <c r="EO187"/>
  <c r="DE187"/>
  <c r="BU187"/>
  <c r="BA187"/>
  <c r="AK187"/>
  <c r="Q187"/>
  <c r="U187" s="1"/>
  <c r="EO186"/>
  <c r="DE186"/>
  <c r="CK186"/>
  <c r="BU186"/>
  <c r="BA186"/>
  <c r="AK186"/>
  <c r="Q186"/>
  <c r="T186" s="1"/>
  <c r="M186"/>
  <c r="N186" s="1"/>
  <c r="R186" s="1"/>
  <c r="EO185"/>
  <c r="DE185"/>
  <c r="CK185"/>
  <c r="BU185"/>
  <c r="AK185"/>
  <c r="Q185"/>
  <c r="U185" s="1"/>
  <c r="M185"/>
  <c r="N185" s="1"/>
  <c r="R185" s="1"/>
  <c r="EO184"/>
  <c r="DE184"/>
  <c r="BU184"/>
  <c r="AK184"/>
  <c r="Q184"/>
  <c r="T184" s="1"/>
  <c r="M184"/>
  <c r="N184" s="1"/>
  <c r="EO183"/>
  <c r="DE183"/>
  <c r="BU183"/>
  <c r="AK183"/>
  <c r="Q183"/>
  <c r="U183" s="1"/>
  <c r="M183"/>
  <c r="N183" s="1"/>
  <c r="R183" s="1"/>
  <c r="EO182"/>
  <c r="DE182"/>
  <c r="BU182"/>
  <c r="AK182"/>
  <c r="Q182"/>
  <c r="U182" s="1"/>
  <c r="M182"/>
  <c r="N182" s="1"/>
  <c r="EO181"/>
  <c r="DE181"/>
  <c r="BU181"/>
  <c r="AK181"/>
  <c r="Q181"/>
  <c r="U181" s="1"/>
  <c r="M181"/>
  <c r="N181" s="1"/>
  <c r="R181" s="1"/>
  <c r="EO180"/>
  <c r="DB180"/>
  <c r="BB180"/>
  <c r="AH180"/>
  <c r="AB180"/>
  <c r="AC180" s="1"/>
  <c r="AG180" s="1"/>
  <c r="S180"/>
  <c r="DC179"/>
  <c r="CT179"/>
  <c r="CU179" s="1"/>
  <c r="DA179" s="1"/>
  <c r="CK179"/>
  <c r="BC179"/>
  <c r="AR179"/>
  <c r="AS179" s="1"/>
  <c r="AY179" s="1"/>
  <c r="AI179"/>
  <c r="T179"/>
  <c r="M179"/>
  <c r="N179" s="1"/>
  <c r="ET178"/>
  <c r="ED178"/>
  <c r="BR178"/>
  <c r="BD178"/>
  <c r="BE178" s="1"/>
  <c r="DK178" s="1"/>
  <c r="AE178"/>
  <c r="AK178"/>
  <c r="V178"/>
  <c r="P178"/>
  <c r="EU177"/>
  <c r="EE177"/>
  <c r="CZ177"/>
  <c r="DC177" s="1"/>
  <c r="CM177"/>
  <c r="CH177"/>
  <c r="CI177" s="1"/>
  <c r="BS177"/>
  <c r="BJ177"/>
  <c r="BK177" s="1"/>
  <c r="BQ177" s="1"/>
  <c r="BA177"/>
  <c r="AF177"/>
  <c r="AI177" s="1"/>
  <c r="DB176"/>
  <c r="BB176"/>
  <c r="AH176"/>
  <c r="AB176"/>
  <c r="S176"/>
  <c r="DC175"/>
  <c r="CT175"/>
  <c r="CU175" s="1"/>
  <c r="DA175" s="1"/>
  <c r="CK175"/>
  <c r="BC175"/>
  <c r="AR175"/>
  <c r="AS175" s="1"/>
  <c r="AY175" s="1"/>
  <c r="AI175"/>
  <c r="T175"/>
  <c r="M175"/>
  <c r="N175" s="1"/>
  <c r="R175" s="1"/>
  <c r="ET174"/>
  <c r="ED174"/>
  <c r="DE174"/>
  <c r="BR174"/>
  <c r="BD174"/>
  <c r="BE174" s="1"/>
  <c r="DK174" s="1"/>
  <c r="AE174"/>
  <c r="AK174"/>
  <c r="V174"/>
  <c r="P174"/>
  <c r="EU173"/>
  <c r="EE173"/>
  <c r="CM173"/>
  <c r="AI173"/>
  <c r="AB173"/>
  <c r="M173"/>
  <c r="N173" s="1"/>
  <c r="Q173"/>
  <c r="CB172"/>
  <c r="CC172" s="1"/>
  <c r="CI172" s="1"/>
  <c r="AI172"/>
  <c r="AB172"/>
  <c r="M172"/>
  <c r="N172" s="1"/>
  <c r="Q172"/>
  <c r="CB171"/>
  <c r="CC171" s="1"/>
  <c r="CI171" s="1"/>
  <c r="AI171"/>
  <c r="AB171"/>
  <c r="M171"/>
  <c r="N171" s="1"/>
  <c r="Q171"/>
  <c r="CB170"/>
  <c r="CC170" s="1"/>
  <c r="CI170" s="1"/>
  <c r="AI170"/>
  <c r="AB170"/>
  <c r="M170"/>
  <c r="N170" s="1"/>
  <c r="Q170"/>
  <c r="CB169"/>
  <c r="CC169" s="1"/>
  <c r="CI169" s="1"/>
  <c r="AI169"/>
  <c r="AB169"/>
  <c r="M169"/>
  <c r="N169" s="1"/>
  <c r="Q169"/>
  <c r="CB168"/>
  <c r="CC168" s="1"/>
  <c r="CI168" s="1"/>
  <c r="AI168"/>
  <c r="AB168"/>
  <c r="M168"/>
  <c r="N168" s="1"/>
  <c r="Q168"/>
  <c r="CB167"/>
  <c r="CC167" s="1"/>
  <c r="CI167" s="1"/>
  <c r="AI167"/>
  <c r="AB167"/>
  <c r="M167"/>
  <c r="N167" s="1"/>
  <c r="Q167"/>
  <c r="CB166"/>
  <c r="CC166" s="1"/>
  <c r="CI166" s="1"/>
  <c r="AI166"/>
  <c r="AB166"/>
  <c r="M166"/>
  <c r="N166" s="1"/>
  <c r="Q166"/>
  <c r="CI164"/>
  <c r="DE163"/>
  <c r="BU163"/>
  <c r="M163"/>
  <c r="N163" s="1"/>
  <c r="R163" s="1"/>
  <c r="DC162"/>
  <c r="BS162"/>
  <c r="T162"/>
  <c r="DT161"/>
  <c r="CI160"/>
  <c r="Q180"/>
  <c r="U180" s="1"/>
  <c r="AS180"/>
  <c r="AW180"/>
  <c r="Q176"/>
  <c r="T176" s="1"/>
  <c r="AC176"/>
  <c r="AG176" s="1"/>
  <c r="AS176"/>
  <c r="AW176"/>
  <c r="BU173"/>
  <c r="BJ173"/>
  <c r="BK173" s="1"/>
  <c r="BQ173" s="1"/>
  <c r="BR173"/>
  <c r="BU172"/>
  <c r="BJ172"/>
  <c r="BK172" s="1"/>
  <c r="BQ172" s="1"/>
  <c r="BR172"/>
  <c r="BU171"/>
  <c r="BJ171"/>
  <c r="BK171" s="1"/>
  <c r="BQ171" s="1"/>
  <c r="BR171"/>
  <c r="BU170"/>
  <c r="BJ170"/>
  <c r="BK170" s="1"/>
  <c r="BQ170" s="1"/>
  <c r="BR170"/>
  <c r="BU169"/>
  <c r="BJ169"/>
  <c r="BK169" s="1"/>
  <c r="BQ169" s="1"/>
  <c r="BR169"/>
  <c r="BU168"/>
  <c r="BJ168"/>
  <c r="BK168" s="1"/>
  <c r="BQ168" s="1"/>
  <c r="BR168"/>
  <c r="BU167"/>
  <c r="BJ167"/>
  <c r="BK167" s="1"/>
  <c r="BQ167" s="1"/>
  <c r="BR167"/>
  <c r="BU166"/>
  <c r="BJ166"/>
  <c r="BK166" s="1"/>
  <c r="BQ166" s="1"/>
  <c r="BR166"/>
  <c r="EO165"/>
  <c r="EP165"/>
  <c r="AI163"/>
  <c r="AL163"/>
  <c r="AM163" s="1"/>
  <c r="DJ163" s="1"/>
  <c r="DP163" s="1"/>
  <c r="EO161"/>
  <c r="EP161"/>
  <c r="EE161"/>
  <c r="ED161"/>
  <c r="CJ206"/>
  <c r="CB206"/>
  <c r="CC206" s="1"/>
  <c r="CI206" s="1"/>
  <c r="AZ206"/>
  <c r="AR206"/>
  <c r="AS206" s="1"/>
  <c r="AY206" s="1"/>
  <c r="AJ206"/>
  <c r="AB206"/>
  <c r="AC206" s="1"/>
  <c r="AG206" s="1"/>
  <c r="DD205"/>
  <c r="AZ205"/>
  <c r="AR205"/>
  <c r="AS205" s="1"/>
  <c r="AY205" s="1"/>
  <c r="AJ205"/>
  <c r="AB205"/>
  <c r="AC205" s="1"/>
  <c r="AG205" s="1"/>
  <c r="DD204"/>
  <c r="T204"/>
  <c r="CJ203"/>
  <c r="CB203"/>
  <c r="CC203" s="1"/>
  <c r="CI203" s="1"/>
  <c r="BT203"/>
  <c r="AZ203"/>
  <c r="AR203"/>
  <c r="AS203" s="1"/>
  <c r="AY203" s="1"/>
  <c r="AJ203"/>
  <c r="AB203"/>
  <c r="AC203" s="1"/>
  <c r="AG203" s="1"/>
  <c r="CJ202"/>
  <c r="DB206"/>
  <c r="CT206"/>
  <c r="CU206" s="1"/>
  <c r="DA206" s="1"/>
  <c r="BR206"/>
  <c r="DB205"/>
  <c r="BR205"/>
  <c r="BJ205"/>
  <c r="BK205" s="1"/>
  <c r="BQ205" s="1"/>
  <c r="V205"/>
  <c r="DB204"/>
  <c r="CL204"/>
  <c r="BR204"/>
  <c r="BB204"/>
  <c r="AH204"/>
  <c r="DB203"/>
  <c r="CT203"/>
  <c r="CU203" s="1"/>
  <c r="DA203" s="1"/>
  <c r="BR203"/>
  <c r="DB202"/>
  <c r="CL202"/>
  <c r="BR202"/>
  <c r="BJ202"/>
  <c r="BK202" s="1"/>
  <c r="BQ202" s="1"/>
  <c r="BB202"/>
  <c r="AH202"/>
  <c r="DB201"/>
  <c r="CL201"/>
  <c r="BR201"/>
  <c r="BB201"/>
  <c r="AH201"/>
  <c r="DB200"/>
  <c r="BR200"/>
  <c r="BJ200"/>
  <c r="BK200" s="1"/>
  <c r="BQ200" s="1"/>
  <c r="BB200"/>
  <c r="AH200"/>
  <c r="V200"/>
  <c r="DB199"/>
  <c r="CT199"/>
  <c r="CU199" s="1"/>
  <c r="DA199" s="1"/>
  <c r="CL199"/>
  <c r="BR199"/>
  <c r="AH199"/>
  <c r="V199"/>
  <c r="DB198"/>
  <c r="BR198"/>
  <c r="BB198"/>
  <c r="AH198"/>
  <c r="V198"/>
  <c r="DB197"/>
  <c r="CT197"/>
  <c r="CU197" s="1"/>
  <c r="DA197" s="1"/>
  <c r="CL197"/>
  <c r="BR197"/>
  <c r="BJ197"/>
  <c r="BK197" s="1"/>
  <c r="BQ197" s="1"/>
  <c r="BB197"/>
  <c r="AH197"/>
  <c r="V197"/>
  <c r="DB196"/>
  <c r="CT196"/>
  <c r="CU196" s="1"/>
  <c r="DA196" s="1"/>
  <c r="CL196"/>
  <c r="BR196"/>
  <c r="BJ196"/>
  <c r="BK196" s="1"/>
  <c r="BQ196" s="1"/>
  <c r="BB196"/>
  <c r="AH196"/>
  <c r="V196"/>
  <c r="DB195"/>
  <c r="CT195"/>
  <c r="CU195" s="1"/>
  <c r="DA195" s="1"/>
  <c r="CL195"/>
  <c r="BR195"/>
  <c r="BJ195"/>
  <c r="BK195" s="1"/>
  <c r="BQ195" s="1"/>
  <c r="BB195"/>
  <c r="AH195"/>
  <c r="V195"/>
  <c r="DB194"/>
  <c r="CT194"/>
  <c r="CU194" s="1"/>
  <c r="DA194" s="1"/>
  <c r="CL194"/>
  <c r="BR194"/>
  <c r="BJ194"/>
  <c r="BK194" s="1"/>
  <c r="BQ194" s="1"/>
  <c r="BB194"/>
  <c r="AH194"/>
  <c r="V194"/>
  <c r="DB193"/>
  <c r="CT193"/>
  <c r="CU193" s="1"/>
  <c r="DA193" s="1"/>
  <c r="CL193"/>
  <c r="BR193"/>
  <c r="BJ193"/>
  <c r="BK193" s="1"/>
  <c r="BQ193" s="1"/>
  <c r="BB193"/>
  <c r="AH193"/>
  <c r="V193"/>
  <c r="DB192"/>
  <c r="CT192"/>
  <c r="CU192" s="1"/>
  <c r="DA192" s="1"/>
  <c r="CL192"/>
  <c r="BR192"/>
  <c r="BJ192"/>
  <c r="BK192" s="1"/>
  <c r="BQ192" s="1"/>
  <c r="BB192"/>
  <c r="AH192"/>
  <c r="V192"/>
  <c r="DB191"/>
  <c r="CT191"/>
  <c r="CU191" s="1"/>
  <c r="DA191" s="1"/>
  <c r="CL191"/>
  <c r="BR191"/>
  <c r="BJ191"/>
  <c r="BK191" s="1"/>
  <c r="BQ191" s="1"/>
  <c r="BB191"/>
  <c r="AH191"/>
  <c r="V191"/>
  <c r="DB190"/>
  <c r="CT190"/>
  <c r="CU190" s="1"/>
  <c r="DA190" s="1"/>
  <c r="CL190"/>
  <c r="BR190"/>
  <c r="BJ190"/>
  <c r="BK190" s="1"/>
  <c r="BQ190" s="1"/>
  <c r="BB190"/>
  <c r="AH190"/>
  <c r="V190"/>
  <c r="DB189"/>
  <c r="CT189"/>
  <c r="CU189" s="1"/>
  <c r="DA189" s="1"/>
  <c r="CL189"/>
  <c r="BR189"/>
  <c r="BJ189"/>
  <c r="BK189" s="1"/>
  <c r="BQ189" s="1"/>
  <c r="BB189"/>
  <c r="AH189"/>
  <c r="V189"/>
  <c r="DB188"/>
  <c r="CT188"/>
  <c r="CU188" s="1"/>
  <c r="DA188" s="1"/>
  <c r="CL188"/>
  <c r="BR188"/>
  <c r="BJ188"/>
  <c r="BK188" s="1"/>
  <c r="BQ188" s="1"/>
  <c r="BB188"/>
  <c r="AH188"/>
  <c r="V188"/>
  <c r="DB187"/>
  <c r="CT187"/>
  <c r="CU187" s="1"/>
  <c r="DA187" s="1"/>
  <c r="CL187"/>
  <c r="BR187"/>
  <c r="BJ187"/>
  <c r="BK187" s="1"/>
  <c r="BQ187" s="1"/>
  <c r="BB187"/>
  <c r="AH187"/>
  <c r="V187"/>
  <c r="DB186"/>
  <c r="CT186"/>
  <c r="CU186" s="1"/>
  <c r="DA186" s="1"/>
  <c r="CL186"/>
  <c r="BR186"/>
  <c r="BJ186"/>
  <c r="BK186" s="1"/>
  <c r="BQ186" s="1"/>
  <c r="V186"/>
  <c r="DB185"/>
  <c r="CT185"/>
  <c r="CU185" s="1"/>
  <c r="DA185" s="1"/>
  <c r="BR185"/>
  <c r="BJ185"/>
  <c r="BK185" s="1"/>
  <c r="BQ185" s="1"/>
  <c r="AX185"/>
  <c r="BD185" s="1"/>
  <c r="BE185" s="1"/>
  <c r="DK185" s="1"/>
  <c r="AL185"/>
  <c r="AM185" s="1"/>
  <c r="DJ185" s="1"/>
  <c r="V185"/>
  <c r="DB184"/>
  <c r="CT184"/>
  <c r="CU184" s="1"/>
  <c r="DA184" s="1"/>
  <c r="CH184"/>
  <c r="CN184" s="1"/>
  <c r="CO184" s="1"/>
  <c r="DM184" s="1"/>
  <c r="BV184"/>
  <c r="BW184" s="1"/>
  <c r="DL184" s="1"/>
  <c r="BR184"/>
  <c r="BJ184"/>
  <c r="BK184" s="1"/>
  <c r="BQ184" s="1"/>
  <c r="AX184"/>
  <c r="BD184" s="1"/>
  <c r="BE184" s="1"/>
  <c r="DK184" s="1"/>
  <c r="AL184"/>
  <c r="AM184" s="1"/>
  <c r="DJ184" s="1"/>
  <c r="V184"/>
  <c r="DB183"/>
  <c r="CT183"/>
  <c r="CU183" s="1"/>
  <c r="DA183" s="1"/>
  <c r="CH183"/>
  <c r="CN183" s="1"/>
  <c r="CO183" s="1"/>
  <c r="DM183" s="1"/>
  <c r="BV183"/>
  <c r="BW183" s="1"/>
  <c r="DL183" s="1"/>
  <c r="BR183"/>
  <c r="BJ183"/>
  <c r="BK183" s="1"/>
  <c r="BQ183" s="1"/>
  <c r="AX183"/>
  <c r="BD183" s="1"/>
  <c r="BE183" s="1"/>
  <c r="DK183" s="1"/>
  <c r="AL183"/>
  <c r="AM183" s="1"/>
  <c r="DJ183" s="1"/>
  <c r="V183"/>
  <c r="DF182"/>
  <c r="DG182" s="1"/>
  <c r="DN182" s="1"/>
  <c r="DB182"/>
  <c r="CT182"/>
  <c r="CU182" s="1"/>
  <c r="DA182" s="1"/>
  <c r="CH182"/>
  <c r="CN182" s="1"/>
  <c r="CO182" s="1"/>
  <c r="DM182" s="1"/>
  <c r="BV182"/>
  <c r="BW182" s="1"/>
  <c r="DL182" s="1"/>
  <c r="BR182"/>
  <c r="BJ182"/>
  <c r="BK182" s="1"/>
  <c r="BQ182" s="1"/>
  <c r="AX182"/>
  <c r="BD182" s="1"/>
  <c r="BE182" s="1"/>
  <c r="DK182" s="1"/>
  <c r="AL182"/>
  <c r="AM182" s="1"/>
  <c r="DJ182" s="1"/>
  <c r="V182"/>
  <c r="DF181"/>
  <c r="DG181" s="1"/>
  <c r="DN181" s="1"/>
  <c r="DB181"/>
  <c r="CT181"/>
  <c r="CU181" s="1"/>
  <c r="DA181" s="1"/>
  <c r="CH181"/>
  <c r="CN181" s="1"/>
  <c r="CO181" s="1"/>
  <c r="DM181" s="1"/>
  <c r="BV181"/>
  <c r="BW181" s="1"/>
  <c r="DL181" s="1"/>
  <c r="BR181"/>
  <c r="BJ181"/>
  <c r="BK181" s="1"/>
  <c r="BQ181" s="1"/>
  <c r="AX181"/>
  <c r="BD181" s="1"/>
  <c r="BE181" s="1"/>
  <c r="DK181" s="1"/>
  <c r="AL181"/>
  <c r="AM181" s="1"/>
  <c r="DJ181" s="1"/>
  <c r="V181"/>
  <c r="DC180"/>
  <c r="CT180"/>
  <c r="CU180" s="1"/>
  <c r="DA180" s="1"/>
  <c r="CJ180"/>
  <c r="CK180"/>
  <c r="BC180"/>
  <c r="AI180"/>
  <c r="M180"/>
  <c r="N180" s="1"/>
  <c r="ET179"/>
  <c r="EN179"/>
  <c r="EI179"/>
  <c r="DT179"/>
  <c r="DD179"/>
  <c r="DE179"/>
  <c r="CL179"/>
  <c r="BR179"/>
  <c r="BD179"/>
  <c r="BE179" s="1"/>
  <c r="DK179" s="1"/>
  <c r="AJ179"/>
  <c r="AE179"/>
  <c r="AK179"/>
  <c r="V179"/>
  <c r="P179"/>
  <c r="EU178"/>
  <c r="CZ178"/>
  <c r="DC178" s="1"/>
  <c r="CM178"/>
  <c r="CH178"/>
  <c r="CN178" s="1"/>
  <c r="CO178" s="1"/>
  <c r="DM178" s="1"/>
  <c r="BS178"/>
  <c r="BJ178"/>
  <c r="BK178" s="1"/>
  <c r="BQ178" s="1"/>
  <c r="AZ178"/>
  <c r="BA178"/>
  <c r="AF178"/>
  <c r="AI178" s="1"/>
  <c r="EF177"/>
  <c r="DB177"/>
  <c r="CN177"/>
  <c r="CO177" s="1"/>
  <c r="DM177" s="1"/>
  <c r="BT177"/>
  <c r="BU177"/>
  <c r="BB177"/>
  <c r="AH177"/>
  <c r="S177"/>
  <c r="DC176"/>
  <c r="CT176"/>
  <c r="CU176" s="1"/>
  <c r="DA176" s="1"/>
  <c r="CJ176"/>
  <c r="CK176"/>
  <c r="BC176"/>
  <c r="AI176"/>
  <c r="M176"/>
  <c r="N176" s="1"/>
  <c r="R176" s="1"/>
  <c r="ET175"/>
  <c r="EN175"/>
  <c r="EI175"/>
  <c r="DD175"/>
  <c r="DE175"/>
  <c r="CL175"/>
  <c r="BR175"/>
  <c r="AJ175"/>
  <c r="AK175"/>
  <c r="V175"/>
  <c r="EU174"/>
  <c r="DF174"/>
  <c r="DG174" s="1"/>
  <c r="DN174" s="1"/>
  <c r="CZ174"/>
  <c r="DC174" s="1"/>
  <c r="CM174"/>
  <c r="CH174"/>
  <c r="CN174" s="1"/>
  <c r="CO174" s="1"/>
  <c r="DM174" s="1"/>
  <c r="BS174"/>
  <c r="BJ174"/>
  <c r="BK174" s="1"/>
  <c r="BQ174" s="1"/>
  <c r="AZ174"/>
  <c r="BA174"/>
  <c r="AL174"/>
  <c r="AM174" s="1"/>
  <c r="DJ174" s="1"/>
  <c r="AF174"/>
  <c r="AI174" s="1"/>
  <c r="DB173"/>
  <c r="AZ173"/>
  <c r="BA173"/>
  <c r="AJ173"/>
  <c r="V173"/>
  <c r="AZ172"/>
  <c r="BA172"/>
  <c r="AJ172"/>
  <c r="V172"/>
  <c r="AZ171"/>
  <c r="BA171"/>
  <c r="AJ171"/>
  <c r="V171"/>
  <c r="AZ170"/>
  <c r="BA170"/>
  <c r="AJ170"/>
  <c r="V170"/>
  <c r="AZ169"/>
  <c r="BA169"/>
  <c r="AJ169"/>
  <c r="V169"/>
  <c r="AZ168"/>
  <c r="BA168"/>
  <c r="AJ168"/>
  <c r="V168"/>
  <c r="AZ167"/>
  <c r="BA167"/>
  <c r="AJ167"/>
  <c r="V167"/>
  <c r="AZ166"/>
  <c r="BA166"/>
  <c r="AJ166"/>
  <c r="V166"/>
  <c r="CI165"/>
  <c r="DE164"/>
  <c r="BU164"/>
  <c r="M164"/>
  <c r="N164" s="1"/>
  <c r="R164" s="1"/>
  <c r="DC163"/>
  <c r="BS163"/>
  <c r="T163"/>
  <c r="V163"/>
  <c r="DT162"/>
  <c r="DD162"/>
  <c r="BT162"/>
  <c r="AJ162"/>
  <c r="CI161"/>
  <c r="DE160"/>
  <c r="BU160"/>
  <c r="M160"/>
  <c r="N160" s="1"/>
  <c r="R160" s="1"/>
  <c r="BQ157"/>
  <c r="DA155"/>
  <c r="BQ155"/>
  <c r="BQ153"/>
  <c r="DA151"/>
  <c r="BQ151"/>
  <c r="BQ149"/>
  <c r="Q177"/>
  <c r="T177" s="1"/>
  <c r="U177"/>
  <c r="AC177"/>
  <c r="AS177"/>
  <c r="AW177"/>
  <c r="DE172"/>
  <c r="CT172"/>
  <c r="CU172" s="1"/>
  <c r="DA172" s="1"/>
  <c r="DB172"/>
  <c r="DE171"/>
  <c r="CT171"/>
  <c r="CU171" s="1"/>
  <c r="DA171" s="1"/>
  <c r="DB171"/>
  <c r="DE170"/>
  <c r="CT170"/>
  <c r="CU170" s="1"/>
  <c r="DA170" s="1"/>
  <c r="DB170"/>
  <c r="DE169"/>
  <c r="CT169"/>
  <c r="CU169" s="1"/>
  <c r="DA169" s="1"/>
  <c r="DB169"/>
  <c r="DE168"/>
  <c r="CT168"/>
  <c r="CU168" s="1"/>
  <c r="DA168" s="1"/>
  <c r="DB168"/>
  <c r="DE167"/>
  <c r="CT167"/>
  <c r="CU167" s="1"/>
  <c r="DA167" s="1"/>
  <c r="DB167"/>
  <c r="DE166"/>
  <c r="CT166"/>
  <c r="CU166" s="1"/>
  <c r="DA166" s="1"/>
  <c r="DB166"/>
  <c r="DE165"/>
  <c r="CT165"/>
  <c r="CU165" s="1"/>
  <c r="DA165" s="1"/>
  <c r="DB165"/>
  <c r="AI164"/>
  <c r="AL164"/>
  <c r="AM164" s="1"/>
  <c r="DJ164" s="1"/>
  <c r="DP164" s="1"/>
  <c r="DY163"/>
  <c r="EC163"/>
  <c r="EG163" s="1"/>
  <c r="EA163"/>
  <c r="EB163" s="1"/>
  <c r="EM163"/>
  <c r="EQ163" s="1"/>
  <c r="EH163"/>
  <c r="EL163" s="1"/>
  <c r="DQ163"/>
  <c r="DO163"/>
  <c r="DS163"/>
  <c r="DR163"/>
  <c r="EO162"/>
  <c r="EP162"/>
  <c r="EE162"/>
  <c r="ED162"/>
  <c r="AI160"/>
  <c r="AL160"/>
  <c r="AM160" s="1"/>
  <c r="DJ160" s="1"/>
  <c r="DP160" s="1"/>
  <c r="T159"/>
  <c r="W159"/>
  <c r="X159" s="1"/>
  <c r="DI159" s="1"/>
  <c r="CK177"/>
  <c r="R165"/>
  <c r="DC164"/>
  <c r="BS164"/>
  <c r="R161"/>
  <c r="DC160"/>
  <c r="BS160"/>
  <c r="Q178"/>
  <c r="T178" s="1"/>
  <c r="U178"/>
  <c r="AC178"/>
  <c r="AG178" s="1"/>
  <c r="AS178"/>
  <c r="AY178" s="1"/>
  <c r="AW178"/>
  <c r="Q174"/>
  <c r="T174" s="1"/>
  <c r="AC174"/>
  <c r="AG174" s="1"/>
  <c r="AS174"/>
  <c r="AW174"/>
  <c r="AI165"/>
  <c r="AL165"/>
  <c r="AM165" s="1"/>
  <c r="DJ165" s="1"/>
  <c r="DR165" s="1"/>
  <c r="DQ164"/>
  <c r="EO163"/>
  <c r="EP163"/>
  <c r="EE163"/>
  <c r="ED163"/>
  <c r="AI161"/>
  <c r="AL161"/>
  <c r="AM161" s="1"/>
  <c r="DJ161" s="1"/>
  <c r="DR161" s="1"/>
  <c r="DR160"/>
  <c r="AJ204"/>
  <c r="AZ202"/>
  <c r="AZ200"/>
  <c r="AZ198"/>
  <c r="CJ197"/>
  <c r="AZ197"/>
  <c r="AJ197"/>
  <c r="CJ196"/>
  <c r="AZ196"/>
  <c r="AJ196"/>
  <c r="CJ195"/>
  <c r="AZ195"/>
  <c r="AJ195"/>
  <c r="CJ194"/>
  <c r="AZ194"/>
  <c r="AJ194"/>
  <c r="CJ193"/>
  <c r="AZ193"/>
  <c r="AJ193"/>
  <c r="CJ192"/>
  <c r="AZ192"/>
  <c r="AJ192"/>
  <c r="CJ191"/>
  <c r="AZ191"/>
  <c r="AJ191"/>
  <c r="CJ190"/>
  <c r="AZ190"/>
  <c r="AJ190"/>
  <c r="CJ189"/>
  <c r="AZ189"/>
  <c r="AJ189"/>
  <c r="CJ188"/>
  <c r="AZ188"/>
  <c r="AJ188"/>
  <c r="CJ187"/>
  <c r="AZ187"/>
  <c r="AJ187"/>
  <c r="CJ186"/>
  <c r="AZ186"/>
  <c r="AJ186"/>
  <c r="CJ185"/>
  <c r="AZ185"/>
  <c r="AJ185"/>
  <c r="CJ184"/>
  <c r="AZ184"/>
  <c r="AJ184"/>
  <c r="CJ183"/>
  <c r="AZ183"/>
  <c r="AJ183"/>
  <c r="CJ182"/>
  <c r="AZ182"/>
  <c r="AJ182"/>
  <c r="CJ181"/>
  <c r="AZ181"/>
  <c r="AJ181"/>
  <c r="CM180"/>
  <c r="BA180"/>
  <c r="BB179"/>
  <c r="AH179"/>
  <c r="CK178"/>
  <c r="BC178"/>
  <c r="ET177"/>
  <c r="DT177"/>
  <c r="DD177"/>
  <c r="CL177"/>
  <c r="BD177"/>
  <c r="BE177" s="1"/>
  <c r="DK177" s="1"/>
  <c r="AJ177"/>
  <c r="AE177"/>
  <c r="AK177"/>
  <c r="V177"/>
  <c r="P177"/>
  <c r="CM176"/>
  <c r="BA176"/>
  <c r="BB175"/>
  <c r="AH175"/>
  <c r="CK174"/>
  <c r="BC174"/>
  <c r="ET173"/>
  <c r="AR173"/>
  <c r="DD172"/>
  <c r="AR172"/>
  <c r="DD171"/>
  <c r="AR171"/>
  <c r="DD170"/>
  <c r="AR170"/>
  <c r="DD169"/>
  <c r="AR169"/>
  <c r="DD168"/>
  <c r="AR168"/>
  <c r="DD167"/>
  <c r="AR167"/>
  <c r="DD166"/>
  <c r="AR166"/>
  <c r="DT165"/>
  <c r="DD165"/>
  <c r="BS165"/>
  <c r="T165"/>
  <c r="DT164"/>
  <c r="DD164"/>
  <c r="BT164"/>
  <c r="AJ164"/>
  <c r="CI163"/>
  <c r="EF162"/>
  <c r="DE162"/>
  <c r="BU162"/>
  <c r="R162"/>
  <c r="DC161"/>
  <c r="BS161"/>
  <c r="T161"/>
  <c r="DT160"/>
  <c r="DD160"/>
  <c r="BT160"/>
  <c r="AJ160"/>
  <c r="CI159"/>
  <c r="Q155"/>
  <c r="T155" s="1"/>
  <c r="AW155"/>
  <c r="Q151"/>
  <c r="T151" s="1"/>
  <c r="AW151"/>
  <c r="S148"/>
  <c r="M148"/>
  <c r="W148"/>
  <c r="X148" s="1"/>
  <c r="DI148" s="1"/>
  <c r="AE148"/>
  <c r="Q148"/>
  <c r="AC148"/>
  <c r="AW148"/>
  <c r="CM147"/>
  <c r="CK147"/>
  <c r="BC147"/>
  <c r="BA147"/>
  <c r="EU145"/>
  <c r="ES145"/>
  <c r="EI145"/>
  <c r="EK145"/>
  <c r="AK145"/>
  <c r="EP143"/>
  <c r="EO143"/>
  <c r="EE143"/>
  <c r="ED143"/>
  <c r="DC141"/>
  <c r="CT141"/>
  <c r="CU141" s="1"/>
  <c r="DA141" s="1"/>
  <c r="DB141"/>
  <c r="BS141"/>
  <c r="BJ141"/>
  <c r="BK141" s="1"/>
  <c r="BQ141" s="1"/>
  <c r="BR141"/>
  <c r="EP139"/>
  <c r="EO139"/>
  <c r="EE139"/>
  <c r="ED139"/>
  <c r="DC137"/>
  <c r="CT137"/>
  <c r="CU137" s="1"/>
  <c r="DA137" s="1"/>
  <c r="DB137"/>
  <c r="BS137"/>
  <c r="BJ137"/>
  <c r="BK137" s="1"/>
  <c r="BQ137" s="1"/>
  <c r="BR137"/>
  <c r="U135"/>
  <c r="T134"/>
  <c r="W134"/>
  <c r="X134" s="1"/>
  <c r="DI134" s="1"/>
  <c r="BR165"/>
  <c r="BJ165"/>
  <c r="BK165" s="1"/>
  <c r="BQ165" s="1"/>
  <c r="DB164"/>
  <c r="CT164"/>
  <c r="CU164" s="1"/>
  <c r="DA164" s="1"/>
  <c r="BR164"/>
  <c r="BJ164"/>
  <c r="BK164" s="1"/>
  <c r="BQ164" s="1"/>
  <c r="DB163"/>
  <c r="CT163"/>
  <c r="CU163" s="1"/>
  <c r="DA163" s="1"/>
  <c r="BR163"/>
  <c r="BJ163"/>
  <c r="BK163" s="1"/>
  <c r="BQ163" s="1"/>
  <c r="DB162"/>
  <c r="CT162"/>
  <c r="CU162" s="1"/>
  <c r="DA162" s="1"/>
  <c r="BR162"/>
  <c r="BJ162"/>
  <c r="BK162" s="1"/>
  <c r="BQ162" s="1"/>
  <c r="DB161"/>
  <c r="CT161"/>
  <c r="CU161" s="1"/>
  <c r="DA161" s="1"/>
  <c r="BR161"/>
  <c r="BJ161"/>
  <c r="BK161" s="1"/>
  <c r="BQ161" s="1"/>
  <c r="DB160"/>
  <c r="CT160"/>
  <c r="CU160" s="1"/>
  <c r="DA160" s="1"/>
  <c r="BR160"/>
  <c r="BJ160"/>
  <c r="BK160" s="1"/>
  <c r="BQ160" s="1"/>
  <c r="EP159"/>
  <c r="ED159"/>
  <c r="DB159"/>
  <c r="CT159"/>
  <c r="CU159" s="1"/>
  <c r="DA159" s="1"/>
  <c r="BR159"/>
  <c r="BJ159"/>
  <c r="BK159" s="1"/>
  <c r="BQ159" s="1"/>
  <c r="AL159"/>
  <c r="AM159" s="1"/>
  <c r="DJ159" s="1"/>
  <c r="EP158"/>
  <c r="DE158"/>
  <c r="CL158"/>
  <c r="CF158"/>
  <c r="CG158" s="1"/>
  <c r="CI158" s="1"/>
  <c r="BR158"/>
  <c r="AK158"/>
  <c r="EU157"/>
  <c r="EE157"/>
  <c r="CZ157"/>
  <c r="DC157" s="1"/>
  <c r="CM157"/>
  <c r="CH157"/>
  <c r="CI157" s="1"/>
  <c r="BS157"/>
  <c r="BA157"/>
  <c r="AL157"/>
  <c r="AM157" s="1"/>
  <c r="DJ157" s="1"/>
  <c r="AF157"/>
  <c r="AI157" s="1"/>
  <c r="EF156"/>
  <c r="DB156"/>
  <c r="BT156"/>
  <c r="BU156"/>
  <c r="BB156"/>
  <c r="AV156"/>
  <c r="AW156" s="1"/>
  <c r="AH156"/>
  <c r="AB156"/>
  <c r="DC155"/>
  <c r="CK155"/>
  <c r="BC155"/>
  <c r="AR155"/>
  <c r="AS155" s="1"/>
  <c r="M155"/>
  <c r="EN154"/>
  <c r="EI154"/>
  <c r="DE154"/>
  <c r="CL154"/>
  <c r="CF154"/>
  <c r="CG154" s="1"/>
  <c r="CI154" s="1"/>
  <c r="BR154"/>
  <c r="AK154"/>
  <c r="EU153"/>
  <c r="EE153"/>
  <c r="DF153"/>
  <c r="DG153" s="1"/>
  <c r="DN153" s="1"/>
  <c r="CZ153"/>
  <c r="DC153" s="1"/>
  <c r="CM153"/>
  <c r="CH153"/>
  <c r="CI153" s="1"/>
  <c r="BS153"/>
  <c r="BA153"/>
  <c r="AF153"/>
  <c r="AI153" s="1"/>
  <c r="EF152"/>
  <c r="DB152"/>
  <c r="BT152"/>
  <c r="BU152"/>
  <c r="BB152"/>
  <c r="AV152"/>
  <c r="AH152"/>
  <c r="AB152"/>
  <c r="AC152" s="1"/>
  <c r="DC151"/>
  <c r="CK151"/>
  <c r="BC151"/>
  <c r="AR151"/>
  <c r="AS151" s="1"/>
  <c r="AY151" s="1"/>
  <c r="M151"/>
  <c r="EN150"/>
  <c r="EI150"/>
  <c r="DE150"/>
  <c r="CL150"/>
  <c r="CF150"/>
  <c r="CG150" s="1"/>
  <c r="CI150" s="1"/>
  <c r="BR150"/>
  <c r="AK150"/>
  <c r="EU149"/>
  <c r="EE149"/>
  <c r="CZ149"/>
  <c r="DC149" s="1"/>
  <c r="CM149"/>
  <c r="CH149"/>
  <c r="CI149" s="1"/>
  <c r="BS149"/>
  <c r="BA149"/>
  <c r="AF149"/>
  <c r="AI149" s="1"/>
  <c r="DB148"/>
  <c r="BU148"/>
  <c r="EN147"/>
  <c r="EF147"/>
  <c r="DD147"/>
  <c r="DC147"/>
  <c r="CL147"/>
  <c r="BT147"/>
  <c r="BS147"/>
  <c r="BB147"/>
  <c r="AJ147"/>
  <c r="EP146"/>
  <c r="CZ145"/>
  <c r="DD145" s="1"/>
  <c r="CT145"/>
  <c r="CU145" s="1"/>
  <c r="DA145" s="1"/>
  <c r="CH145"/>
  <c r="CL145" s="1"/>
  <c r="CB145"/>
  <c r="CC145" s="1"/>
  <c r="BP145"/>
  <c r="BT145" s="1"/>
  <c r="BJ145"/>
  <c r="BK145" s="1"/>
  <c r="BQ145" s="1"/>
  <c r="AX145"/>
  <c r="BB145" s="1"/>
  <c r="AR145"/>
  <c r="AS145" s="1"/>
  <c r="AY145" s="1"/>
  <c r="AF145"/>
  <c r="AJ145" s="1"/>
  <c r="DB144"/>
  <c r="DE144"/>
  <c r="BU144"/>
  <c r="AI144"/>
  <c r="S144"/>
  <c r="DD142"/>
  <c r="BT142"/>
  <c r="AJ142"/>
  <c r="DE140"/>
  <c r="BU140"/>
  <c r="AI140"/>
  <c r="S140"/>
  <c r="AJ138"/>
  <c r="DE136"/>
  <c r="AI136"/>
  <c r="S136"/>
  <c r="Q156"/>
  <c r="U156"/>
  <c r="AC156"/>
  <c r="AS156"/>
  <c r="Q152"/>
  <c r="T152" s="1"/>
  <c r="U152"/>
  <c r="AS152"/>
  <c r="AW152"/>
  <c r="BC148"/>
  <c r="EU146"/>
  <c r="ES146"/>
  <c r="EI146"/>
  <c r="EK146"/>
  <c r="AK146"/>
  <c r="S145"/>
  <c r="M145"/>
  <c r="N145" s="1"/>
  <c r="R145" s="1"/>
  <c r="AE145"/>
  <c r="Q145"/>
  <c r="AC145"/>
  <c r="AW145"/>
  <c r="BS144"/>
  <c r="BJ144"/>
  <c r="BK144" s="1"/>
  <c r="BQ144" s="1"/>
  <c r="BR144"/>
  <c r="EP142"/>
  <c r="EO142"/>
  <c r="EE142"/>
  <c r="ED142"/>
  <c r="DC140"/>
  <c r="CT140"/>
  <c r="CU140" s="1"/>
  <c r="DA140" s="1"/>
  <c r="DB140"/>
  <c r="BS140"/>
  <c r="BJ140"/>
  <c r="BK140" s="1"/>
  <c r="BQ140" s="1"/>
  <c r="BR140"/>
  <c r="EP138"/>
  <c r="EO138"/>
  <c r="EE138"/>
  <c r="ED138"/>
  <c r="DC136"/>
  <c r="CT136"/>
  <c r="CU136" s="1"/>
  <c r="DA136" s="1"/>
  <c r="DB136"/>
  <c r="BS136"/>
  <c r="BJ136"/>
  <c r="BK136" s="1"/>
  <c r="BQ136" s="1"/>
  <c r="BR136"/>
  <c r="BS158"/>
  <c r="BJ158"/>
  <c r="BK158" s="1"/>
  <c r="BQ158" s="1"/>
  <c r="BA158"/>
  <c r="EF157"/>
  <c r="CN157"/>
  <c r="CO157" s="1"/>
  <c r="DM157" s="1"/>
  <c r="BT157"/>
  <c r="BU157"/>
  <c r="BB157"/>
  <c r="S157"/>
  <c r="CT156"/>
  <c r="CU156" s="1"/>
  <c r="M156"/>
  <c r="N156" s="1"/>
  <c r="R156" s="1"/>
  <c r="EN155"/>
  <c r="EI155"/>
  <c r="DE155"/>
  <c r="AK155"/>
  <c r="BS154"/>
  <c r="BJ154"/>
  <c r="BK154" s="1"/>
  <c r="BQ154" s="1"/>
  <c r="BA154"/>
  <c r="EF153"/>
  <c r="CN153"/>
  <c r="CO153" s="1"/>
  <c r="DM153" s="1"/>
  <c r="BT153"/>
  <c r="BU153"/>
  <c r="BB153"/>
  <c r="S153"/>
  <c r="CT152"/>
  <c r="CU152" s="1"/>
  <c r="M152"/>
  <c r="N152" s="1"/>
  <c r="EN151"/>
  <c r="EI151"/>
  <c r="DE151"/>
  <c r="AK151"/>
  <c r="BS150"/>
  <c r="BJ150"/>
  <c r="BK150" s="1"/>
  <c r="BQ150" s="1"/>
  <c r="BA150"/>
  <c r="EF149"/>
  <c r="CN149"/>
  <c r="CO149" s="1"/>
  <c r="DM149" s="1"/>
  <c r="BT149"/>
  <c r="BU149"/>
  <c r="BB149"/>
  <c r="S149"/>
  <c r="CT148"/>
  <c r="CU148" s="1"/>
  <c r="EP147"/>
  <c r="CZ146"/>
  <c r="DF146" s="1"/>
  <c r="DG146" s="1"/>
  <c r="DN146" s="1"/>
  <c r="CH146"/>
  <c r="CN146" s="1"/>
  <c r="CO146" s="1"/>
  <c r="DM146" s="1"/>
  <c r="CI146"/>
  <c r="BP146"/>
  <c r="BV146" s="1"/>
  <c r="BW146" s="1"/>
  <c r="DL146" s="1"/>
  <c r="AX146"/>
  <c r="BD146" s="1"/>
  <c r="BE146" s="1"/>
  <c r="DK146" s="1"/>
  <c r="AF146"/>
  <c r="AL146" s="1"/>
  <c r="AM146" s="1"/>
  <c r="DJ146" s="1"/>
  <c r="DE145"/>
  <c r="BU145"/>
  <c r="DE143"/>
  <c r="BU143"/>
  <c r="AI143"/>
  <c r="DE139"/>
  <c r="AI139"/>
  <c r="Q157"/>
  <c r="T157" s="1"/>
  <c r="U157"/>
  <c r="AC157"/>
  <c r="AS157"/>
  <c r="AW157"/>
  <c r="Q153"/>
  <c r="T153" s="1"/>
  <c r="AC153"/>
  <c r="AS153"/>
  <c r="AW153"/>
  <c r="Q149"/>
  <c r="T149" s="1"/>
  <c r="AC149"/>
  <c r="AS149"/>
  <c r="AY149" s="1"/>
  <c r="AW149"/>
  <c r="EU147"/>
  <c r="ES147"/>
  <c r="EI147"/>
  <c r="EK147"/>
  <c r="AI147"/>
  <c r="AK147"/>
  <c r="S146"/>
  <c r="M146"/>
  <c r="N146" s="1"/>
  <c r="AE146"/>
  <c r="Q146"/>
  <c r="T146" s="1"/>
  <c r="AS146"/>
  <c r="AY146" s="1"/>
  <c r="AW146"/>
  <c r="CM145"/>
  <c r="CK145"/>
  <c r="BC145"/>
  <c r="DC143"/>
  <c r="CT143"/>
  <c r="CU143" s="1"/>
  <c r="DA143" s="1"/>
  <c r="DB143"/>
  <c r="BS143"/>
  <c r="BJ143"/>
  <c r="BK143" s="1"/>
  <c r="BQ143" s="1"/>
  <c r="BR143"/>
  <c r="EP141"/>
  <c r="EO141"/>
  <c r="EE141"/>
  <c r="ED141"/>
  <c r="DC139"/>
  <c r="CT139"/>
  <c r="CU139" s="1"/>
  <c r="DA139" s="1"/>
  <c r="DB139"/>
  <c r="BS139"/>
  <c r="BJ139"/>
  <c r="BK139" s="1"/>
  <c r="BQ139" s="1"/>
  <c r="BR139"/>
  <c r="EP137"/>
  <c r="EO137"/>
  <c r="EE137"/>
  <c r="ED137"/>
  <c r="T130"/>
  <c r="W130"/>
  <c r="X130" s="1"/>
  <c r="DI130" s="1"/>
  <c r="CK157"/>
  <c r="CK149"/>
  <c r="DA147"/>
  <c r="CI147"/>
  <c r="BQ147"/>
  <c r="DE146"/>
  <c r="BU146"/>
  <c r="DC145"/>
  <c r="BS145"/>
  <c r="AI142"/>
  <c r="CI141"/>
  <c r="AI138"/>
  <c r="CI137"/>
  <c r="Q158"/>
  <c r="T158" s="1"/>
  <c r="AC158"/>
  <c r="AG158" s="1"/>
  <c r="AW158"/>
  <c r="Q154"/>
  <c r="U154"/>
  <c r="AC154"/>
  <c r="AG154" s="1"/>
  <c r="AW154"/>
  <c r="Q150"/>
  <c r="U150"/>
  <c r="AC150"/>
  <c r="AG150" s="1"/>
  <c r="AW150"/>
  <c r="AK148"/>
  <c r="S147"/>
  <c r="M147"/>
  <c r="N147" s="1"/>
  <c r="AE147"/>
  <c r="Q147"/>
  <c r="W147" s="1"/>
  <c r="X147" s="1"/>
  <c r="DI147" s="1"/>
  <c r="U147"/>
  <c r="AC147"/>
  <c r="AG147" s="1"/>
  <c r="AS147"/>
  <c r="AW147"/>
  <c r="CM146"/>
  <c r="CK146"/>
  <c r="BC146"/>
  <c r="BA146"/>
  <c r="EU144"/>
  <c r="ES144"/>
  <c r="DC142"/>
  <c r="CT142"/>
  <c r="CU142" s="1"/>
  <c r="DA142" s="1"/>
  <c r="DB142"/>
  <c r="BS142"/>
  <c r="BJ142"/>
  <c r="BK142" s="1"/>
  <c r="BQ142" s="1"/>
  <c r="BR142"/>
  <c r="EP140"/>
  <c r="EO140"/>
  <c r="EE140"/>
  <c r="ED140"/>
  <c r="DC138"/>
  <c r="CT138"/>
  <c r="CU138" s="1"/>
  <c r="DA138" s="1"/>
  <c r="DB138"/>
  <c r="BS138"/>
  <c r="BJ138"/>
  <c r="BK138" s="1"/>
  <c r="BQ138" s="1"/>
  <c r="BR138"/>
  <c r="EP136"/>
  <c r="EO136"/>
  <c r="EE136"/>
  <c r="ED136"/>
  <c r="AW173"/>
  <c r="AS173"/>
  <c r="AY173" s="1"/>
  <c r="AC173"/>
  <c r="AG173" s="1"/>
  <c r="U173"/>
  <c r="AW172"/>
  <c r="AS172"/>
  <c r="AY172" s="1"/>
  <c r="AC172"/>
  <c r="AG172" s="1"/>
  <c r="U172"/>
  <c r="AW171"/>
  <c r="AS171"/>
  <c r="AY171" s="1"/>
  <c r="AC171"/>
  <c r="AG171" s="1"/>
  <c r="U171"/>
  <c r="AW170"/>
  <c r="AS170"/>
  <c r="AY170" s="1"/>
  <c r="AC170"/>
  <c r="AG170" s="1"/>
  <c r="U170"/>
  <c r="AW169"/>
  <c r="AS169"/>
  <c r="AY169" s="1"/>
  <c r="AC169"/>
  <c r="AG169" s="1"/>
  <c r="U169"/>
  <c r="AW168"/>
  <c r="AS168"/>
  <c r="AY168" s="1"/>
  <c r="AC168"/>
  <c r="AG168" s="1"/>
  <c r="U168"/>
  <c r="AW167"/>
  <c r="AS167"/>
  <c r="AY167" s="1"/>
  <c r="AC167"/>
  <c r="AG167" s="1"/>
  <c r="U167"/>
  <c r="AW166"/>
  <c r="AS166"/>
  <c r="AY166" s="1"/>
  <c r="AC166"/>
  <c r="AG166" s="1"/>
  <c r="U166"/>
  <c r="AW165"/>
  <c r="AS165"/>
  <c r="AY165" s="1"/>
  <c r="AC165"/>
  <c r="AG165" s="1"/>
  <c r="U165"/>
  <c r="AW164"/>
  <c r="AS164"/>
  <c r="AY164" s="1"/>
  <c r="AC164"/>
  <c r="AG164" s="1"/>
  <c r="U164"/>
  <c r="AW163"/>
  <c r="AS163"/>
  <c r="AY163" s="1"/>
  <c r="AC163"/>
  <c r="AG163" s="1"/>
  <c r="FE163" s="1"/>
  <c r="FF163" s="1"/>
  <c r="U163"/>
  <c r="AW162"/>
  <c r="AS162"/>
  <c r="AY162" s="1"/>
  <c r="AC162"/>
  <c r="AG162" s="1"/>
  <c r="U162"/>
  <c r="AW161"/>
  <c r="AS161"/>
  <c r="AY161" s="1"/>
  <c r="AC161"/>
  <c r="AG161" s="1"/>
  <c r="U161"/>
  <c r="AW160"/>
  <c r="AS160"/>
  <c r="AY160" s="1"/>
  <c r="AC160"/>
  <c r="AG160" s="1"/>
  <c r="U160"/>
  <c r="AW159"/>
  <c r="AS159"/>
  <c r="AY159" s="1"/>
  <c r="AC159"/>
  <c r="AG159" s="1"/>
  <c r="FE159" s="1"/>
  <c r="FF159" s="1"/>
  <c r="U159"/>
  <c r="DC158"/>
  <c r="CT158"/>
  <c r="CU158" s="1"/>
  <c r="DA158" s="1"/>
  <c r="CK158"/>
  <c r="BC158"/>
  <c r="AR158"/>
  <c r="AS158" s="1"/>
  <c r="AY158" s="1"/>
  <c r="AI158"/>
  <c r="M158"/>
  <c r="N158" s="1"/>
  <c r="R158" s="1"/>
  <c r="FE158" s="1"/>
  <c r="FF158" s="1"/>
  <c r="ET157"/>
  <c r="EN157"/>
  <c r="EI157"/>
  <c r="DT157"/>
  <c r="DD157"/>
  <c r="DE157"/>
  <c r="CL157"/>
  <c r="BR157"/>
  <c r="BD157"/>
  <c r="BE157" s="1"/>
  <c r="DK157" s="1"/>
  <c r="AJ157"/>
  <c r="AE157"/>
  <c r="AK157"/>
  <c r="V157"/>
  <c r="P157"/>
  <c r="EU156"/>
  <c r="DF156"/>
  <c r="DG156" s="1"/>
  <c r="DN156" s="1"/>
  <c r="CZ156"/>
  <c r="DD156" s="1"/>
  <c r="CM156"/>
  <c r="CH156"/>
  <c r="CL156" s="1"/>
  <c r="CB156"/>
  <c r="CC156" s="1"/>
  <c r="CI156" s="1"/>
  <c r="BS156"/>
  <c r="BJ156"/>
  <c r="BK156" s="1"/>
  <c r="BQ156" s="1"/>
  <c r="BA156"/>
  <c r="AL156"/>
  <c r="AM156" s="1"/>
  <c r="DJ156" s="1"/>
  <c r="AF156"/>
  <c r="AJ156" s="1"/>
  <c r="W156"/>
  <c r="X156" s="1"/>
  <c r="DI156" s="1"/>
  <c r="DB155"/>
  <c r="CN155"/>
  <c r="CO155" s="1"/>
  <c r="DM155" s="1"/>
  <c r="BT155"/>
  <c r="BU155"/>
  <c r="BB155"/>
  <c r="AH155"/>
  <c r="AB155"/>
  <c r="AC155" s="1"/>
  <c r="AG155" s="1"/>
  <c r="S155"/>
  <c r="N155"/>
  <c r="R155" s="1"/>
  <c r="DC154"/>
  <c r="CT154"/>
  <c r="CU154" s="1"/>
  <c r="DA154" s="1"/>
  <c r="CK154"/>
  <c r="BC154"/>
  <c r="AR154"/>
  <c r="AS154" s="1"/>
  <c r="AY154" s="1"/>
  <c r="AI154"/>
  <c r="M154"/>
  <c r="N154" s="1"/>
  <c r="R154" s="1"/>
  <c r="ET153"/>
  <c r="EN153"/>
  <c r="EI153"/>
  <c r="DD153"/>
  <c r="DE153"/>
  <c r="CL153"/>
  <c r="BR153"/>
  <c r="BD153"/>
  <c r="BE153" s="1"/>
  <c r="DK153" s="1"/>
  <c r="AJ153"/>
  <c r="AE153"/>
  <c r="AK153"/>
  <c r="V153"/>
  <c r="P153"/>
  <c r="R153" s="1"/>
  <c r="EU152"/>
  <c r="CZ152"/>
  <c r="DD152" s="1"/>
  <c r="CM152"/>
  <c r="CH152"/>
  <c r="CL152" s="1"/>
  <c r="CB152"/>
  <c r="CC152" s="1"/>
  <c r="CI152" s="1"/>
  <c r="BS152"/>
  <c r="BJ152"/>
  <c r="BK152" s="1"/>
  <c r="BQ152" s="1"/>
  <c r="BA152"/>
  <c r="AF152"/>
  <c r="AJ152" s="1"/>
  <c r="W152"/>
  <c r="X152" s="1"/>
  <c r="DI152" s="1"/>
  <c r="DB151"/>
  <c r="CN151"/>
  <c r="CO151" s="1"/>
  <c r="DM151" s="1"/>
  <c r="BT151"/>
  <c r="BU151"/>
  <c r="BB151"/>
  <c r="AH151"/>
  <c r="AB151"/>
  <c r="AC151" s="1"/>
  <c r="AG151" s="1"/>
  <c r="S151"/>
  <c r="N151"/>
  <c r="R151" s="1"/>
  <c r="DC150"/>
  <c r="CT150"/>
  <c r="CU150" s="1"/>
  <c r="DA150" s="1"/>
  <c r="CK150"/>
  <c r="BC150"/>
  <c r="AR150"/>
  <c r="AS150" s="1"/>
  <c r="AY150" s="1"/>
  <c r="AI150"/>
  <c r="M150"/>
  <c r="N150" s="1"/>
  <c r="R150" s="1"/>
  <c r="FE150" s="1"/>
  <c r="FF150" s="1"/>
  <c r="ET149"/>
  <c r="EN149"/>
  <c r="EI149"/>
  <c r="DT149"/>
  <c r="DD149"/>
  <c r="DE149"/>
  <c r="CL149"/>
  <c r="BR149"/>
  <c r="BD149"/>
  <c r="BE149" s="1"/>
  <c r="DK149" s="1"/>
  <c r="AJ149"/>
  <c r="AE149"/>
  <c r="AK149"/>
  <c r="V149"/>
  <c r="P149"/>
  <c r="EU148"/>
  <c r="DF148"/>
  <c r="DG148" s="1"/>
  <c r="DN148" s="1"/>
  <c r="CZ148"/>
  <c r="DD148" s="1"/>
  <c r="CM148"/>
  <c r="CH148"/>
  <c r="CB148"/>
  <c r="CC148" s="1"/>
  <c r="CI148" s="1"/>
  <c r="BP148"/>
  <c r="BJ148"/>
  <c r="BK148" s="1"/>
  <c r="BQ148" s="1"/>
  <c r="AX148"/>
  <c r="AR148"/>
  <c r="AS148" s="1"/>
  <c r="AY148" s="1"/>
  <c r="AF148"/>
  <c r="AL148" s="1"/>
  <c r="AM148" s="1"/>
  <c r="DJ148" s="1"/>
  <c r="T148"/>
  <c r="N148"/>
  <c r="R148" s="1"/>
  <c r="ET147"/>
  <c r="ED147"/>
  <c r="DB147"/>
  <c r="DE147"/>
  <c r="CJ147"/>
  <c r="BR147"/>
  <c r="BU147"/>
  <c r="AZ147"/>
  <c r="AH147"/>
  <c r="EN146"/>
  <c r="EF146"/>
  <c r="DT146"/>
  <c r="DD146"/>
  <c r="DC146"/>
  <c r="CL146"/>
  <c r="BT146"/>
  <c r="BS146"/>
  <c r="BB146"/>
  <c r="AJ146"/>
  <c r="AB146"/>
  <c r="AC146" s="1"/>
  <c r="AG146" s="1"/>
  <c r="P146"/>
  <c r="EP145"/>
  <c r="DF145"/>
  <c r="DG145" s="1"/>
  <c r="DN145" s="1"/>
  <c r="CN145"/>
  <c r="CO145" s="1"/>
  <c r="DM145" s="1"/>
  <c r="BV145"/>
  <c r="BW145" s="1"/>
  <c r="DL145" s="1"/>
  <c r="BD145"/>
  <c r="BE145" s="1"/>
  <c r="DK145" s="1"/>
  <c r="AL145"/>
  <c r="AM145" s="1"/>
  <c r="DJ145" s="1"/>
  <c r="CT144"/>
  <c r="CU144" s="1"/>
  <c r="DA144" s="1"/>
  <c r="CI144"/>
  <c r="EN143"/>
  <c r="DD143"/>
  <c r="BT143"/>
  <c r="AJ143"/>
  <c r="EF141"/>
  <c r="DE141"/>
  <c r="BU141"/>
  <c r="AI141"/>
  <c r="S141"/>
  <c r="CI140"/>
  <c r="EN139"/>
  <c r="DD139"/>
  <c r="BT139"/>
  <c r="AJ139"/>
  <c r="T138"/>
  <c r="EF137"/>
  <c r="DE137"/>
  <c r="BU137"/>
  <c r="AI137"/>
  <c r="S137"/>
  <c r="CI136"/>
  <c r="BJ133"/>
  <c r="BK133" s="1"/>
  <c r="BR133"/>
  <c r="N132"/>
  <c r="R132" s="1"/>
  <c r="AL132"/>
  <c r="AM132" s="1"/>
  <c r="DJ132" s="1"/>
  <c r="AX132"/>
  <c r="AY132" s="1"/>
  <c r="BV132"/>
  <c r="BW132" s="1"/>
  <c r="DL132" s="1"/>
  <c r="CH132"/>
  <c r="CN132" s="1"/>
  <c r="CO132" s="1"/>
  <c r="DM132" s="1"/>
  <c r="DF132"/>
  <c r="DG132" s="1"/>
  <c r="DN132" s="1"/>
  <c r="CT131"/>
  <c r="CU131" s="1"/>
  <c r="DB131"/>
  <c r="BJ129"/>
  <c r="BK129" s="1"/>
  <c r="BR129"/>
  <c r="N128"/>
  <c r="R128" s="1"/>
  <c r="AL128"/>
  <c r="AM128" s="1"/>
  <c r="DJ128" s="1"/>
  <c r="AX128"/>
  <c r="BV128"/>
  <c r="BW128" s="1"/>
  <c r="DL128" s="1"/>
  <c r="CH128"/>
  <c r="CN128" s="1"/>
  <c r="CO128" s="1"/>
  <c r="DM128" s="1"/>
  <c r="DF128"/>
  <c r="DG128" s="1"/>
  <c r="DN128" s="1"/>
  <c r="CT127"/>
  <c r="CU127" s="1"/>
  <c r="DB127"/>
  <c r="EK144"/>
  <c r="CK144"/>
  <c r="BA144"/>
  <c r="AW144"/>
  <c r="AS144"/>
  <c r="AY144" s="1"/>
  <c r="AK144"/>
  <c r="AC144"/>
  <c r="Q144"/>
  <c r="DT144" s="1"/>
  <c r="M144"/>
  <c r="N144" s="1"/>
  <c r="ES143"/>
  <c r="EK143"/>
  <c r="CK143"/>
  <c r="BA143"/>
  <c r="AW143"/>
  <c r="AS143"/>
  <c r="AK143"/>
  <c r="AC143"/>
  <c r="Q143"/>
  <c r="W143" s="1"/>
  <c r="X143" s="1"/>
  <c r="DI143" s="1"/>
  <c r="M143"/>
  <c r="N143" s="1"/>
  <c r="R143" s="1"/>
  <c r="ES142"/>
  <c r="EK142"/>
  <c r="CK142"/>
  <c r="BA142"/>
  <c r="AW142"/>
  <c r="AS142"/>
  <c r="AY142" s="1"/>
  <c r="AK142"/>
  <c r="AC142"/>
  <c r="Q142"/>
  <c r="DT142" s="1"/>
  <c r="M142"/>
  <c r="N142" s="1"/>
  <c r="R142" s="1"/>
  <c r="ES141"/>
  <c r="EK141"/>
  <c r="CK141"/>
  <c r="BA141"/>
  <c r="AW141"/>
  <c r="AS141"/>
  <c r="AK141"/>
  <c r="AC141"/>
  <c r="Q141"/>
  <c r="DT141" s="1"/>
  <c r="M141"/>
  <c r="N141" s="1"/>
  <c r="R141" s="1"/>
  <c r="ES140"/>
  <c r="EK140"/>
  <c r="CK140"/>
  <c r="BA140"/>
  <c r="AW140"/>
  <c r="AS140"/>
  <c r="AK140"/>
  <c r="AC140"/>
  <c r="Q140"/>
  <c r="DT140" s="1"/>
  <c r="M140"/>
  <c r="N140" s="1"/>
  <c r="ES139"/>
  <c r="EK139"/>
  <c r="CK139"/>
  <c r="BA139"/>
  <c r="AW139"/>
  <c r="AS139"/>
  <c r="AK139"/>
  <c r="AC139"/>
  <c r="Q139"/>
  <c r="U139" s="1"/>
  <c r="M139"/>
  <c r="N139" s="1"/>
  <c r="R139" s="1"/>
  <c r="ES138"/>
  <c r="EK138"/>
  <c r="CK138"/>
  <c r="BA138"/>
  <c r="AW138"/>
  <c r="AS138"/>
  <c r="AY138" s="1"/>
  <c r="AK138"/>
  <c r="AC138"/>
  <c r="Q138"/>
  <c r="DT138" s="1"/>
  <c r="M138"/>
  <c r="N138" s="1"/>
  <c r="R138" s="1"/>
  <c r="ES137"/>
  <c r="EK137"/>
  <c r="CK137"/>
  <c r="BA137"/>
  <c r="AW137"/>
  <c r="AS137"/>
  <c r="AK137"/>
  <c r="AC137"/>
  <c r="Q137"/>
  <c r="DT137" s="1"/>
  <c r="M137"/>
  <c r="N137" s="1"/>
  <c r="ES136"/>
  <c r="EK136"/>
  <c r="CK136"/>
  <c r="BA136"/>
  <c r="AW136"/>
  <c r="AS136"/>
  <c r="AY136" s="1"/>
  <c r="AK136"/>
  <c r="AC136"/>
  <c r="Q136"/>
  <c r="DT136" s="1"/>
  <c r="M136"/>
  <c r="N136" s="1"/>
  <c r="ES135"/>
  <c r="EO135"/>
  <c r="EK135"/>
  <c r="CG135"/>
  <c r="CC135"/>
  <c r="AW135"/>
  <c r="AS135"/>
  <c r="AK135"/>
  <c r="AC135"/>
  <c r="T135"/>
  <c r="DC134"/>
  <c r="BP134"/>
  <c r="BT134" s="1"/>
  <c r="AI134"/>
  <c r="U134"/>
  <c r="V134"/>
  <c r="EN133"/>
  <c r="BN133"/>
  <c r="AW133"/>
  <c r="AS133"/>
  <c r="AJ133"/>
  <c r="AE133"/>
  <c r="W133"/>
  <c r="X133" s="1"/>
  <c r="DI133" s="1"/>
  <c r="EE132"/>
  <c r="CK132"/>
  <c r="BS132"/>
  <c r="AK132"/>
  <c r="S132"/>
  <c r="FD131"/>
  <c r="EF131"/>
  <c r="CX131"/>
  <c r="CY131" s="1"/>
  <c r="CG131"/>
  <c r="CC131"/>
  <c r="AC131"/>
  <c r="AH131"/>
  <c r="T131"/>
  <c r="DC130"/>
  <c r="BP130"/>
  <c r="BT130" s="1"/>
  <c r="AI130"/>
  <c r="U130"/>
  <c r="V130"/>
  <c r="EN129"/>
  <c r="BN129"/>
  <c r="AW129"/>
  <c r="AS129"/>
  <c r="AJ129"/>
  <c r="AE129"/>
  <c r="W129"/>
  <c r="X129" s="1"/>
  <c r="DI129" s="1"/>
  <c r="EE128"/>
  <c r="CK128"/>
  <c r="BS128"/>
  <c r="AK128"/>
  <c r="S128"/>
  <c r="FD127"/>
  <c r="EF127"/>
  <c r="CX127"/>
  <c r="CG127"/>
  <c r="CC127"/>
  <c r="AC127"/>
  <c r="AH127"/>
  <c r="T127"/>
  <c r="DC126"/>
  <c r="AW126"/>
  <c r="S126"/>
  <c r="CG125"/>
  <c r="AW125"/>
  <c r="S125"/>
  <c r="CG124"/>
  <c r="AW124"/>
  <c r="S124"/>
  <c r="CG123"/>
  <c r="AW123"/>
  <c r="AE123"/>
  <c r="T123"/>
  <c r="BN122"/>
  <c r="T122"/>
  <c r="CC121"/>
  <c r="BN121"/>
  <c r="T121"/>
  <c r="BN120"/>
  <c r="BO120" s="1"/>
  <c r="T120"/>
  <c r="BN119"/>
  <c r="T119"/>
  <c r="DE118"/>
  <c r="CX118"/>
  <c r="CY118" s="1"/>
  <c r="BT118"/>
  <c r="BJ134"/>
  <c r="BK134" s="1"/>
  <c r="BR134"/>
  <c r="AL133"/>
  <c r="AM133" s="1"/>
  <c r="DJ133" s="1"/>
  <c r="AX133"/>
  <c r="BV133"/>
  <c r="BW133" s="1"/>
  <c r="DL133" s="1"/>
  <c r="CH133"/>
  <c r="DF133"/>
  <c r="DG133" s="1"/>
  <c r="DN133" s="1"/>
  <c r="CT132"/>
  <c r="CU132" s="1"/>
  <c r="DA132" s="1"/>
  <c r="DB132"/>
  <c r="BJ130"/>
  <c r="BK130" s="1"/>
  <c r="BR130"/>
  <c r="AL129"/>
  <c r="AM129" s="1"/>
  <c r="DJ129" s="1"/>
  <c r="AX129"/>
  <c r="BB129" s="1"/>
  <c r="BV129"/>
  <c r="BW129" s="1"/>
  <c r="DL129" s="1"/>
  <c r="CH129"/>
  <c r="DF129"/>
  <c r="DG129" s="1"/>
  <c r="DN129" s="1"/>
  <c r="CT128"/>
  <c r="CU128" s="1"/>
  <c r="DA128" s="1"/>
  <c r="DB128"/>
  <c r="P126"/>
  <c r="AF126"/>
  <c r="AL126" s="1"/>
  <c r="AM126" s="1"/>
  <c r="DJ126" s="1"/>
  <c r="BP126"/>
  <c r="N126"/>
  <c r="AX126"/>
  <c r="BA126" s="1"/>
  <c r="BV126"/>
  <c r="BW126" s="1"/>
  <c r="DL126" s="1"/>
  <c r="CH126"/>
  <c r="CK126" s="1"/>
  <c r="DF126"/>
  <c r="DG126" s="1"/>
  <c r="DN126" s="1"/>
  <c r="P125"/>
  <c r="AF125"/>
  <c r="AI125" s="1"/>
  <c r="BP125"/>
  <c r="BS125" s="1"/>
  <c r="CZ125"/>
  <c r="DC125" s="1"/>
  <c r="FD125"/>
  <c r="N125"/>
  <c r="AL125"/>
  <c r="AM125" s="1"/>
  <c r="DJ125" s="1"/>
  <c r="AX125"/>
  <c r="BA125" s="1"/>
  <c r="BV125"/>
  <c r="BW125" s="1"/>
  <c r="DL125" s="1"/>
  <c r="CH125"/>
  <c r="CK125" s="1"/>
  <c r="P124"/>
  <c r="AF124"/>
  <c r="AI124" s="1"/>
  <c r="BP124"/>
  <c r="BS124" s="1"/>
  <c r="CZ124"/>
  <c r="DC124" s="1"/>
  <c r="FD124"/>
  <c r="N124"/>
  <c r="R124" s="1"/>
  <c r="AX124"/>
  <c r="BA124" s="1"/>
  <c r="BV124"/>
  <c r="BW124" s="1"/>
  <c r="DL124" s="1"/>
  <c r="CH124"/>
  <c r="CK124" s="1"/>
  <c r="DF124"/>
  <c r="DG124" s="1"/>
  <c r="DN124" s="1"/>
  <c r="CB122"/>
  <c r="CC122" s="1"/>
  <c r="CJ122"/>
  <c r="CM122"/>
  <c r="CB121"/>
  <c r="CJ121"/>
  <c r="CM121"/>
  <c r="CB120"/>
  <c r="CC120" s="1"/>
  <c r="CI120" s="1"/>
  <c r="CJ120"/>
  <c r="CM120"/>
  <c r="CB119"/>
  <c r="CC119" s="1"/>
  <c r="CJ119"/>
  <c r="CM119"/>
  <c r="CB118"/>
  <c r="CC118" s="1"/>
  <c r="CJ118"/>
  <c r="CM118"/>
  <c r="CL118"/>
  <c r="ED135"/>
  <c r="DF135"/>
  <c r="DG135" s="1"/>
  <c r="DN135" s="1"/>
  <c r="DB135"/>
  <c r="CT135"/>
  <c r="CH135"/>
  <c r="CK135" s="1"/>
  <c r="BV135"/>
  <c r="BW135" s="1"/>
  <c r="DL135" s="1"/>
  <c r="BR135"/>
  <c r="BJ135"/>
  <c r="AX135"/>
  <c r="BA135" s="1"/>
  <c r="AL135"/>
  <c r="AM135" s="1"/>
  <c r="DJ135" s="1"/>
  <c r="P135"/>
  <c r="DD134"/>
  <c r="CJ134"/>
  <c r="AJ134"/>
  <c r="EE133"/>
  <c r="S133"/>
  <c r="M133"/>
  <c r="N133" s="1"/>
  <c r="R133" s="1"/>
  <c r="CL132"/>
  <c r="BT132"/>
  <c r="AZ132"/>
  <c r="AH132"/>
  <c r="T132"/>
  <c r="BP131"/>
  <c r="BS131" s="1"/>
  <c r="AI131"/>
  <c r="P131"/>
  <c r="DD130"/>
  <c r="CJ130"/>
  <c r="AJ130"/>
  <c r="EE129"/>
  <c r="S129"/>
  <c r="M129"/>
  <c r="N129" s="1"/>
  <c r="R129" s="1"/>
  <c r="BT128"/>
  <c r="AZ128"/>
  <c r="AH128"/>
  <c r="T128"/>
  <c r="BP127"/>
  <c r="BS127" s="1"/>
  <c r="AI127"/>
  <c r="P127"/>
  <c r="DD126"/>
  <c r="CJ126"/>
  <c r="U126"/>
  <c r="U125"/>
  <c r="U124"/>
  <c r="DC120"/>
  <c r="DD118"/>
  <c r="N134"/>
  <c r="R134" s="1"/>
  <c r="AL134"/>
  <c r="AM134" s="1"/>
  <c r="DJ134" s="1"/>
  <c r="AX134"/>
  <c r="BD134" s="1"/>
  <c r="BE134" s="1"/>
  <c r="DK134" s="1"/>
  <c r="CH134"/>
  <c r="CI134" s="1"/>
  <c r="DF134"/>
  <c r="DG134" s="1"/>
  <c r="DN134" s="1"/>
  <c r="CT133"/>
  <c r="CU133" s="1"/>
  <c r="DB133"/>
  <c r="BJ131"/>
  <c r="BK131" s="1"/>
  <c r="BR131"/>
  <c r="N130"/>
  <c r="R130" s="1"/>
  <c r="AL130"/>
  <c r="AM130" s="1"/>
  <c r="DJ130" s="1"/>
  <c r="AX130"/>
  <c r="BD130" s="1"/>
  <c r="BE130" s="1"/>
  <c r="DK130" s="1"/>
  <c r="CH130"/>
  <c r="CI130" s="1"/>
  <c r="DF130"/>
  <c r="DG130" s="1"/>
  <c r="DN130" s="1"/>
  <c r="CT129"/>
  <c r="CU129" s="1"/>
  <c r="DB129"/>
  <c r="BJ127"/>
  <c r="BK127" s="1"/>
  <c r="BR127"/>
  <c r="BJ126"/>
  <c r="BK126" s="1"/>
  <c r="BR126"/>
  <c r="AR126"/>
  <c r="AS126" s="1"/>
  <c r="AY126" s="1"/>
  <c r="AZ126"/>
  <c r="CT125"/>
  <c r="CU125" s="1"/>
  <c r="DB125"/>
  <c r="CB125"/>
  <c r="CC125" s="1"/>
  <c r="CJ125"/>
  <c r="CL125"/>
  <c r="BT125"/>
  <c r="BJ125"/>
  <c r="BK125" s="1"/>
  <c r="BR125"/>
  <c r="AR125"/>
  <c r="AS125" s="1"/>
  <c r="AZ125"/>
  <c r="DD124"/>
  <c r="CT124"/>
  <c r="CU124" s="1"/>
  <c r="DB124"/>
  <c r="CB124"/>
  <c r="CC124" s="1"/>
  <c r="CJ124"/>
  <c r="BT124"/>
  <c r="BJ124"/>
  <c r="BK124" s="1"/>
  <c r="BR124"/>
  <c r="AR124"/>
  <c r="AS124" s="1"/>
  <c r="AZ124"/>
  <c r="BB124"/>
  <c r="CT123"/>
  <c r="CU123" s="1"/>
  <c r="DB123"/>
  <c r="CB123"/>
  <c r="CC123" s="1"/>
  <c r="CI123" s="1"/>
  <c r="CJ123"/>
  <c r="BJ123"/>
  <c r="BK123" s="1"/>
  <c r="BR123"/>
  <c r="AR123"/>
  <c r="AS123" s="1"/>
  <c r="AZ123"/>
  <c r="P123"/>
  <c r="AF123"/>
  <c r="AI123" s="1"/>
  <c r="BP123"/>
  <c r="BS123" s="1"/>
  <c r="CZ123"/>
  <c r="DC123" s="1"/>
  <c r="FD123"/>
  <c r="W123"/>
  <c r="X123" s="1"/>
  <c r="DI123" s="1"/>
  <c r="N123"/>
  <c r="R123" s="1"/>
  <c r="AL123"/>
  <c r="AM123" s="1"/>
  <c r="DJ123" s="1"/>
  <c r="AX123"/>
  <c r="BA123" s="1"/>
  <c r="CH123"/>
  <c r="CK123" s="1"/>
  <c r="P122"/>
  <c r="AF122"/>
  <c r="BP122"/>
  <c r="BT122" s="1"/>
  <c r="CN122"/>
  <c r="CO122" s="1"/>
  <c r="DM122" s="1"/>
  <c r="CZ122"/>
  <c r="DF122" s="1"/>
  <c r="DG122" s="1"/>
  <c r="DN122" s="1"/>
  <c r="FD122"/>
  <c r="W122"/>
  <c r="X122" s="1"/>
  <c r="DI122" s="1"/>
  <c r="AE122"/>
  <c r="BO122"/>
  <c r="N122"/>
  <c r="AL122"/>
  <c r="AM122" s="1"/>
  <c r="DJ122" s="1"/>
  <c r="AX122"/>
  <c r="BA122" s="1"/>
  <c r="CH122"/>
  <c r="CK122" s="1"/>
  <c r="P121"/>
  <c r="AF121"/>
  <c r="AL121" s="1"/>
  <c r="AM121" s="1"/>
  <c r="DJ121" s="1"/>
  <c r="BP121"/>
  <c r="BT121" s="1"/>
  <c r="CZ121"/>
  <c r="DC121" s="1"/>
  <c r="FD121"/>
  <c r="W121"/>
  <c r="X121" s="1"/>
  <c r="DI121" s="1"/>
  <c r="AE121"/>
  <c r="BO121"/>
  <c r="CU121"/>
  <c r="N121"/>
  <c r="AX121"/>
  <c r="BA121" s="1"/>
  <c r="CH121"/>
  <c r="CL121" s="1"/>
  <c r="P120"/>
  <c r="AF120"/>
  <c r="AJ120" s="1"/>
  <c r="BP120"/>
  <c r="BT120" s="1"/>
  <c r="CZ120"/>
  <c r="FD120"/>
  <c r="W120"/>
  <c r="X120" s="1"/>
  <c r="DI120" s="1"/>
  <c r="AE120"/>
  <c r="N120"/>
  <c r="AL120"/>
  <c r="AM120" s="1"/>
  <c r="DJ120" s="1"/>
  <c r="AX120"/>
  <c r="BB120" s="1"/>
  <c r="CH120"/>
  <c r="CK120" s="1"/>
  <c r="DF120"/>
  <c r="DG120" s="1"/>
  <c r="DN120" s="1"/>
  <c r="P119"/>
  <c r="AF119"/>
  <c r="BP119"/>
  <c r="BT119" s="1"/>
  <c r="CZ119"/>
  <c r="DC119" s="1"/>
  <c r="FD119"/>
  <c r="W119"/>
  <c r="X119" s="1"/>
  <c r="DI119" s="1"/>
  <c r="AE119"/>
  <c r="BO119"/>
  <c r="N119"/>
  <c r="AL119"/>
  <c r="AM119" s="1"/>
  <c r="DJ119" s="1"/>
  <c r="AX119"/>
  <c r="BB119" s="1"/>
  <c r="CH119"/>
  <c r="CK119" s="1"/>
  <c r="AE144"/>
  <c r="AE143"/>
  <c r="AE142"/>
  <c r="AE141"/>
  <c r="AE140"/>
  <c r="AE139"/>
  <c r="AE138"/>
  <c r="AE137"/>
  <c r="AE136"/>
  <c r="CY135"/>
  <c r="CU135"/>
  <c r="DA135" s="1"/>
  <c r="BO135"/>
  <c r="BK135"/>
  <c r="BQ135" s="1"/>
  <c r="AE135"/>
  <c r="W135"/>
  <c r="X135" s="1"/>
  <c r="DI135" s="1"/>
  <c r="AK134"/>
  <c r="AB134"/>
  <c r="AC134" s="1"/>
  <c r="AG134" s="1"/>
  <c r="S134"/>
  <c r="EF133"/>
  <c r="CX133"/>
  <c r="CY133" s="1"/>
  <c r="CG133"/>
  <c r="CC133"/>
  <c r="CL133"/>
  <c r="BO133"/>
  <c r="AC133"/>
  <c r="AG133" s="1"/>
  <c r="T133"/>
  <c r="DC132"/>
  <c r="AI132"/>
  <c r="V132"/>
  <c r="EN131"/>
  <c r="BN131"/>
  <c r="BO131" s="1"/>
  <c r="AW131"/>
  <c r="AS131"/>
  <c r="AE131"/>
  <c r="W131"/>
  <c r="X131" s="1"/>
  <c r="DI131" s="1"/>
  <c r="CK130"/>
  <c r="AK130"/>
  <c r="AB130"/>
  <c r="AC130" s="1"/>
  <c r="AG130" s="1"/>
  <c r="S130"/>
  <c r="EF129"/>
  <c r="CX129"/>
  <c r="CY129" s="1"/>
  <c r="BO129"/>
  <c r="AC129"/>
  <c r="AG129" s="1"/>
  <c r="T129"/>
  <c r="DC128"/>
  <c r="BA128"/>
  <c r="AI128"/>
  <c r="V128"/>
  <c r="EN127"/>
  <c r="CY127"/>
  <c r="BN127"/>
  <c r="BO127" s="1"/>
  <c r="AW127"/>
  <c r="AS127"/>
  <c r="AE127"/>
  <c r="W127"/>
  <c r="X127" s="1"/>
  <c r="DI127" s="1"/>
  <c r="BN126"/>
  <c r="BO126" s="1"/>
  <c r="W126"/>
  <c r="X126" s="1"/>
  <c r="DI126" s="1"/>
  <c r="CX125"/>
  <c r="CY125" s="1"/>
  <c r="BN125"/>
  <c r="BO125" s="1"/>
  <c r="W125"/>
  <c r="X125" s="1"/>
  <c r="DI125" s="1"/>
  <c r="CX124"/>
  <c r="CY124" s="1"/>
  <c r="BN124"/>
  <c r="BO124" s="1"/>
  <c r="W124"/>
  <c r="X124" s="1"/>
  <c r="DI124" s="1"/>
  <c r="CX123"/>
  <c r="CY123" s="1"/>
  <c r="BN123"/>
  <c r="BO123" s="1"/>
  <c r="CX122"/>
  <c r="CY122" s="1"/>
  <c r="CX121"/>
  <c r="CY121" s="1"/>
  <c r="CX120"/>
  <c r="CY120" s="1"/>
  <c r="CX119"/>
  <c r="CY119" s="1"/>
  <c r="AY118"/>
  <c r="CT134"/>
  <c r="CU134" s="1"/>
  <c r="DA134" s="1"/>
  <c r="DB134"/>
  <c r="BJ132"/>
  <c r="BK132" s="1"/>
  <c r="BQ132" s="1"/>
  <c r="BR132"/>
  <c r="N131"/>
  <c r="R131" s="1"/>
  <c r="AL131"/>
  <c r="AM131" s="1"/>
  <c r="DJ131" s="1"/>
  <c r="AX131"/>
  <c r="BB131" s="1"/>
  <c r="BV131"/>
  <c r="BW131" s="1"/>
  <c r="DL131" s="1"/>
  <c r="CH131"/>
  <c r="CK131" s="1"/>
  <c r="DF131"/>
  <c r="DG131" s="1"/>
  <c r="DN131" s="1"/>
  <c r="CT130"/>
  <c r="CU130" s="1"/>
  <c r="DA130" s="1"/>
  <c r="DB130"/>
  <c r="BJ128"/>
  <c r="BK128" s="1"/>
  <c r="BQ128" s="1"/>
  <c r="BR128"/>
  <c r="N127"/>
  <c r="R127" s="1"/>
  <c r="AL127"/>
  <c r="AM127" s="1"/>
  <c r="DJ127" s="1"/>
  <c r="AX127"/>
  <c r="BV127"/>
  <c r="BW127" s="1"/>
  <c r="DL127" s="1"/>
  <c r="CH127"/>
  <c r="CK127" s="1"/>
  <c r="DF127"/>
  <c r="DG127" s="1"/>
  <c r="DN127" s="1"/>
  <c r="CT126"/>
  <c r="CU126" s="1"/>
  <c r="DA126" s="1"/>
  <c r="DB126"/>
  <c r="AB126"/>
  <c r="AC126" s="1"/>
  <c r="AJ126"/>
  <c r="AH126"/>
  <c r="T126"/>
  <c r="V126"/>
  <c r="AB125"/>
  <c r="AC125" s="1"/>
  <c r="AG125" s="1"/>
  <c r="AJ125"/>
  <c r="AH125"/>
  <c r="T125"/>
  <c r="V125"/>
  <c r="AB124"/>
  <c r="AC124" s="1"/>
  <c r="AG124" s="1"/>
  <c r="AH124"/>
  <c r="T124"/>
  <c r="V124"/>
  <c r="AB123"/>
  <c r="AC123" s="1"/>
  <c r="AJ123"/>
  <c r="AH123"/>
  <c r="AR122"/>
  <c r="AS122" s="1"/>
  <c r="AY122" s="1"/>
  <c r="AZ122"/>
  <c r="BC122"/>
  <c r="AB122"/>
  <c r="AC122" s="1"/>
  <c r="AG122" s="1"/>
  <c r="AJ122"/>
  <c r="AI122"/>
  <c r="AH122"/>
  <c r="AR121"/>
  <c r="AS121" s="1"/>
  <c r="AY121" s="1"/>
  <c r="AZ121"/>
  <c r="BC121"/>
  <c r="AB121"/>
  <c r="AC121" s="1"/>
  <c r="AJ121"/>
  <c r="AI121"/>
  <c r="AH121"/>
  <c r="AR120"/>
  <c r="AS120" s="1"/>
  <c r="AY120" s="1"/>
  <c r="AZ120"/>
  <c r="BC120"/>
  <c r="AB120"/>
  <c r="AC120" s="1"/>
  <c r="AI120"/>
  <c r="AH120"/>
  <c r="AR119"/>
  <c r="AS119" s="1"/>
  <c r="AZ119"/>
  <c r="BC119"/>
  <c r="AB119"/>
  <c r="AC119" s="1"/>
  <c r="AG119" s="1"/>
  <c r="AJ119"/>
  <c r="AI119"/>
  <c r="AH119"/>
  <c r="W116"/>
  <c r="X116" s="1"/>
  <c r="DI116" s="1"/>
  <c r="T116"/>
  <c r="N135"/>
  <c r="CL134"/>
  <c r="BB132"/>
  <c r="BB128"/>
  <c r="CL126"/>
  <c r="DD122"/>
  <c r="BS122"/>
  <c r="BS121"/>
  <c r="DD120"/>
  <c r="BS119"/>
  <c r="N117"/>
  <c r="AL117"/>
  <c r="AM117" s="1"/>
  <c r="DJ117" s="1"/>
  <c r="AX117"/>
  <c r="CH117"/>
  <c r="CK117" s="1"/>
  <c r="DF117"/>
  <c r="DG117" s="1"/>
  <c r="DN117" s="1"/>
  <c r="CT116"/>
  <c r="CU116" s="1"/>
  <c r="DA116" s="1"/>
  <c r="DB116"/>
  <c r="CT115"/>
  <c r="CU115" s="1"/>
  <c r="DA115" s="1"/>
  <c r="DB115"/>
  <c r="DE115"/>
  <c r="BJ115"/>
  <c r="BK115" s="1"/>
  <c r="BQ115" s="1"/>
  <c r="BR115"/>
  <c r="BU115"/>
  <c r="CT114"/>
  <c r="CU114" s="1"/>
  <c r="DA114" s="1"/>
  <c r="DB114"/>
  <c r="DE114"/>
  <c r="BJ114"/>
  <c r="BK114" s="1"/>
  <c r="BQ114" s="1"/>
  <c r="BR114"/>
  <c r="BU114"/>
  <c r="CT113"/>
  <c r="CU113" s="1"/>
  <c r="DA113" s="1"/>
  <c r="DB113"/>
  <c r="DE113"/>
  <c r="BJ113"/>
  <c r="BK113" s="1"/>
  <c r="BQ113" s="1"/>
  <c r="BR113"/>
  <c r="BU113"/>
  <c r="CT112"/>
  <c r="CU112" s="1"/>
  <c r="DA112" s="1"/>
  <c r="DB112"/>
  <c r="DE112"/>
  <c r="BJ112"/>
  <c r="BK112" s="1"/>
  <c r="BQ112" s="1"/>
  <c r="BR112"/>
  <c r="BU112"/>
  <c r="CT111"/>
  <c r="CU111" s="1"/>
  <c r="DA111" s="1"/>
  <c r="DB111"/>
  <c r="DE111"/>
  <c r="BJ111"/>
  <c r="BK111" s="1"/>
  <c r="BQ111" s="1"/>
  <c r="BR111"/>
  <c r="BU111"/>
  <c r="CT110"/>
  <c r="CU110" s="1"/>
  <c r="DA110" s="1"/>
  <c r="DB110"/>
  <c r="DE110"/>
  <c r="BJ110"/>
  <c r="BK110" s="1"/>
  <c r="BQ110" s="1"/>
  <c r="BR110"/>
  <c r="BU110"/>
  <c r="CT109"/>
  <c r="CU109" s="1"/>
  <c r="DA109" s="1"/>
  <c r="DB109"/>
  <c r="DE109"/>
  <c r="BJ109"/>
  <c r="BK109" s="1"/>
  <c r="BQ109" s="1"/>
  <c r="BR109"/>
  <c r="BU109"/>
  <c r="CT108"/>
  <c r="CU108" s="1"/>
  <c r="DA108" s="1"/>
  <c r="DB108"/>
  <c r="DE108"/>
  <c r="BJ108"/>
  <c r="BK108" s="1"/>
  <c r="BQ108" s="1"/>
  <c r="BR108"/>
  <c r="BU108"/>
  <c r="CT107"/>
  <c r="CU107" s="1"/>
  <c r="DA107" s="1"/>
  <c r="DB107"/>
  <c r="DE107"/>
  <c r="BJ107"/>
  <c r="BK107" s="1"/>
  <c r="BQ107" s="1"/>
  <c r="BR107"/>
  <c r="BU107"/>
  <c r="CT106"/>
  <c r="CU106" s="1"/>
  <c r="DA106" s="1"/>
  <c r="DB106"/>
  <c r="DE106"/>
  <c r="BJ106"/>
  <c r="BK106" s="1"/>
  <c r="BQ106" s="1"/>
  <c r="BR106"/>
  <c r="BU106"/>
  <c r="CT105"/>
  <c r="CU105" s="1"/>
  <c r="DA105" s="1"/>
  <c r="DB105"/>
  <c r="DE105"/>
  <c r="BJ105"/>
  <c r="BK105" s="1"/>
  <c r="BQ105" s="1"/>
  <c r="BR105"/>
  <c r="BU105"/>
  <c r="CT104"/>
  <c r="CU104" s="1"/>
  <c r="DA104" s="1"/>
  <c r="DB104"/>
  <c r="DE104"/>
  <c r="BJ104"/>
  <c r="BK104" s="1"/>
  <c r="BQ104" s="1"/>
  <c r="BR104"/>
  <c r="BU104"/>
  <c r="CT103"/>
  <c r="CU103" s="1"/>
  <c r="DA103" s="1"/>
  <c r="DB103"/>
  <c r="DE103"/>
  <c r="BJ103"/>
  <c r="BK103" s="1"/>
  <c r="BQ103" s="1"/>
  <c r="BR103"/>
  <c r="BU103"/>
  <c r="CT102"/>
  <c r="CU102" s="1"/>
  <c r="DA102" s="1"/>
  <c r="DB102"/>
  <c r="DE102"/>
  <c r="BJ102"/>
  <c r="BK102" s="1"/>
  <c r="BQ102" s="1"/>
  <c r="BR102"/>
  <c r="BU102"/>
  <c r="EP99"/>
  <c r="EO99"/>
  <c r="EE98"/>
  <c r="ED98"/>
  <c r="BS101"/>
  <c r="DC98"/>
  <c r="CT117"/>
  <c r="CU117" s="1"/>
  <c r="DB117"/>
  <c r="V115"/>
  <c r="M115"/>
  <c r="U115"/>
  <c r="V114"/>
  <c r="M114"/>
  <c r="N114" s="1"/>
  <c r="R114" s="1"/>
  <c r="U114"/>
  <c r="V113"/>
  <c r="M113"/>
  <c r="U113"/>
  <c r="V112"/>
  <c r="M112"/>
  <c r="U112"/>
  <c r="V111"/>
  <c r="M111"/>
  <c r="U111"/>
  <c r="V110"/>
  <c r="M110"/>
  <c r="N110" s="1"/>
  <c r="R110" s="1"/>
  <c r="U110"/>
  <c r="V109"/>
  <c r="M109"/>
  <c r="U109"/>
  <c r="V108"/>
  <c r="M108"/>
  <c r="U108"/>
  <c r="V107"/>
  <c r="M107"/>
  <c r="N107" s="1"/>
  <c r="R107" s="1"/>
  <c r="U107"/>
  <c r="V106"/>
  <c r="M106"/>
  <c r="N106" s="1"/>
  <c r="R106" s="1"/>
  <c r="U106"/>
  <c r="V105"/>
  <c r="M105"/>
  <c r="U105"/>
  <c r="V104"/>
  <c r="M104"/>
  <c r="U104"/>
  <c r="V103"/>
  <c r="M103"/>
  <c r="N103" s="1"/>
  <c r="R103" s="1"/>
  <c r="U103"/>
  <c r="EP100"/>
  <c r="EO100"/>
  <c r="EE99"/>
  <c r="ED99"/>
  <c r="V123"/>
  <c r="DB122"/>
  <c r="CT122"/>
  <c r="CU122" s="1"/>
  <c r="BR122"/>
  <c r="BJ122"/>
  <c r="BK122" s="1"/>
  <c r="V122"/>
  <c r="DB121"/>
  <c r="CT121"/>
  <c r="BR121"/>
  <c r="BJ121"/>
  <c r="BK121" s="1"/>
  <c r="BQ121" s="1"/>
  <c r="V121"/>
  <c r="DB120"/>
  <c r="CT120"/>
  <c r="CU120" s="1"/>
  <c r="BR120"/>
  <c r="BJ120"/>
  <c r="BK120" s="1"/>
  <c r="BQ120" s="1"/>
  <c r="V120"/>
  <c r="DB119"/>
  <c r="CT119"/>
  <c r="CU119" s="1"/>
  <c r="DA119" s="1"/>
  <c r="BR119"/>
  <c r="BJ119"/>
  <c r="BK119" s="1"/>
  <c r="V119"/>
  <c r="DB118"/>
  <c r="CT118"/>
  <c r="CU118" s="1"/>
  <c r="DA118" s="1"/>
  <c r="BR118"/>
  <c r="BJ118"/>
  <c r="BK118" s="1"/>
  <c r="BQ118" s="1"/>
  <c r="BB118"/>
  <c r="AH118"/>
  <c r="V118"/>
  <c r="N118"/>
  <c r="R118" s="1"/>
  <c r="FD117"/>
  <c r="EF117"/>
  <c r="CX117"/>
  <c r="CG117"/>
  <c r="CC117"/>
  <c r="CI117" s="1"/>
  <c r="CL117"/>
  <c r="AC117"/>
  <c r="AH117"/>
  <c r="DC116"/>
  <c r="AI116"/>
  <c r="U116"/>
  <c r="P116"/>
  <c r="V116"/>
  <c r="EF115"/>
  <c r="DD115"/>
  <c r="BT115"/>
  <c r="AJ115"/>
  <c r="AH115"/>
  <c r="EF114"/>
  <c r="DD114"/>
  <c r="BT114"/>
  <c r="AJ114"/>
  <c r="AH114"/>
  <c r="EF113"/>
  <c r="DD113"/>
  <c r="BT113"/>
  <c r="AJ113"/>
  <c r="AH113"/>
  <c r="EF112"/>
  <c r="DD112"/>
  <c r="BT112"/>
  <c r="AJ112"/>
  <c r="AH112"/>
  <c r="EF111"/>
  <c r="DD111"/>
  <c r="BT111"/>
  <c r="AJ111"/>
  <c r="AH111"/>
  <c r="EF110"/>
  <c r="DD110"/>
  <c r="BT110"/>
  <c r="AJ110"/>
  <c r="AH110"/>
  <c r="EF109"/>
  <c r="DD109"/>
  <c r="BT109"/>
  <c r="AJ109"/>
  <c r="AH109"/>
  <c r="EF108"/>
  <c r="DD108"/>
  <c r="BT108"/>
  <c r="AJ108"/>
  <c r="AH108"/>
  <c r="EF107"/>
  <c r="DD107"/>
  <c r="BT107"/>
  <c r="AJ107"/>
  <c r="AH107"/>
  <c r="EF106"/>
  <c r="DD106"/>
  <c r="BT106"/>
  <c r="AJ106"/>
  <c r="AH106"/>
  <c r="EF105"/>
  <c r="DD105"/>
  <c r="BT105"/>
  <c r="AJ105"/>
  <c r="AH105"/>
  <c r="EF104"/>
  <c r="DD104"/>
  <c r="BT104"/>
  <c r="AJ104"/>
  <c r="AH104"/>
  <c r="EF103"/>
  <c r="DD103"/>
  <c r="BT103"/>
  <c r="AJ103"/>
  <c r="AH103"/>
  <c r="EF102"/>
  <c r="DD102"/>
  <c r="BT102"/>
  <c r="AJ102"/>
  <c r="AH102"/>
  <c r="BT101"/>
  <c r="T101"/>
  <c r="V101"/>
  <c r="CT100"/>
  <c r="CU100" s="1"/>
  <c r="DA100" s="1"/>
  <c r="AJ100"/>
  <c r="AG100"/>
  <c r="DC99"/>
  <c r="BJ99"/>
  <c r="BK99" s="1"/>
  <c r="BQ99" s="1"/>
  <c r="N99"/>
  <c r="R99" s="1"/>
  <c r="DD98"/>
  <c r="BS98"/>
  <c r="DA97"/>
  <c r="DA96"/>
  <c r="DA95"/>
  <c r="DA94"/>
  <c r="BQ93"/>
  <c r="BJ116"/>
  <c r="BK116" s="1"/>
  <c r="BQ116" s="1"/>
  <c r="BR116"/>
  <c r="EP101"/>
  <c r="EO101"/>
  <c r="EE100"/>
  <c r="ED100"/>
  <c r="T98"/>
  <c r="W98"/>
  <c r="X98" s="1"/>
  <c r="DI98" s="1"/>
  <c r="T97"/>
  <c r="W97"/>
  <c r="X97" s="1"/>
  <c r="DI97" s="1"/>
  <c r="T96"/>
  <c r="W96"/>
  <c r="X96" s="1"/>
  <c r="DI96" s="1"/>
  <c r="T95"/>
  <c r="W95"/>
  <c r="X95" s="1"/>
  <c r="DI95" s="1"/>
  <c r="T94"/>
  <c r="W94"/>
  <c r="X94" s="1"/>
  <c r="DI94" s="1"/>
  <c r="BC118"/>
  <c r="AI118"/>
  <c r="W118"/>
  <c r="X118" s="1"/>
  <c r="DI118" s="1"/>
  <c r="S118"/>
  <c r="BP117"/>
  <c r="BS117" s="1"/>
  <c r="AI117"/>
  <c r="P117"/>
  <c r="DD116"/>
  <c r="CJ116"/>
  <c r="AJ116"/>
  <c r="CK113"/>
  <c r="CK105"/>
  <c r="T102"/>
  <c r="DC100"/>
  <c r="BS99"/>
  <c r="N98"/>
  <c r="R98" s="1"/>
  <c r="N94"/>
  <c r="R94" s="1"/>
  <c r="BJ117"/>
  <c r="BK117" s="1"/>
  <c r="BR117"/>
  <c r="EP115"/>
  <c r="EO115"/>
  <c r="EP114"/>
  <c r="EO114"/>
  <c r="EP113"/>
  <c r="EO113"/>
  <c r="EP112"/>
  <c r="EO112"/>
  <c r="EP111"/>
  <c r="EO111"/>
  <c r="EP110"/>
  <c r="EO110"/>
  <c r="EP109"/>
  <c r="EO109"/>
  <c r="EP108"/>
  <c r="EO108"/>
  <c r="EP107"/>
  <c r="EO107"/>
  <c r="EP106"/>
  <c r="EO106"/>
  <c r="EP105"/>
  <c r="EO105"/>
  <c r="EP104"/>
  <c r="EO104"/>
  <c r="EP103"/>
  <c r="EO103"/>
  <c r="EP102"/>
  <c r="EO102"/>
  <c r="EE101"/>
  <c r="ED101"/>
  <c r="EP98"/>
  <c r="EO98"/>
  <c r="AZ118"/>
  <c r="AJ118"/>
  <c r="EN117"/>
  <c r="CY117"/>
  <c r="BN117"/>
  <c r="BO117" s="1"/>
  <c r="AW117"/>
  <c r="AS117"/>
  <c r="BB117"/>
  <c r="AE117"/>
  <c r="Q117"/>
  <c r="U117" s="1"/>
  <c r="DE116"/>
  <c r="CB116"/>
  <c r="CC116" s="1"/>
  <c r="BS116"/>
  <c r="AK116"/>
  <c r="AB116"/>
  <c r="AC116" s="1"/>
  <c r="AG116" s="1"/>
  <c r="S116"/>
  <c r="N116"/>
  <c r="R116" s="1"/>
  <c r="CB115"/>
  <c r="CC115" s="1"/>
  <c r="AR115"/>
  <c r="AS115" s="1"/>
  <c r="AY115" s="1"/>
  <c r="N115"/>
  <c r="R115" s="1"/>
  <c r="CB114"/>
  <c r="CC114" s="1"/>
  <c r="AR114"/>
  <c r="AS114" s="1"/>
  <c r="CB113"/>
  <c r="CC113" s="1"/>
  <c r="AR113"/>
  <c r="AS113" s="1"/>
  <c r="N113"/>
  <c r="R113" s="1"/>
  <c r="CB112"/>
  <c r="CC112" s="1"/>
  <c r="AR112"/>
  <c r="AS112" s="1"/>
  <c r="AY112" s="1"/>
  <c r="N112"/>
  <c r="R112" s="1"/>
  <c r="CB111"/>
  <c r="CC111" s="1"/>
  <c r="AR111"/>
  <c r="AS111" s="1"/>
  <c r="N111"/>
  <c r="R111" s="1"/>
  <c r="CB110"/>
  <c r="CC110" s="1"/>
  <c r="AR110"/>
  <c r="AS110" s="1"/>
  <c r="CB109"/>
  <c r="CC109" s="1"/>
  <c r="AR109"/>
  <c r="AS109" s="1"/>
  <c r="N109"/>
  <c r="R109" s="1"/>
  <c r="CB108"/>
  <c r="CC108" s="1"/>
  <c r="AR108"/>
  <c r="AS108" s="1"/>
  <c r="N108"/>
  <c r="R108" s="1"/>
  <c r="CB107"/>
  <c r="CC107" s="1"/>
  <c r="AR107"/>
  <c r="AS107" s="1"/>
  <c r="CB106"/>
  <c r="CC106" s="1"/>
  <c r="AR106"/>
  <c r="AS106" s="1"/>
  <c r="CB105"/>
  <c r="CC105" s="1"/>
  <c r="AR105"/>
  <c r="AS105" s="1"/>
  <c r="N105"/>
  <c r="R105" s="1"/>
  <c r="CB104"/>
  <c r="CC104" s="1"/>
  <c r="AR104"/>
  <c r="AS104" s="1"/>
  <c r="N104"/>
  <c r="R104" s="1"/>
  <c r="CB103"/>
  <c r="CC103" s="1"/>
  <c r="AR103"/>
  <c r="AS103" s="1"/>
  <c r="AY103" s="1"/>
  <c r="CB102"/>
  <c r="CC102" s="1"/>
  <c r="AR102"/>
  <c r="AS102" s="1"/>
  <c r="DC101"/>
  <c r="BJ101"/>
  <c r="BK101" s="1"/>
  <c r="BQ101" s="1"/>
  <c r="DD100"/>
  <c r="BS100"/>
  <c r="BT99"/>
  <c r="T99"/>
  <c r="V99"/>
  <c r="EF98"/>
  <c r="CT98"/>
  <c r="CU98" s="1"/>
  <c r="DA98" s="1"/>
  <c r="BQ97"/>
  <c r="BQ96"/>
  <c r="BQ95"/>
  <c r="BQ94"/>
  <c r="AR93"/>
  <c r="AS93" s="1"/>
  <c r="AZ93"/>
  <c r="CB92"/>
  <c r="CC92" s="1"/>
  <c r="CI92" s="1"/>
  <c r="CJ92"/>
  <c r="AR91"/>
  <c r="AS91" s="1"/>
  <c r="AZ91"/>
  <c r="CB90"/>
  <c r="CC90" s="1"/>
  <c r="CI90" s="1"/>
  <c r="CJ90"/>
  <c r="AR89"/>
  <c r="AS89" s="1"/>
  <c r="AZ89"/>
  <c r="CB88"/>
  <c r="CC88" s="1"/>
  <c r="CI88" s="1"/>
  <c r="CJ88"/>
  <c r="AR87"/>
  <c r="AS87" s="1"/>
  <c r="AZ87"/>
  <c r="CB86"/>
  <c r="CC86" s="1"/>
  <c r="CI86" s="1"/>
  <c r="CJ86"/>
  <c r="AR85"/>
  <c r="AS85" s="1"/>
  <c r="AZ85"/>
  <c r="CB84"/>
  <c r="CC84" s="1"/>
  <c r="CJ84"/>
  <c r="CM84"/>
  <c r="AR84"/>
  <c r="AS84" s="1"/>
  <c r="AZ84"/>
  <c r="BC84"/>
  <c r="T84"/>
  <c r="S84"/>
  <c r="P84"/>
  <c r="AF84"/>
  <c r="AJ84" s="1"/>
  <c r="BD84"/>
  <c r="BE84" s="1"/>
  <c r="DK84" s="1"/>
  <c r="BP84"/>
  <c r="BT84"/>
  <c r="CN84"/>
  <c r="CO84" s="1"/>
  <c r="DM84" s="1"/>
  <c r="CZ84"/>
  <c r="DC84" s="1"/>
  <c r="W84"/>
  <c r="X84" s="1"/>
  <c r="DI84" s="1"/>
  <c r="AE84"/>
  <c r="EJ83"/>
  <c r="EI83"/>
  <c r="FD83"/>
  <c r="BO83"/>
  <c r="CY83"/>
  <c r="AB82"/>
  <c r="AC82" s="1"/>
  <c r="CB80"/>
  <c r="CC80" s="1"/>
  <c r="CJ80"/>
  <c r="CM80"/>
  <c r="AR80"/>
  <c r="AS80" s="1"/>
  <c r="AZ80"/>
  <c r="BC80"/>
  <c r="T80"/>
  <c r="S80"/>
  <c r="P80"/>
  <c r="AF80"/>
  <c r="AL80" s="1"/>
  <c r="AM80" s="1"/>
  <c r="DJ80" s="1"/>
  <c r="BD80"/>
  <c r="BE80" s="1"/>
  <c r="DK80" s="1"/>
  <c r="BP80"/>
  <c r="BT80"/>
  <c r="CN80"/>
  <c r="CO80" s="1"/>
  <c r="DM80" s="1"/>
  <c r="CZ80"/>
  <c r="DD80"/>
  <c r="DT80"/>
  <c r="W80"/>
  <c r="X80" s="1"/>
  <c r="DI80" s="1"/>
  <c r="AE80"/>
  <c r="EJ79"/>
  <c r="EI79"/>
  <c r="FD79"/>
  <c r="BO79"/>
  <c r="CY79"/>
  <c r="AB78"/>
  <c r="AC78" s="1"/>
  <c r="CB76"/>
  <c r="CC76" s="1"/>
  <c r="CI76" s="1"/>
  <c r="CJ76"/>
  <c r="CM76"/>
  <c r="AR76"/>
  <c r="AS76" s="1"/>
  <c r="AZ76"/>
  <c r="BC76"/>
  <c r="T76"/>
  <c r="S76"/>
  <c r="P76"/>
  <c r="AF76"/>
  <c r="DT76" s="1"/>
  <c r="AJ76"/>
  <c r="BD76"/>
  <c r="BE76" s="1"/>
  <c r="DK76" s="1"/>
  <c r="BP76"/>
  <c r="BV76" s="1"/>
  <c r="BW76" s="1"/>
  <c r="DL76" s="1"/>
  <c r="BT76"/>
  <c r="CN76"/>
  <c r="CO76" s="1"/>
  <c r="DM76" s="1"/>
  <c r="CZ76"/>
  <c r="DF76" s="1"/>
  <c r="DG76" s="1"/>
  <c r="DN76" s="1"/>
  <c r="W76"/>
  <c r="X76" s="1"/>
  <c r="DI76" s="1"/>
  <c r="AE76"/>
  <c r="BJ75"/>
  <c r="BR75"/>
  <c r="AR75"/>
  <c r="AS75" s="1"/>
  <c r="AZ75"/>
  <c r="BC75"/>
  <c r="AH75"/>
  <c r="AB75"/>
  <c r="AC75" s="1"/>
  <c r="N74"/>
  <c r="AX74"/>
  <c r="BA74" s="1"/>
  <c r="CH74"/>
  <c r="CL74" s="1"/>
  <c r="FD74"/>
  <c r="BO74"/>
  <c r="CY74"/>
  <c r="CT73"/>
  <c r="CU73" s="1"/>
  <c r="DB73"/>
  <c r="CB73"/>
  <c r="CC73" s="1"/>
  <c r="CJ73"/>
  <c r="CM73"/>
  <c r="BJ71"/>
  <c r="BR71"/>
  <c r="AR71"/>
  <c r="AS71" s="1"/>
  <c r="AZ71"/>
  <c r="BC71"/>
  <c r="AH71"/>
  <c r="AB71"/>
  <c r="AC71" s="1"/>
  <c r="U102"/>
  <c r="M102"/>
  <c r="N102" s="1"/>
  <c r="R102" s="1"/>
  <c r="DE101"/>
  <c r="BU101"/>
  <c r="U101"/>
  <c r="M101"/>
  <c r="N101" s="1"/>
  <c r="R101" s="1"/>
  <c r="DE100"/>
  <c r="BU100"/>
  <c r="U100"/>
  <c r="M100"/>
  <c r="N100" s="1"/>
  <c r="R100" s="1"/>
  <c r="DE99"/>
  <c r="BU99"/>
  <c r="U99"/>
  <c r="M99"/>
  <c r="DE98"/>
  <c r="BU98"/>
  <c r="U98"/>
  <c r="M98"/>
  <c r="EO97"/>
  <c r="DE97"/>
  <c r="BU97"/>
  <c r="U97"/>
  <c r="M97"/>
  <c r="N97" s="1"/>
  <c r="R97" s="1"/>
  <c r="EO96"/>
  <c r="DE96"/>
  <c r="BU96"/>
  <c r="U96"/>
  <c r="M96"/>
  <c r="N96" s="1"/>
  <c r="R96" s="1"/>
  <c r="EO95"/>
  <c r="DE95"/>
  <c r="BU95"/>
  <c r="U95"/>
  <c r="M95"/>
  <c r="N95" s="1"/>
  <c r="R95" s="1"/>
  <c r="EO94"/>
  <c r="DE94"/>
  <c r="BU94"/>
  <c r="U94"/>
  <c r="M94"/>
  <c r="EO93"/>
  <c r="DE93"/>
  <c r="CG93"/>
  <c r="BU93"/>
  <c r="AK93"/>
  <c r="AE93"/>
  <c r="U93"/>
  <c r="DB92"/>
  <c r="AH92"/>
  <c r="W92"/>
  <c r="X92" s="1"/>
  <c r="DI92" s="1"/>
  <c r="M92"/>
  <c r="ES91"/>
  <c r="DX91"/>
  <c r="EW91" s="1"/>
  <c r="CY91"/>
  <c r="CU91"/>
  <c r="BR91"/>
  <c r="AK91"/>
  <c r="AE91"/>
  <c r="DB90"/>
  <c r="AH90"/>
  <c r="W90"/>
  <c r="X90" s="1"/>
  <c r="DI90" s="1"/>
  <c r="M90"/>
  <c r="N90" s="1"/>
  <c r="R90" s="1"/>
  <c r="ES89"/>
  <c r="DX89"/>
  <c r="EW89" s="1"/>
  <c r="CY89"/>
  <c r="CU89"/>
  <c r="BR89"/>
  <c r="AK89"/>
  <c r="AE89"/>
  <c r="DB88"/>
  <c r="AH88"/>
  <c r="W88"/>
  <c r="X88" s="1"/>
  <c r="DI88" s="1"/>
  <c r="M88"/>
  <c r="ES87"/>
  <c r="DX87"/>
  <c r="EW87" s="1"/>
  <c r="CY87"/>
  <c r="CU87"/>
  <c r="CL87"/>
  <c r="BR87"/>
  <c r="AK87"/>
  <c r="AE87"/>
  <c r="DB86"/>
  <c r="AH86"/>
  <c r="W86"/>
  <c r="X86" s="1"/>
  <c r="DI86" s="1"/>
  <c r="M86"/>
  <c r="ES85"/>
  <c r="DX85"/>
  <c r="EW85" s="1"/>
  <c r="CY85"/>
  <c r="CU85"/>
  <c r="BR85"/>
  <c r="AK85"/>
  <c r="AE85"/>
  <c r="U85"/>
  <c r="DB84"/>
  <c r="BR84"/>
  <c r="AH84"/>
  <c r="N84"/>
  <c r="R84" s="1"/>
  <c r="CT83"/>
  <c r="CU83" s="1"/>
  <c r="BJ83"/>
  <c r="BK83" s="1"/>
  <c r="AW82"/>
  <c r="Q82"/>
  <c r="U82" s="1"/>
  <c r="ES81"/>
  <c r="V81"/>
  <c r="DB80"/>
  <c r="BR80"/>
  <c r="AH80"/>
  <c r="N80"/>
  <c r="R80" s="1"/>
  <c r="CT79"/>
  <c r="CU79" s="1"/>
  <c r="BJ79"/>
  <c r="BK79" s="1"/>
  <c r="BS78"/>
  <c r="AW78"/>
  <c r="Q78"/>
  <c r="U78" s="1"/>
  <c r="ES77"/>
  <c r="CL77"/>
  <c r="BB77"/>
  <c r="V77"/>
  <c r="DB76"/>
  <c r="BR76"/>
  <c r="AH76"/>
  <c r="N76"/>
  <c r="R76" s="1"/>
  <c r="CG75"/>
  <c r="P75"/>
  <c r="Q72"/>
  <c r="U72" s="1"/>
  <c r="CG71"/>
  <c r="P71"/>
  <c r="P92"/>
  <c r="AF92"/>
  <c r="AL92" s="1"/>
  <c r="AM92" s="1"/>
  <c r="DJ92" s="1"/>
  <c r="BP92"/>
  <c r="BS92" s="1"/>
  <c r="BT92"/>
  <c r="CN92"/>
  <c r="CO92" s="1"/>
  <c r="DM92" s="1"/>
  <c r="CZ92"/>
  <c r="DF92" s="1"/>
  <c r="DG92" s="1"/>
  <c r="DN92" s="1"/>
  <c r="P90"/>
  <c r="AF90"/>
  <c r="AL90" s="1"/>
  <c r="AM90" s="1"/>
  <c r="DJ90" s="1"/>
  <c r="BP90"/>
  <c r="BS90" s="1"/>
  <c r="CN90"/>
  <c r="CO90" s="1"/>
  <c r="DM90" s="1"/>
  <c r="CZ90"/>
  <c r="DF90" s="1"/>
  <c r="DG90" s="1"/>
  <c r="DN90" s="1"/>
  <c r="P88"/>
  <c r="AF88"/>
  <c r="AL88" s="1"/>
  <c r="AM88" s="1"/>
  <c r="DJ88" s="1"/>
  <c r="BP88"/>
  <c r="BS88" s="1"/>
  <c r="CN88"/>
  <c r="CO88" s="1"/>
  <c r="DM88" s="1"/>
  <c r="CZ88"/>
  <c r="DF88" s="1"/>
  <c r="DG88" s="1"/>
  <c r="DN88" s="1"/>
  <c r="P86"/>
  <c r="AF86"/>
  <c r="AL86" s="1"/>
  <c r="AM86" s="1"/>
  <c r="DJ86" s="1"/>
  <c r="BP86"/>
  <c r="BS86" s="1"/>
  <c r="CN86"/>
  <c r="CO86" s="1"/>
  <c r="DM86" s="1"/>
  <c r="CZ86"/>
  <c r="DF86" s="1"/>
  <c r="DG86" s="1"/>
  <c r="DN86" s="1"/>
  <c r="DD86"/>
  <c r="CB83"/>
  <c r="CC83" s="1"/>
  <c r="CJ83"/>
  <c r="CM83"/>
  <c r="AR83"/>
  <c r="AS83" s="1"/>
  <c r="AZ83"/>
  <c r="BC83"/>
  <c r="T83"/>
  <c r="S83"/>
  <c r="P83"/>
  <c r="AF83"/>
  <c r="AL83" s="1"/>
  <c r="AM83" s="1"/>
  <c r="DJ83" s="1"/>
  <c r="AJ83"/>
  <c r="BD83"/>
  <c r="BE83" s="1"/>
  <c r="DK83" s="1"/>
  <c r="BP83"/>
  <c r="BV83" s="1"/>
  <c r="BW83" s="1"/>
  <c r="DL83" s="1"/>
  <c r="BT83"/>
  <c r="CN83"/>
  <c r="CO83" s="1"/>
  <c r="DM83" s="1"/>
  <c r="CZ83"/>
  <c r="DF83" s="1"/>
  <c r="DG83" s="1"/>
  <c r="DN83" s="1"/>
  <c r="DT83"/>
  <c r="W83"/>
  <c r="X83" s="1"/>
  <c r="DI83" s="1"/>
  <c r="AE83"/>
  <c r="EJ82"/>
  <c r="EI82"/>
  <c r="FD82"/>
  <c r="BO82"/>
  <c r="CY82"/>
  <c r="AB81"/>
  <c r="AC81" s="1"/>
  <c r="CB79"/>
  <c r="CC79" s="1"/>
  <c r="CI79" s="1"/>
  <c r="CJ79"/>
  <c r="CM79"/>
  <c r="AR79"/>
  <c r="AS79" s="1"/>
  <c r="AY79" s="1"/>
  <c r="AZ79"/>
  <c r="BC79"/>
  <c r="T79"/>
  <c r="S79"/>
  <c r="P79"/>
  <c r="AF79"/>
  <c r="AL79" s="1"/>
  <c r="AM79" s="1"/>
  <c r="DJ79" s="1"/>
  <c r="BD79"/>
  <c r="BE79" s="1"/>
  <c r="DK79" s="1"/>
  <c r="BP79"/>
  <c r="BV79" s="1"/>
  <c r="BW79" s="1"/>
  <c r="DL79" s="1"/>
  <c r="CN79"/>
  <c r="CO79" s="1"/>
  <c r="DM79" s="1"/>
  <c r="CZ79"/>
  <c r="DF79" s="1"/>
  <c r="DG79" s="1"/>
  <c r="DN79" s="1"/>
  <c r="W79"/>
  <c r="X79" s="1"/>
  <c r="DI79" s="1"/>
  <c r="AE79"/>
  <c r="EJ78"/>
  <c r="EI78"/>
  <c r="FD78"/>
  <c r="BO78"/>
  <c r="CY78"/>
  <c r="AB77"/>
  <c r="AC77" s="1"/>
  <c r="AI77"/>
  <c r="BJ74"/>
  <c r="BK74" s="1"/>
  <c r="BR74"/>
  <c r="BB74"/>
  <c r="AR74"/>
  <c r="AS74" s="1"/>
  <c r="AY74" s="1"/>
  <c r="AZ74"/>
  <c r="BC74"/>
  <c r="AH74"/>
  <c r="AB74"/>
  <c r="AC74" s="1"/>
  <c r="N73"/>
  <c r="R73" s="1"/>
  <c r="AX73"/>
  <c r="BA73" s="1"/>
  <c r="CH73"/>
  <c r="CK73" s="1"/>
  <c r="FD73"/>
  <c r="BO73"/>
  <c r="CY73"/>
  <c r="CT72"/>
  <c r="CU72" s="1"/>
  <c r="DB72"/>
  <c r="CB72"/>
  <c r="CC72" s="1"/>
  <c r="CI72" s="1"/>
  <c r="CJ72"/>
  <c r="CM72"/>
  <c r="DF116"/>
  <c r="DG116" s="1"/>
  <c r="DN116" s="1"/>
  <c r="CH116"/>
  <c r="CN116" s="1"/>
  <c r="CO116" s="1"/>
  <c r="DM116" s="1"/>
  <c r="BV116"/>
  <c r="BW116" s="1"/>
  <c r="DL116" s="1"/>
  <c r="AX116"/>
  <c r="BD116" s="1"/>
  <c r="BE116" s="1"/>
  <c r="DK116" s="1"/>
  <c r="AL116"/>
  <c r="AM116" s="1"/>
  <c r="DJ116" s="1"/>
  <c r="DF115"/>
  <c r="DG115" s="1"/>
  <c r="DN115" s="1"/>
  <c r="CH115"/>
  <c r="CN115" s="1"/>
  <c r="CO115" s="1"/>
  <c r="DM115" s="1"/>
  <c r="BV115"/>
  <c r="BW115" s="1"/>
  <c r="DL115" s="1"/>
  <c r="AX115"/>
  <c r="BD115" s="1"/>
  <c r="BE115" s="1"/>
  <c r="DK115" s="1"/>
  <c r="AL115"/>
  <c r="AM115" s="1"/>
  <c r="DJ115" s="1"/>
  <c r="DQ115" s="1"/>
  <c r="DF114"/>
  <c r="DG114" s="1"/>
  <c r="DN114" s="1"/>
  <c r="CH114"/>
  <c r="CN114" s="1"/>
  <c r="CO114" s="1"/>
  <c r="DM114" s="1"/>
  <c r="BV114"/>
  <c r="BW114" s="1"/>
  <c r="DL114" s="1"/>
  <c r="AX114"/>
  <c r="BD114" s="1"/>
  <c r="BE114" s="1"/>
  <c r="DK114" s="1"/>
  <c r="AL114"/>
  <c r="AM114" s="1"/>
  <c r="DJ114" s="1"/>
  <c r="DF113"/>
  <c r="DG113" s="1"/>
  <c r="DN113" s="1"/>
  <c r="CH113"/>
  <c r="CN113" s="1"/>
  <c r="CO113" s="1"/>
  <c r="DM113" s="1"/>
  <c r="BV113"/>
  <c r="BW113" s="1"/>
  <c r="DL113" s="1"/>
  <c r="AX113"/>
  <c r="BD113" s="1"/>
  <c r="BE113" s="1"/>
  <c r="DK113" s="1"/>
  <c r="AL113"/>
  <c r="AM113" s="1"/>
  <c r="DJ113" s="1"/>
  <c r="DF112"/>
  <c r="DG112" s="1"/>
  <c r="DN112" s="1"/>
  <c r="CH112"/>
  <c r="CN112" s="1"/>
  <c r="CO112" s="1"/>
  <c r="DM112" s="1"/>
  <c r="BV112"/>
  <c r="BW112" s="1"/>
  <c r="DL112" s="1"/>
  <c r="AX112"/>
  <c r="BD112" s="1"/>
  <c r="BE112" s="1"/>
  <c r="DK112" s="1"/>
  <c r="AL112"/>
  <c r="AM112" s="1"/>
  <c r="DJ112" s="1"/>
  <c r="DF111"/>
  <c r="DG111" s="1"/>
  <c r="DN111" s="1"/>
  <c r="CH111"/>
  <c r="CN111" s="1"/>
  <c r="CO111" s="1"/>
  <c r="DM111" s="1"/>
  <c r="BV111"/>
  <c r="BW111" s="1"/>
  <c r="DL111" s="1"/>
  <c r="AX111"/>
  <c r="BD111" s="1"/>
  <c r="BE111" s="1"/>
  <c r="DK111" s="1"/>
  <c r="AL111"/>
  <c r="AM111" s="1"/>
  <c r="DJ111" s="1"/>
  <c r="DQ111" s="1"/>
  <c r="DF110"/>
  <c r="DG110" s="1"/>
  <c r="DN110" s="1"/>
  <c r="CH110"/>
  <c r="CN110" s="1"/>
  <c r="CO110" s="1"/>
  <c r="DM110" s="1"/>
  <c r="BV110"/>
  <c r="BW110" s="1"/>
  <c r="DL110" s="1"/>
  <c r="AX110"/>
  <c r="BD110" s="1"/>
  <c r="BE110" s="1"/>
  <c r="DK110" s="1"/>
  <c r="AL110"/>
  <c r="AM110" s="1"/>
  <c r="DJ110" s="1"/>
  <c r="DF109"/>
  <c r="DG109" s="1"/>
  <c r="DN109" s="1"/>
  <c r="CH109"/>
  <c r="CN109" s="1"/>
  <c r="CO109" s="1"/>
  <c r="DM109" s="1"/>
  <c r="BV109"/>
  <c r="BW109" s="1"/>
  <c r="DL109" s="1"/>
  <c r="AX109"/>
  <c r="BD109" s="1"/>
  <c r="BE109" s="1"/>
  <c r="DK109" s="1"/>
  <c r="AL109"/>
  <c r="AM109" s="1"/>
  <c r="DJ109" s="1"/>
  <c r="DF108"/>
  <c r="DG108" s="1"/>
  <c r="DN108" s="1"/>
  <c r="CH108"/>
  <c r="CN108" s="1"/>
  <c r="CO108" s="1"/>
  <c r="DM108" s="1"/>
  <c r="BV108"/>
  <c r="BW108" s="1"/>
  <c r="DL108" s="1"/>
  <c r="AX108"/>
  <c r="BD108" s="1"/>
  <c r="BE108" s="1"/>
  <c r="DK108" s="1"/>
  <c r="AL108"/>
  <c r="AM108" s="1"/>
  <c r="DJ108" s="1"/>
  <c r="DF107"/>
  <c r="DG107" s="1"/>
  <c r="DN107" s="1"/>
  <c r="CH107"/>
  <c r="CN107" s="1"/>
  <c r="CO107" s="1"/>
  <c r="DM107" s="1"/>
  <c r="BV107"/>
  <c r="BW107" s="1"/>
  <c r="DL107" s="1"/>
  <c r="AX107"/>
  <c r="BD107" s="1"/>
  <c r="BE107" s="1"/>
  <c r="DK107" s="1"/>
  <c r="AL107"/>
  <c r="AM107" s="1"/>
  <c r="DJ107" s="1"/>
  <c r="DQ107" s="1"/>
  <c r="DF106"/>
  <c r="DG106" s="1"/>
  <c r="DN106" s="1"/>
  <c r="CH106"/>
  <c r="CN106" s="1"/>
  <c r="CO106" s="1"/>
  <c r="DM106" s="1"/>
  <c r="BV106"/>
  <c r="BW106" s="1"/>
  <c r="DL106" s="1"/>
  <c r="AX106"/>
  <c r="BD106" s="1"/>
  <c r="BE106" s="1"/>
  <c r="DK106" s="1"/>
  <c r="AL106"/>
  <c r="AM106" s="1"/>
  <c r="DJ106" s="1"/>
  <c r="DF105"/>
  <c r="DG105" s="1"/>
  <c r="DN105" s="1"/>
  <c r="CH105"/>
  <c r="CN105" s="1"/>
  <c r="CO105" s="1"/>
  <c r="DM105" s="1"/>
  <c r="BV105"/>
  <c r="BW105" s="1"/>
  <c r="DL105" s="1"/>
  <c r="AX105"/>
  <c r="BD105" s="1"/>
  <c r="BE105" s="1"/>
  <c r="DK105" s="1"/>
  <c r="AL105"/>
  <c r="AM105" s="1"/>
  <c r="DJ105" s="1"/>
  <c r="DF104"/>
  <c r="DG104" s="1"/>
  <c r="DN104" s="1"/>
  <c r="CH104"/>
  <c r="CN104" s="1"/>
  <c r="CO104" s="1"/>
  <c r="DM104" s="1"/>
  <c r="BV104"/>
  <c r="BW104" s="1"/>
  <c r="DL104" s="1"/>
  <c r="AX104"/>
  <c r="BD104" s="1"/>
  <c r="BE104" s="1"/>
  <c r="DK104" s="1"/>
  <c r="AL104"/>
  <c r="AM104" s="1"/>
  <c r="DJ104" s="1"/>
  <c r="DF103"/>
  <c r="DG103" s="1"/>
  <c r="DN103" s="1"/>
  <c r="CH103"/>
  <c r="CN103" s="1"/>
  <c r="CO103" s="1"/>
  <c r="DM103" s="1"/>
  <c r="BV103"/>
  <c r="BW103" s="1"/>
  <c r="DL103" s="1"/>
  <c r="AX103"/>
  <c r="BD103" s="1"/>
  <c r="BE103" s="1"/>
  <c r="DK103" s="1"/>
  <c r="AL103"/>
  <c r="AM103" s="1"/>
  <c r="DJ103" s="1"/>
  <c r="DQ103" s="1"/>
  <c r="DF102"/>
  <c r="DG102" s="1"/>
  <c r="DN102" s="1"/>
  <c r="CH102"/>
  <c r="CN102" s="1"/>
  <c r="CO102" s="1"/>
  <c r="DM102" s="1"/>
  <c r="BV102"/>
  <c r="BW102" s="1"/>
  <c r="DL102" s="1"/>
  <c r="AX102"/>
  <c r="BD102" s="1"/>
  <c r="BE102" s="1"/>
  <c r="DK102" s="1"/>
  <c r="AL102"/>
  <c r="AM102" s="1"/>
  <c r="DJ102" s="1"/>
  <c r="DF101"/>
  <c r="DG101" s="1"/>
  <c r="DN101" s="1"/>
  <c r="DB101"/>
  <c r="CH101"/>
  <c r="CN101" s="1"/>
  <c r="CO101" s="1"/>
  <c r="DM101" s="1"/>
  <c r="BV101"/>
  <c r="BW101" s="1"/>
  <c r="DL101" s="1"/>
  <c r="BR101"/>
  <c r="AX101"/>
  <c r="AY101" s="1"/>
  <c r="AL101"/>
  <c r="AM101" s="1"/>
  <c r="DJ101" s="1"/>
  <c r="DF100"/>
  <c r="DG100" s="1"/>
  <c r="DN100" s="1"/>
  <c r="DB100"/>
  <c r="CH100"/>
  <c r="CN100" s="1"/>
  <c r="CO100" s="1"/>
  <c r="DM100" s="1"/>
  <c r="BV100"/>
  <c r="BW100" s="1"/>
  <c r="DL100" s="1"/>
  <c r="BR100"/>
  <c r="AX100"/>
  <c r="BD100" s="1"/>
  <c r="BE100" s="1"/>
  <c r="DK100" s="1"/>
  <c r="AL100"/>
  <c r="AM100" s="1"/>
  <c r="DJ100" s="1"/>
  <c r="DF99"/>
  <c r="DG99" s="1"/>
  <c r="DN99" s="1"/>
  <c r="DB99"/>
  <c r="CH99"/>
  <c r="CN99" s="1"/>
  <c r="CO99" s="1"/>
  <c r="DM99" s="1"/>
  <c r="BV99"/>
  <c r="BW99" s="1"/>
  <c r="DL99" s="1"/>
  <c r="BR99"/>
  <c r="AX99"/>
  <c r="BB99" s="1"/>
  <c r="AL99"/>
  <c r="AM99" s="1"/>
  <c r="DJ99" s="1"/>
  <c r="DF98"/>
  <c r="DG98" s="1"/>
  <c r="DN98" s="1"/>
  <c r="DB98"/>
  <c r="CH98"/>
  <c r="CN98" s="1"/>
  <c r="CO98" s="1"/>
  <c r="DM98" s="1"/>
  <c r="BV98"/>
  <c r="BW98" s="1"/>
  <c r="DL98" s="1"/>
  <c r="BR98"/>
  <c r="AX98"/>
  <c r="BD98" s="1"/>
  <c r="BE98" s="1"/>
  <c r="DK98" s="1"/>
  <c r="AL98"/>
  <c r="AM98" s="1"/>
  <c r="DJ98" s="1"/>
  <c r="ED97"/>
  <c r="DF97"/>
  <c r="DG97" s="1"/>
  <c r="DN97" s="1"/>
  <c r="DB97"/>
  <c r="CH97"/>
  <c r="CN97" s="1"/>
  <c r="CO97" s="1"/>
  <c r="DM97" s="1"/>
  <c r="BV97"/>
  <c r="BW97" s="1"/>
  <c r="DL97" s="1"/>
  <c r="BR97"/>
  <c r="AX97"/>
  <c r="BD97" s="1"/>
  <c r="BE97" s="1"/>
  <c r="DK97" s="1"/>
  <c r="AL97"/>
  <c r="AM97" s="1"/>
  <c r="DJ97" s="1"/>
  <c r="ED96"/>
  <c r="DF96"/>
  <c r="DG96" s="1"/>
  <c r="DN96" s="1"/>
  <c r="DB96"/>
  <c r="CH96"/>
  <c r="CN96" s="1"/>
  <c r="CO96" s="1"/>
  <c r="DM96" s="1"/>
  <c r="BV96"/>
  <c r="BW96" s="1"/>
  <c r="DL96" s="1"/>
  <c r="BR96"/>
  <c r="AX96"/>
  <c r="BD96" s="1"/>
  <c r="BE96" s="1"/>
  <c r="DK96" s="1"/>
  <c r="AL96"/>
  <c r="AM96" s="1"/>
  <c r="DJ96" s="1"/>
  <c r="ED95"/>
  <c r="DF95"/>
  <c r="DG95" s="1"/>
  <c r="DN95" s="1"/>
  <c r="DB95"/>
  <c r="CH95"/>
  <c r="CN95" s="1"/>
  <c r="CO95" s="1"/>
  <c r="DM95" s="1"/>
  <c r="BV95"/>
  <c r="BW95" s="1"/>
  <c r="DL95" s="1"/>
  <c r="BR95"/>
  <c r="AX95"/>
  <c r="BD95" s="1"/>
  <c r="BE95" s="1"/>
  <c r="DK95" s="1"/>
  <c r="AL95"/>
  <c r="AM95" s="1"/>
  <c r="DJ95" s="1"/>
  <c r="ED94"/>
  <c r="DF94"/>
  <c r="DG94" s="1"/>
  <c r="DN94" s="1"/>
  <c r="DB94"/>
  <c r="CH94"/>
  <c r="CN94" s="1"/>
  <c r="CO94" s="1"/>
  <c r="DM94" s="1"/>
  <c r="BV94"/>
  <c r="BW94" s="1"/>
  <c r="DL94" s="1"/>
  <c r="BR94"/>
  <c r="AX94"/>
  <c r="BD94" s="1"/>
  <c r="BE94" s="1"/>
  <c r="DK94" s="1"/>
  <c r="AL94"/>
  <c r="AM94" s="1"/>
  <c r="DJ94" s="1"/>
  <c r="DF93"/>
  <c r="DG93" s="1"/>
  <c r="DN93" s="1"/>
  <c r="DB93"/>
  <c r="CH93"/>
  <c r="CN93" s="1"/>
  <c r="CO93" s="1"/>
  <c r="DM93" s="1"/>
  <c r="BV93"/>
  <c r="BW93" s="1"/>
  <c r="DL93" s="1"/>
  <c r="BR93"/>
  <c r="BA93"/>
  <c r="AL93"/>
  <c r="AM93" s="1"/>
  <c r="DJ93" s="1"/>
  <c r="V93"/>
  <c r="Q93"/>
  <c r="W93" s="1"/>
  <c r="X93" s="1"/>
  <c r="DI93" s="1"/>
  <c r="CK92"/>
  <c r="BV92"/>
  <c r="BW92" s="1"/>
  <c r="DL92" s="1"/>
  <c r="AX92"/>
  <c r="BA92" s="1"/>
  <c r="AB92"/>
  <c r="AC92" s="1"/>
  <c r="N92"/>
  <c r="R92" s="1"/>
  <c r="T92"/>
  <c r="ET91"/>
  <c r="CH91"/>
  <c r="CK91" s="1"/>
  <c r="BA91"/>
  <c r="V91"/>
  <c r="Q91"/>
  <c r="U91" s="1"/>
  <c r="DC90"/>
  <c r="CK90"/>
  <c r="AX90"/>
  <c r="BA90" s="1"/>
  <c r="AB90"/>
  <c r="AC90" s="1"/>
  <c r="T90"/>
  <c r="ET89"/>
  <c r="CH89"/>
  <c r="CK89" s="1"/>
  <c r="BA89"/>
  <c r="V89"/>
  <c r="Q89"/>
  <c r="U89" s="1"/>
  <c r="CK88"/>
  <c r="BV88"/>
  <c r="BW88" s="1"/>
  <c r="DL88" s="1"/>
  <c r="AX88"/>
  <c r="BA88" s="1"/>
  <c r="AB88"/>
  <c r="AC88" s="1"/>
  <c r="N88"/>
  <c r="R88" s="1"/>
  <c r="T88"/>
  <c r="ET87"/>
  <c r="CH87"/>
  <c r="CK87" s="1"/>
  <c r="BA87"/>
  <c r="V87"/>
  <c r="Q87"/>
  <c r="W87" s="1"/>
  <c r="X87" s="1"/>
  <c r="DI87" s="1"/>
  <c r="DC86"/>
  <c r="CK86"/>
  <c r="BV86"/>
  <c r="BW86" s="1"/>
  <c r="DL86" s="1"/>
  <c r="AX86"/>
  <c r="BA86" s="1"/>
  <c r="AB86"/>
  <c r="AC86" s="1"/>
  <c r="N86"/>
  <c r="R86" s="1"/>
  <c r="T86"/>
  <c r="ET85"/>
  <c r="CH85"/>
  <c r="CK85" s="1"/>
  <c r="BA85"/>
  <c r="V85"/>
  <c r="Q85"/>
  <c r="W85" s="1"/>
  <c r="X85" s="1"/>
  <c r="DI85" s="1"/>
  <c r="ES84"/>
  <c r="DX84"/>
  <c r="EW84" s="1"/>
  <c r="CL84"/>
  <c r="BB84"/>
  <c r="V84"/>
  <c r="EK83"/>
  <c r="DB83"/>
  <c r="BR83"/>
  <c r="AH83"/>
  <c r="N83"/>
  <c r="R83" s="1"/>
  <c r="CT82"/>
  <c r="CU82" s="1"/>
  <c r="CH82"/>
  <c r="CL82" s="1"/>
  <c r="BJ82"/>
  <c r="BK82" s="1"/>
  <c r="BQ82" s="1"/>
  <c r="AX82"/>
  <c r="BB82" s="1"/>
  <c r="ET81"/>
  <c r="AW81"/>
  <c r="Q81"/>
  <c r="U81" s="1"/>
  <c r="ES80"/>
  <c r="DX80"/>
  <c r="EW80" s="1"/>
  <c r="CL80"/>
  <c r="BB80"/>
  <c r="V80"/>
  <c r="EK79"/>
  <c r="DB79"/>
  <c r="BR79"/>
  <c r="AH79"/>
  <c r="N79"/>
  <c r="R79" s="1"/>
  <c r="CT78"/>
  <c r="CU78" s="1"/>
  <c r="CH78"/>
  <c r="CL78" s="1"/>
  <c r="BJ78"/>
  <c r="BK78" s="1"/>
  <c r="AX78"/>
  <c r="BB78" s="1"/>
  <c r="ET77"/>
  <c r="AW77"/>
  <c r="ES76"/>
  <c r="DX76"/>
  <c r="EW76" s="1"/>
  <c r="CL76"/>
  <c r="BB76"/>
  <c r="AC76"/>
  <c r="AG76" s="1"/>
  <c r="V76"/>
  <c r="Q75"/>
  <c r="U75" s="1"/>
  <c r="CG74"/>
  <c r="T74"/>
  <c r="P74"/>
  <c r="Q71"/>
  <c r="U71" s="1"/>
  <c r="R68"/>
  <c r="AR92"/>
  <c r="AS92" s="1"/>
  <c r="AY92" s="1"/>
  <c r="AZ92"/>
  <c r="CB91"/>
  <c r="CC91" s="1"/>
  <c r="CJ91"/>
  <c r="AR90"/>
  <c r="AS90" s="1"/>
  <c r="AY90" s="1"/>
  <c r="AZ90"/>
  <c r="CB89"/>
  <c r="CC89" s="1"/>
  <c r="CJ89"/>
  <c r="AR88"/>
  <c r="AS88" s="1"/>
  <c r="AY88" s="1"/>
  <c r="AZ88"/>
  <c r="CB87"/>
  <c r="CC87" s="1"/>
  <c r="CJ87"/>
  <c r="AR86"/>
  <c r="AS86" s="1"/>
  <c r="AY86" s="1"/>
  <c r="AZ86"/>
  <c r="CB85"/>
  <c r="CC85" s="1"/>
  <c r="CJ85"/>
  <c r="AB84"/>
  <c r="AC84" s="1"/>
  <c r="AI84"/>
  <c r="CB82"/>
  <c r="CC82" s="1"/>
  <c r="CJ82"/>
  <c r="CM82"/>
  <c r="AR82"/>
  <c r="AS82" s="1"/>
  <c r="AY82" s="1"/>
  <c r="AZ82"/>
  <c r="BC82"/>
  <c r="T82"/>
  <c r="S82"/>
  <c r="P82"/>
  <c r="R82" s="1"/>
  <c r="AF82"/>
  <c r="AI82" s="1"/>
  <c r="BD82"/>
  <c r="BE82" s="1"/>
  <c r="DK82" s="1"/>
  <c r="BP82"/>
  <c r="BS82" s="1"/>
  <c r="CZ82"/>
  <c r="DF82" s="1"/>
  <c r="DG82" s="1"/>
  <c r="DN82" s="1"/>
  <c r="DD82"/>
  <c r="W82"/>
  <c r="X82" s="1"/>
  <c r="DI82" s="1"/>
  <c r="AE82"/>
  <c r="EJ81"/>
  <c r="EI81"/>
  <c r="FD81"/>
  <c r="BK81"/>
  <c r="BO81"/>
  <c r="CU81"/>
  <c r="CY81"/>
  <c r="AB80"/>
  <c r="AC80" s="1"/>
  <c r="AG80" s="1"/>
  <c r="CB78"/>
  <c r="CC78" s="1"/>
  <c r="CI78" s="1"/>
  <c r="CJ78"/>
  <c r="CM78"/>
  <c r="AR78"/>
  <c r="AS78" s="1"/>
  <c r="AZ78"/>
  <c r="BC78"/>
  <c r="T78"/>
  <c r="S78"/>
  <c r="P78"/>
  <c r="R78" s="1"/>
  <c r="AF78"/>
  <c r="AL78" s="1"/>
  <c r="AM78" s="1"/>
  <c r="DJ78" s="1"/>
  <c r="BP78"/>
  <c r="BV78" s="1"/>
  <c r="BW78" s="1"/>
  <c r="DL78" s="1"/>
  <c r="BT78"/>
  <c r="CN78"/>
  <c r="CO78" s="1"/>
  <c r="DM78" s="1"/>
  <c r="CZ78"/>
  <c r="DC78" s="1"/>
  <c r="W78"/>
  <c r="X78" s="1"/>
  <c r="DI78" s="1"/>
  <c r="AE78"/>
  <c r="EJ77"/>
  <c r="EI77"/>
  <c r="FD77"/>
  <c r="BK77"/>
  <c r="BO77"/>
  <c r="CU77"/>
  <c r="CY77"/>
  <c r="AB76"/>
  <c r="AI76"/>
  <c r="CT75"/>
  <c r="CU75" s="1"/>
  <c r="DB75"/>
  <c r="CB75"/>
  <c r="CC75" s="1"/>
  <c r="CJ75"/>
  <c r="CM75"/>
  <c r="BJ73"/>
  <c r="BK73" s="1"/>
  <c r="BR73"/>
  <c r="BB73"/>
  <c r="AR73"/>
  <c r="AS73" s="1"/>
  <c r="AY73" s="1"/>
  <c r="AZ73"/>
  <c r="BC73"/>
  <c r="AH73"/>
  <c r="AB73"/>
  <c r="AC73" s="1"/>
  <c r="N72"/>
  <c r="AX72"/>
  <c r="BA72" s="1"/>
  <c r="CH72"/>
  <c r="CK72" s="1"/>
  <c r="FD72"/>
  <c r="BK72"/>
  <c r="BO72"/>
  <c r="CY72"/>
  <c r="CT71"/>
  <c r="CU71" s="1"/>
  <c r="DB71"/>
  <c r="CB71"/>
  <c r="CC71" s="1"/>
  <c r="CJ71"/>
  <c r="CM71"/>
  <c r="BB93"/>
  <c r="AW93"/>
  <c r="AH93"/>
  <c r="AC93"/>
  <c r="EI92"/>
  <c r="DX92"/>
  <c r="EW92" s="1"/>
  <c r="AV92"/>
  <c r="AW92" s="1"/>
  <c r="CF91"/>
  <c r="CG91" s="1"/>
  <c r="BB91"/>
  <c r="AW91"/>
  <c r="AH91"/>
  <c r="AC91"/>
  <c r="EI90"/>
  <c r="DX90"/>
  <c r="EW90" s="1"/>
  <c r="AV90"/>
  <c r="AW90" s="1"/>
  <c r="CF89"/>
  <c r="CG89" s="1"/>
  <c r="BB89"/>
  <c r="AW89"/>
  <c r="AH89"/>
  <c r="AC89"/>
  <c r="EI88"/>
  <c r="DX88"/>
  <c r="EW88" s="1"/>
  <c r="AV88"/>
  <c r="AW88" s="1"/>
  <c r="CF87"/>
  <c r="CG87" s="1"/>
  <c r="BB87"/>
  <c r="AW87"/>
  <c r="AH87"/>
  <c r="AC87"/>
  <c r="EI86"/>
  <c r="DX86"/>
  <c r="EW86" s="1"/>
  <c r="AV86"/>
  <c r="AW86" s="1"/>
  <c r="CF85"/>
  <c r="CG85" s="1"/>
  <c r="BB85"/>
  <c r="AW85"/>
  <c r="AH85"/>
  <c r="AC85"/>
  <c r="ET84"/>
  <c r="CG84"/>
  <c r="BV84"/>
  <c r="BW84" s="1"/>
  <c r="DL84" s="1"/>
  <c r="BS84"/>
  <c r="AW84"/>
  <c r="AL84"/>
  <c r="AM84" s="1"/>
  <c r="DJ84" s="1"/>
  <c r="DX83"/>
  <c r="EW83" s="1"/>
  <c r="CH81"/>
  <c r="CK81" s="1"/>
  <c r="AX81"/>
  <c r="BA81" s="1"/>
  <c r="ET80"/>
  <c r="DF80"/>
  <c r="DG80" s="1"/>
  <c r="DN80" s="1"/>
  <c r="DC80"/>
  <c r="CG80"/>
  <c r="BV80"/>
  <c r="BW80" s="1"/>
  <c r="DL80" s="1"/>
  <c r="BS80"/>
  <c r="AW80"/>
  <c r="DX79"/>
  <c r="EW79" s="1"/>
  <c r="DC76"/>
  <c r="BS76"/>
  <c r="AW76"/>
  <c r="AL76"/>
  <c r="AM76" s="1"/>
  <c r="DJ76" s="1"/>
  <c r="DX75"/>
  <c r="EW75" s="1"/>
  <c r="T73"/>
  <c r="R69"/>
  <c r="DA63"/>
  <c r="P93"/>
  <c r="R93" s="1"/>
  <c r="AF93"/>
  <c r="AI93" s="1"/>
  <c r="AJ93"/>
  <c r="BD93"/>
  <c r="BE93" s="1"/>
  <c r="DK93" s="1"/>
  <c r="P91"/>
  <c r="R91" s="1"/>
  <c r="AF91"/>
  <c r="AI91" s="1"/>
  <c r="AJ91"/>
  <c r="BD91"/>
  <c r="BE91" s="1"/>
  <c r="DK91" s="1"/>
  <c r="BP91"/>
  <c r="BV91" s="1"/>
  <c r="BW91" s="1"/>
  <c r="DL91" s="1"/>
  <c r="CN91"/>
  <c r="CO91" s="1"/>
  <c r="DM91" s="1"/>
  <c r="CZ91"/>
  <c r="DC91" s="1"/>
  <c r="P89"/>
  <c r="R89" s="1"/>
  <c r="AF89"/>
  <c r="AI89" s="1"/>
  <c r="BD89"/>
  <c r="BE89" s="1"/>
  <c r="DK89" s="1"/>
  <c r="BP89"/>
  <c r="BV89" s="1"/>
  <c r="BW89" s="1"/>
  <c r="DL89" s="1"/>
  <c r="CZ89"/>
  <c r="DC89" s="1"/>
  <c r="P87"/>
  <c r="R87" s="1"/>
  <c r="AF87"/>
  <c r="AI87" s="1"/>
  <c r="AJ87"/>
  <c r="BD87"/>
  <c r="BE87" s="1"/>
  <c r="DK87" s="1"/>
  <c r="BP87"/>
  <c r="BV87" s="1"/>
  <c r="BW87" s="1"/>
  <c r="DL87" s="1"/>
  <c r="CN87"/>
  <c r="CO87" s="1"/>
  <c r="DM87" s="1"/>
  <c r="CZ87"/>
  <c r="DC87" s="1"/>
  <c r="DT87"/>
  <c r="P85"/>
  <c r="R85" s="1"/>
  <c r="AF85"/>
  <c r="AI85" s="1"/>
  <c r="BD85"/>
  <c r="BE85" s="1"/>
  <c r="DK85" s="1"/>
  <c r="BP85"/>
  <c r="BV85" s="1"/>
  <c r="BW85" s="1"/>
  <c r="DL85" s="1"/>
  <c r="CZ85"/>
  <c r="DC85" s="1"/>
  <c r="DD85"/>
  <c r="EJ84"/>
  <c r="EI84"/>
  <c r="FD84"/>
  <c r="BK84"/>
  <c r="BQ84" s="1"/>
  <c r="BO84"/>
  <c r="CU84"/>
  <c r="CY84"/>
  <c r="AB83"/>
  <c r="AC83" s="1"/>
  <c r="AI83"/>
  <c r="CB81"/>
  <c r="CC81" s="1"/>
  <c r="CJ81"/>
  <c r="CM81"/>
  <c r="AR81"/>
  <c r="AS81" s="1"/>
  <c r="AY81" s="1"/>
  <c r="AZ81"/>
  <c r="BC81"/>
  <c r="T81"/>
  <c r="S81"/>
  <c r="P81"/>
  <c r="R81" s="1"/>
  <c r="AF81"/>
  <c r="AL81" s="1"/>
  <c r="AM81" s="1"/>
  <c r="DJ81" s="1"/>
  <c r="BD81"/>
  <c r="BE81" s="1"/>
  <c r="DK81" s="1"/>
  <c r="BP81"/>
  <c r="BS81" s="1"/>
  <c r="CZ81"/>
  <c r="DF81" s="1"/>
  <c r="DG81" s="1"/>
  <c r="DN81" s="1"/>
  <c r="W81"/>
  <c r="X81" s="1"/>
  <c r="DI81" s="1"/>
  <c r="AE81"/>
  <c r="EJ80"/>
  <c r="EI80"/>
  <c r="FD80"/>
  <c r="BK80"/>
  <c r="BO80"/>
  <c r="CU80"/>
  <c r="DA80" s="1"/>
  <c r="CY80"/>
  <c r="AB79"/>
  <c r="AC79" s="1"/>
  <c r="AI79"/>
  <c r="CB77"/>
  <c r="CC77" s="1"/>
  <c r="CI77" s="1"/>
  <c r="CJ77"/>
  <c r="CM77"/>
  <c r="AR77"/>
  <c r="AS77" s="1"/>
  <c r="AY77" s="1"/>
  <c r="AZ77"/>
  <c r="BC77"/>
  <c r="T77"/>
  <c r="S77"/>
  <c r="P77"/>
  <c r="R77" s="1"/>
  <c r="AF77"/>
  <c r="AL77" s="1"/>
  <c r="AM77" s="1"/>
  <c r="DJ77" s="1"/>
  <c r="AJ77"/>
  <c r="BD77"/>
  <c r="BE77" s="1"/>
  <c r="DK77" s="1"/>
  <c r="BP77"/>
  <c r="BT77" s="1"/>
  <c r="CN77"/>
  <c r="CO77" s="1"/>
  <c r="DM77" s="1"/>
  <c r="CZ77"/>
  <c r="DC77" s="1"/>
  <c r="W77"/>
  <c r="X77" s="1"/>
  <c r="DI77" s="1"/>
  <c r="AE77"/>
  <c r="EJ76"/>
  <c r="EI76"/>
  <c r="FD76"/>
  <c r="BK76"/>
  <c r="BQ76" s="1"/>
  <c r="BO76"/>
  <c r="CU76"/>
  <c r="CY76"/>
  <c r="N75"/>
  <c r="R75" s="1"/>
  <c r="AX75"/>
  <c r="BA75" s="1"/>
  <c r="BV75"/>
  <c r="BW75" s="1"/>
  <c r="DL75" s="1"/>
  <c r="CH75"/>
  <c r="CK75" s="1"/>
  <c r="FD75"/>
  <c r="BK75"/>
  <c r="BO75"/>
  <c r="CY75"/>
  <c r="CT74"/>
  <c r="CU74" s="1"/>
  <c r="DB74"/>
  <c r="CB74"/>
  <c r="CC74" s="1"/>
  <c r="CJ74"/>
  <c r="CM74"/>
  <c r="BJ72"/>
  <c r="BR72"/>
  <c r="AR72"/>
  <c r="AS72" s="1"/>
  <c r="AZ72"/>
  <c r="BC72"/>
  <c r="AH72"/>
  <c r="AB72"/>
  <c r="AC72" s="1"/>
  <c r="N71"/>
  <c r="R71" s="1"/>
  <c r="AX71"/>
  <c r="BA71" s="1"/>
  <c r="CH71"/>
  <c r="CK71" s="1"/>
  <c r="FD71"/>
  <c r="BK71"/>
  <c r="BO71"/>
  <c r="CY71"/>
  <c r="T93"/>
  <c r="T91"/>
  <c r="T87"/>
  <c r="T85"/>
  <c r="DC83"/>
  <c r="BS83"/>
  <c r="DC79"/>
  <c r="BS79"/>
  <c r="T72"/>
  <c r="P72"/>
  <c r="BB67"/>
  <c r="DA60"/>
  <c r="AR65"/>
  <c r="AS65" s="1"/>
  <c r="AZ65"/>
  <c r="CT55"/>
  <c r="CU55" s="1"/>
  <c r="DB55"/>
  <c r="DE55"/>
  <c r="BJ55"/>
  <c r="BK55" s="1"/>
  <c r="BR55"/>
  <c r="BU55"/>
  <c r="EI75"/>
  <c r="AE75"/>
  <c r="W75"/>
  <c r="X75" s="1"/>
  <c r="DI75" s="1"/>
  <c r="S75"/>
  <c r="EI74"/>
  <c r="AE74"/>
  <c r="W74"/>
  <c r="X74" s="1"/>
  <c r="DI74" s="1"/>
  <c r="S74"/>
  <c r="EI73"/>
  <c r="AE73"/>
  <c r="W73"/>
  <c r="X73" s="1"/>
  <c r="DI73" s="1"/>
  <c r="S73"/>
  <c r="EI72"/>
  <c r="AE72"/>
  <c r="W72"/>
  <c r="X72" s="1"/>
  <c r="DI72" s="1"/>
  <c r="S72"/>
  <c r="EI71"/>
  <c r="AE71"/>
  <c r="S71"/>
  <c r="EI70"/>
  <c r="CY70"/>
  <c r="CU70"/>
  <c r="CM70"/>
  <c r="BO70"/>
  <c r="BK70"/>
  <c r="BC70"/>
  <c r="AI70"/>
  <c r="AE70"/>
  <c r="W70"/>
  <c r="X70" s="1"/>
  <c r="DI70" s="1"/>
  <c r="S70"/>
  <c r="EI69"/>
  <c r="CY69"/>
  <c r="CU69"/>
  <c r="CM69"/>
  <c r="BO69"/>
  <c r="BK69"/>
  <c r="BC69"/>
  <c r="AE69"/>
  <c r="W69"/>
  <c r="X69" s="1"/>
  <c r="DI69" s="1"/>
  <c r="S69"/>
  <c r="EI68"/>
  <c r="CY68"/>
  <c r="CU68"/>
  <c r="CM68"/>
  <c r="BO68"/>
  <c r="BK68"/>
  <c r="BC68"/>
  <c r="AE68"/>
  <c r="W68"/>
  <c r="X68" s="1"/>
  <c r="DI68" s="1"/>
  <c r="S68"/>
  <c r="EI67"/>
  <c r="CY67"/>
  <c r="CU67"/>
  <c r="DA67" s="1"/>
  <c r="CM67"/>
  <c r="BO67"/>
  <c r="BK67"/>
  <c r="BC67"/>
  <c r="AE67"/>
  <c r="W67"/>
  <c r="X67" s="1"/>
  <c r="DI67" s="1"/>
  <c r="S67"/>
  <c r="EI66"/>
  <c r="CY66"/>
  <c r="CU66"/>
  <c r="CM66"/>
  <c r="BO66"/>
  <c r="BK66"/>
  <c r="BC66"/>
  <c r="AI66"/>
  <c r="AE66"/>
  <c r="W66"/>
  <c r="X66" s="1"/>
  <c r="DI66" s="1"/>
  <c r="S66"/>
  <c r="DC65"/>
  <c r="CY65"/>
  <c r="CU65"/>
  <c r="CG65"/>
  <c r="BR65"/>
  <c r="AK65"/>
  <c r="AE65"/>
  <c r="U65"/>
  <c r="EU64"/>
  <c r="AE64"/>
  <c r="AB64"/>
  <c r="DB63"/>
  <c r="CL63"/>
  <c r="BR63"/>
  <c r="BB63"/>
  <c r="AK63"/>
  <c r="S63"/>
  <c r="DB62"/>
  <c r="BR62"/>
  <c r="AK62"/>
  <c r="S62"/>
  <c r="DB61"/>
  <c r="BR61"/>
  <c r="AK61"/>
  <c r="S61"/>
  <c r="DB60"/>
  <c r="BR60"/>
  <c r="AK60"/>
  <c r="S60"/>
  <c r="DB59"/>
  <c r="BR59"/>
  <c r="AK59"/>
  <c r="S59"/>
  <c r="DB58"/>
  <c r="BR58"/>
  <c r="AK58"/>
  <c r="S58"/>
  <c r="DB57"/>
  <c r="BR57"/>
  <c r="AK57"/>
  <c r="S57"/>
  <c r="DB56"/>
  <c r="BR56"/>
  <c r="AK56"/>
  <c r="S56"/>
  <c r="DX54"/>
  <c r="Q54"/>
  <c r="V53"/>
  <c r="DE51"/>
  <c r="CM51"/>
  <c r="BU51"/>
  <c r="BC51"/>
  <c r="CZ75"/>
  <c r="DF75" s="1"/>
  <c r="DG75" s="1"/>
  <c r="DN75" s="1"/>
  <c r="CN75"/>
  <c r="CO75" s="1"/>
  <c r="DM75" s="1"/>
  <c r="BP75"/>
  <c r="BT75" s="1"/>
  <c r="AF75"/>
  <c r="AI75" s="1"/>
  <c r="CZ74"/>
  <c r="DD74" s="1"/>
  <c r="CN74"/>
  <c r="CO74" s="1"/>
  <c r="DM74" s="1"/>
  <c r="BP74"/>
  <c r="BV74" s="1"/>
  <c r="BW74" s="1"/>
  <c r="DL74" s="1"/>
  <c r="BD74"/>
  <c r="BE74" s="1"/>
  <c r="DK74" s="1"/>
  <c r="AJ74"/>
  <c r="AF74"/>
  <c r="AI74" s="1"/>
  <c r="CZ73"/>
  <c r="DD73" s="1"/>
  <c r="CN73"/>
  <c r="CO73" s="1"/>
  <c r="DM73" s="1"/>
  <c r="BP73"/>
  <c r="BV73" s="1"/>
  <c r="BW73" s="1"/>
  <c r="DL73" s="1"/>
  <c r="BD73"/>
  <c r="BE73" s="1"/>
  <c r="DK73" s="1"/>
  <c r="AF73"/>
  <c r="AL73" s="1"/>
  <c r="AM73" s="1"/>
  <c r="DJ73" s="1"/>
  <c r="DD72"/>
  <c r="CZ72"/>
  <c r="DF72" s="1"/>
  <c r="DG72" s="1"/>
  <c r="DN72" s="1"/>
  <c r="CN72"/>
  <c r="CO72" s="1"/>
  <c r="DM72" s="1"/>
  <c r="BP72"/>
  <c r="BT72" s="1"/>
  <c r="BD72"/>
  <c r="BE72" s="1"/>
  <c r="DK72" s="1"/>
  <c r="AF72"/>
  <c r="AI72" s="1"/>
  <c r="CZ71"/>
  <c r="DC71" s="1"/>
  <c r="BP71"/>
  <c r="BS71" s="1"/>
  <c r="BD71"/>
  <c r="BE71" s="1"/>
  <c r="DK71" s="1"/>
  <c r="AF71"/>
  <c r="AI71" s="1"/>
  <c r="FD70"/>
  <c r="CZ70"/>
  <c r="DC70" s="1"/>
  <c r="CJ70"/>
  <c r="CB70"/>
  <c r="CC70" s="1"/>
  <c r="BP70"/>
  <c r="BT70" s="1"/>
  <c r="AZ70"/>
  <c r="AR70"/>
  <c r="AS70" s="1"/>
  <c r="AF70"/>
  <c r="AB70"/>
  <c r="AC70" s="1"/>
  <c r="FD69"/>
  <c r="CZ69"/>
  <c r="DD69" s="1"/>
  <c r="CJ69"/>
  <c r="CB69"/>
  <c r="CC69" s="1"/>
  <c r="BP69"/>
  <c r="BT69" s="1"/>
  <c r="AZ69"/>
  <c r="AR69"/>
  <c r="AS69" s="1"/>
  <c r="AJ69"/>
  <c r="AF69"/>
  <c r="AI69" s="1"/>
  <c r="AB69"/>
  <c r="AC69" s="1"/>
  <c r="FD68"/>
  <c r="CZ68"/>
  <c r="DD68" s="1"/>
  <c r="CJ68"/>
  <c r="CB68"/>
  <c r="CC68" s="1"/>
  <c r="BP68"/>
  <c r="BS68" s="1"/>
  <c r="AZ68"/>
  <c r="AR68"/>
  <c r="AS68" s="1"/>
  <c r="AF68"/>
  <c r="AI68" s="1"/>
  <c r="AB68"/>
  <c r="AC68" s="1"/>
  <c r="FD67"/>
  <c r="CZ67"/>
  <c r="DC67" s="1"/>
  <c r="CJ67"/>
  <c r="CB67"/>
  <c r="CC67" s="1"/>
  <c r="BP67"/>
  <c r="BS67" s="1"/>
  <c r="AZ67"/>
  <c r="AR67"/>
  <c r="AS67" s="1"/>
  <c r="AF67"/>
  <c r="AB67"/>
  <c r="AC67" s="1"/>
  <c r="FD66"/>
  <c r="CZ66"/>
  <c r="DC66" s="1"/>
  <c r="CJ66"/>
  <c r="CB66"/>
  <c r="CC66" s="1"/>
  <c r="BP66"/>
  <c r="BT66" s="1"/>
  <c r="AZ66"/>
  <c r="AR66"/>
  <c r="AS66" s="1"/>
  <c r="AF66"/>
  <c r="AB66"/>
  <c r="AC66" s="1"/>
  <c r="FD65"/>
  <c r="CZ65"/>
  <c r="DD65" s="1"/>
  <c r="CH65"/>
  <c r="CL65" s="1"/>
  <c r="DB64"/>
  <c r="CL64"/>
  <c r="CF64"/>
  <c r="CG64" s="1"/>
  <c r="CI64" s="1"/>
  <c r="BR64"/>
  <c r="AV64"/>
  <c r="AK64"/>
  <c r="CB63"/>
  <c r="CC63" s="1"/>
  <c r="CI63" s="1"/>
  <c r="AR63"/>
  <c r="AS63" s="1"/>
  <c r="AI63"/>
  <c r="CB62"/>
  <c r="CC62" s="1"/>
  <c r="CI62" s="1"/>
  <c r="AR62"/>
  <c r="DC61"/>
  <c r="CB61"/>
  <c r="CC61" s="1"/>
  <c r="CI61" s="1"/>
  <c r="AR61"/>
  <c r="AS61" s="1"/>
  <c r="FD61"/>
  <c r="DC60"/>
  <c r="CB60"/>
  <c r="CC60" s="1"/>
  <c r="CI60" s="1"/>
  <c r="AR60"/>
  <c r="FD60"/>
  <c r="CB59"/>
  <c r="CC59" s="1"/>
  <c r="CI59" s="1"/>
  <c r="AR59"/>
  <c r="FD59"/>
  <c r="CB58"/>
  <c r="CC58" s="1"/>
  <c r="CI58" s="1"/>
  <c r="AR58"/>
  <c r="AS58" s="1"/>
  <c r="FD58"/>
  <c r="CB57"/>
  <c r="CC57" s="1"/>
  <c r="CI57" s="1"/>
  <c r="AR57"/>
  <c r="AS57" s="1"/>
  <c r="FD57"/>
  <c r="CB56"/>
  <c r="CC56" s="1"/>
  <c r="CI56" s="1"/>
  <c r="AR56"/>
  <c r="DX55"/>
  <c r="S55"/>
  <c r="M55"/>
  <c r="N55" s="1"/>
  <c r="Q55"/>
  <c r="CM54"/>
  <c r="CF54"/>
  <c r="CG54" s="1"/>
  <c r="CI54" s="1"/>
  <c r="BC54"/>
  <c r="AV54"/>
  <c r="V54"/>
  <c r="CB53"/>
  <c r="CC53" s="1"/>
  <c r="CI53" s="1"/>
  <c r="AR53"/>
  <c r="AS53" s="1"/>
  <c r="AY53" s="1"/>
  <c r="AB53"/>
  <c r="CB65"/>
  <c r="CC65" s="1"/>
  <c r="CI65" s="1"/>
  <c r="CJ65"/>
  <c r="EK63"/>
  <c r="EJ63"/>
  <c r="M63"/>
  <c r="N63" s="1"/>
  <c r="R63" s="1"/>
  <c r="Q63"/>
  <c r="W63" s="1"/>
  <c r="X63" s="1"/>
  <c r="DI63" s="1"/>
  <c r="AC63"/>
  <c r="AW63"/>
  <c r="P63"/>
  <c r="AF63"/>
  <c r="AL63" s="1"/>
  <c r="AM63" s="1"/>
  <c r="DJ63" s="1"/>
  <c r="AJ63"/>
  <c r="BD63"/>
  <c r="BE63" s="1"/>
  <c r="DK63" s="1"/>
  <c r="BP63"/>
  <c r="BV63" s="1"/>
  <c r="BW63" s="1"/>
  <c r="DL63" s="1"/>
  <c r="CN63"/>
  <c r="CO63" s="1"/>
  <c r="DM63" s="1"/>
  <c r="CZ63"/>
  <c r="DF63" s="1"/>
  <c r="DG63" s="1"/>
  <c r="DN63" s="1"/>
  <c r="DD63"/>
  <c r="EK62"/>
  <c r="M62"/>
  <c r="N62" s="1"/>
  <c r="Q62"/>
  <c r="T62" s="1"/>
  <c r="AC62"/>
  <c r="AS62"/>
  <c r="AW62"/>
  <c r="P62"/>
  <c r="AF62"/>
  <c r="BP62"/>
  <c r="BQ62" s="1"/>
  <c r="CZ62"/>
  <c r="DF62" s="1"/>
  <c r="DG62" s="1"/>
  <c r="DN62" s="1"/>
  <c r="DD62"/>
  <c r="FD62"/>
  <c r="EK61"/>
  <c r="M61"/>
  <c r="N61" s="1"/>
  <c r="Q61"/>
  <c r="T61" s="1"/>
  <c r="AC61"/>
  <c r="AW61"/>
  <c r="P61"/>
  <c r="AF61"/>
  <c r="BP61"/>
  <c r="BS61" s="1"/>
  <c r="BT61" s="1"/>
  <c r="CZ61"/>
  <c r="DF61" s="1"/>
  <c r="DG61" s="1"/>
  <c r="DN61" s="1"/>
  <c r="DD61"/>
  <c r="EK60"/>
  <c r="M60"/>
  <c r="N60" s="1"/>
  <c r="R60" s="1"/>
  <c r="Q60"/>
  <c r="T60" s="1"/>
  <c r="AS60"/>
  <c r="AY60" s="1"/>
  <c r="BD60" s="1"/>
  <c r="BE60" s="1"/>
  <c r="DK60" s="1"/>
  <c r="AW60"/>
  <c r="P60"/>
  <c r="AF60"/>
  <c r="BP60"/>
  <c r="BQ60" s="1"/>
  <c r="CZ60"/>
  <c r="DF60" s="1"/>
  <c r="DG60" s="1"/>
  <c r="DN60" s="1"/>
  <c r="DD60"/>
  <c r="EK59"/>
  <c r="M59"/>
  <c r="N59" s="1"/>
  <c r="R59" s="1"/>
  <c r="Q59"/>
  <c r="AC59"/>
  <c r="AS59"/>
  <c r="AW59"/>
  <c r="P59"/>
  <c r="AF59"/>
  <c r="BP59"/>
  <c r="BS59" s="1"/>
  <c r="BT59" s="1"/>
  <c r="CZ59"/>
  <c r="DF59" s="1"/>
  <c r="DG59" s="1"/>
  <c r="DN59" s="1"/>
  <c r="EK58"/>
  <c r="M58"/>
  <c r="N58" s="1"/>
  <c r="Q58"/>
  <c r="T58" s="1"/>
  <c r="AC58"/>
  <c r="AW58"/>
  <c r="P58"/>
  <c r="AF58"/>
  <c r="BP58"/>
  <c r="CZ58"/>
  <c r="DF58" s="1"/>
  <c r="DG58" s="1"/>
  <c r="DN58" s="1"/>
  <c r="DD58"/>
  <c r="EK57"/>
  <c r="M57"/>
  <c r="N57" s="1"/>
  <c r="Q57"/>
  <c r="T57" s="1"/>
  <c r="AC57"/>
  <c r="AW57"/>
  <c r="P57"/>
  <c r="AF57"/>
  <c r="BP57"/>
  <c r="BS57" s="1"/>
  <c r="BT57" s="1"/>
  <c r="CZ57"/>
  <c r="DF57" s="1"/>
  <c r="DG57" s="1"/>
  <c r="DN57" s="1"/>
  <c r="EK56"/>
  <c r="M56"/>
  <c r="N56" s="1"/>
  <c r="T56"/>
  <c r="U56" s="1"/>
  <c r="CT53"/>
  <c r="CU53" s="1"/>
  <c r="DB53"/>
  <c r="DE53"/>
  <c r="BJ53"/>
  <c r="BK53" s="1"/>
  <c r="BR53"/>
  <c r="BU53"/>
  <c r="CK63"/>
  <c r="BA63"/>
  <c r="CK62"/>
  <c r="BA62"/>
  <c r="CK61"/>
  <c r="BA61"/>
  <c r="CK60"/>
  <c r="BA60"/>
  <c r="CK59"/>
  <c r="BA59"/>
  <c r="CK58"/>
  <c r="BA58"/>
  <c r="CK57"/>
  <c r="BA57"/>
  <c r="CK56"/>
  <c r="BA56"/>
  <c r="Q56"/>
  <c r="AI50"/>
  <c r="P65"/>
  <c r="AF65"/>
  <c r="AI65" s="1"/>
  <c r="BP65"/>
  <c r="BS65" s="1"/>
  <c r="BT65"/>
  <c r="EK64"/>
  <c r="EJ64"/>
  <c r="M64"/>
  <c r="N64" s="1"/>
  <c r="Q64"/>
  <c r="W64" s="1"/>
  <c r="X64" s="1"/>
  <c r="DI64" s="1"/>
  <c r="AC64"/>
  <c r="AS64"/>
  <c r="AW64"/>
  <c r="P64"/>
  <c r="AF64"/>
  <c r="AJ64" s="1"/>
  <c r="BD64"/>
  <c r="BE64" s="1"/>
  <c r="DK64" s="1"/>
  <c r="BP64"/>
  <c r="BT64" s="1"/>
  <c r="CN64"/>
  <c r="CO64" s="1"/>
  <c r="DM64" s="1"/>
  <c r="CZ64"/>
  <c r="DD64"/>
  <c r="CT54"/>
  <c r="CU54" s="1"/>
  <c r="DB54"/>
  <c r="DE54"/>
  <c r="BJ54"/>
  <c r="BK54" s="1"/>
  <c r="BR54"/>
  <c r="BU54"/>
  <c r="N52"/>
  <c r="AX52"/>
  <c r="CH52"/>
  <c r="CK52" s="1"/>
  <c r="P52"/>
  <c r="AF52"/>
  <c r="AI52" s="1"/>
  <c r="BP52"/>
  <c r="CZ52"/>
  <c r="DF52" s="1"/>
  <c r="DG52" s="1"/>
  <c r="DN52" s="1"/>
  <c r="AE52"/>
  <c r="Q52"/>
  <c r="FD52"/>
  <c r="DB70"/>
  <c r="CH70"/>
  <c r="CK70" s="1"/>
  <c r="BR70"/>
  <c r="AX70"/>
  <c r="BA70" s="1"/>
  <c r="AL70"/>
  <c r="AM70" s="1"/>
  <c r="DJ70" s="1"/>
  <c r="DF69"/>
  <c r="DG69" s="1"/>
  <c r="DN69" s="1"/>
  <c r="DB69"/>
  <c r="CH69"/>
  <c r="CK69" s="1"/>
  <c r="BR69"/>
  <c r="AX69"/>
  <c r="BA69" s="1"/>
  <c r="AL69"/>
  <c r="AM69" s="1"/>
  <c r="DJ69" s="1"/>
  <c r="DF68"/>
  <c r="DG68" s="1"/>
  <c r="DN68" s="1"/>
  <c r="DB68"/>
  <c r="CH68"/>
  <c r="CK68" s="1"/>
  <c r="BR68"/>
  <c r="AX68"/>
  <c r="BA68" s="1"/>
  <c r="DF67"/>
  <c r="DG67" s="1"/>
  <c r="DN67" s="1"/>
  <c r="DB67"/>
  <c r="CH67"/>
  <c r="CK67" s="1"/>
  <c r="BV67"/>
  <c r="BW67" s="1"/>
  <c r="DL67" s="1"/>
  <c r="BR67"/>
  <c r="AX67"/>
  <c r="BA67" s="1"/>
  <c r="AL67"/>
  <c r="AM67" s="1"/>
  <c r="DJ67" s="1"/>
  <c r="DB66"/>
  <c r="CH66"/>
  <c r="CK66" s="1"/>
  <c r="BR66"/>
  <c r="AX66"/>
  <c r="BA66" s="1"/>
  <c r="AL66"/>
  <c r="AM66" s="1"/>
  <c r="DJ66" s="1"/>
  <c r="DF65"/>
  <c r="DG65" s="1"/>
  <c r="DN65" s="1"/>
  <c r="DB65"/>
  <c r="BV65"/>
  <c r="BW65" s="1"/>
  <c r="DL65" s="1"/>
  <c r="AX65"/>
  <c r="BB65" s="1"/>
  <c r="T65"/>
  <c r="CK64"/>
  <c r="BA64"/>
  <c r="EU63"/>
  <c r="EI63"/>
  <c r="AE63"/>
  <c r="EU62"/>
  <c r="EI62"/>
  <c r="AE62"/>
  <c r="EU61"/>
  <c r="EI61"/>
  <c r="AE61"/>
  <c r="EU60"/>
  <c r="EI60"/>
  <c r="AE60"/>
  <c r="EU59"/>
  <c r="EI59"/>
  <c r="AE59"/>
  <c r="EU58"/>
  <c r="EI58"/>
  <c r="AE58"/>
  <c r="EU57"/>
  <c r="EI57"/>
  <c r="AE57"/>
  <c r="EU56"/>
  <c r="EI56"/>
  <c r="CL53"/>
  <c r="CN53" s="1"/>
  <c r="CO53" s="1"/>
  <c r="DM53" s="1"/>
  <c r="Q53"/>
  <c r="T53" s="1"/>
  <c r="CT52"/>
  <c r="CU52" s="1"/>
  <c r="DB52"/>
  <c r="DD52"/>
  <c r="CB52"/>
  <c r="CC52" s="1"/>
  <c r="CJ52"/>
  <c r="BJ52"/>
  <c r="BK52" s="1"/>
  <c r="BR52"/>
  <c r="AR52"/>
  <c r="AS52" s="1"/>
  <c r="AZ52"/>
  <c r="N51"/>
  <c r="AX51"/>
  <c r="BA51" s="1"/>
  <c r="CH51"/>
  <c r="CK51" s="1"/>
  <c r="P51"/>
  <c r="AF51"/>
  <c r="BP51"/>
  <c r="BS51" s="1"/>
  <c r="CZ51"/>
  <c r="DF51" s="1"/>
  <c r="DG51" s="1"/>
  <c r="DN51" s="1"/>
  <c r="FD51"/>
  <c r="AH49"/>
  <c r="AB49"/>
  <c r="AC49" s="1"/>
  <c r="V49"/>
  <c r="CT48"/>
  <c r="CU48" s="1"/>
  <c r="DB48"/>
  <c r="CB48"/>
  <c r="CC48" s="1"/>
  <c r="CJ48"/>
  <c r="BJ48"/>
  <c r="BK48" s="1"/>
  <c r="BR48"/>
  <c r="AR48"/>
  <c r="AS48" s="1"/>
  <c r="AZ48"/>
  <c r="N47"/>
  <c r="AX47"/>
  <c r="CH47"/>
  <c r="P47"/>
  <c r="AF47"/>
  <c r="AI47" s="1"/>
  <c r="BP47"/>
  <c r="CZ47"/>
  <c r="DC47" s="1"/>
  <c r="FD47"/>
  <c r="AH45"/>
  <c r="AB45"/>
  <c r="AC45" s="1"/>
  <c r="V45"/>
  <c r="CT44"/>
  <c r="CU44" s="1"/>
  <c r="DB44"/>
  <c r="CB44"/>
  <c r="CC44" s="1"/>
  <c r="CJ44"/>
  <c r="BJ44"/>
  <c r="BK44" s="1"/>
  <c r="BR44"/>
  <c r="AR44"/>
  <c r="AS44" s="1"/>
  <c r="AZ44"/>
  <c r="BJ42"/>
  <c r="BK42" s="1"/>
  <c r="BR42"/>
  <c r="BU42"/>
  <c r="CJ64"/>
  <c r="AZ64"/>
  <c r="CJ63"/>
  <c r="AZ63"/>
  <c r="CJ62"/>
  <c r="CL62" s="1"/>
  <c r="AZ62"/>
  <c r="BB62" s="1"/>
  <c r="CJ61"/>
  <c r="CL61" s="1"/>
  <c r="CN61" s="1"/>
  <c r="CO61" s="1"/>
  <c r="DM61" s="1"/>
  <c r="AZ61"/>
  <c r="BB61" s="1"/>
  <c r="CJ60"/>
  <c r="CL60" s="1"/>
  <c r="CN60" s="1"/>
  <c r="CO60" s="1"/>
  <c r="DM60" s="1"/>
  <c r="AZ60"/>
  <c r="BB60" s="1"/>
  <c r="CJ59"/>
  <c r="CL59" s="1"/>
  <c r="AZ59"/>
  <c r="BB59" s="1"/>
  <c r="CJ58"/>
  <c r="CL58" s="1"/>
  <c r="CN58" s="1"/>
  <c r="CO58" s="1"/>
  <c r="DM58" s="1"/>
  <c r="AZ58"/>
  <c r="BB58" s="1"/>
  <c r="CJ57"/>
  <c r="CL57" s="1"/>
  <c r="AZ57"/>
  <c r="BB57" s="1"/>
  <c r="DD56"/>
  <c r="CZ56"/>
  <c r="DF56" s="1"/>
  <c r="DG56" s="1"/>
  <c r="DN56" s="1"/>
  <c r="CJ56"/>
  <c r="BP56"/>
  <c r="BQ56" s="1"/>
  <c r="AZ56"/>
  <c r="BB56" s="1"/>
  <c r="AF56"/>
  <c r="P56"/>
  <c r="FD55"/>
  <c r="CZ55"/>
  <c r="DD55" s="1"/>
  <c r="CJ55"/>
  <c r="CL55" s="1"/>
  <c r="CN55" s="1"/>
  <c r="CO55" s="1"/>
  <c r="DM55" s="1"/>
  <c r="BP55"/>
  <c r="AZ55"/>
  <c r="BB55" s="1"/>
  <c r="AF55"/>
  <c r="T55"/>
  <c r="P55"/>
  <c r="FD54"/>
  <c r="CZ54"/>
  <c r="DD54" s="1"/>
  <c r="CJ54"/>
  <c r="CL54" s="1"/>
  <c r="BP54"/>
  <c r="AZ54"/>
  <c r="BB54" s="1"/>
  <c r="AF54"/>
  <c r="P54"/>
  <c r="R54" s="1"/>
  <c r="FD53"/>
  <c r="DD53"/>
  <c r="CZ53"/>
  <c r="CJ53"/>
  <c r="BP53"/>
  <c r="AZ53"/>
  <c r="BB53" s="1"/>
  <c r="AF53"/>
  <c r="P53"/>
  <c r="R53" s="1"/>
  <c r="DC52"/>
  <c r="CX52"/>
  <c r="CY52" s="1"/>
  <c r="CF52"/>
  <c r="CG52" s="1"/>
  <c r="BS52"/>
  <c r="BN52"/>
  <c r="BO52" s="1"/>
  <c r="BA52"/>
  <c r="AV52"/>
  <c r="AW52" s="1"/>
  <c r="CG50"/>
  <c r="AW50"/>
  <c r="S50"/>
  <c r="DX49"/>
  <c r="Q49"/>
  <c r="DC48"/>
  <c r="CX48"/>
  <c r="BN48"/>
  <c r="BO48" s="1"/>
  <c r="CG46"/>
  <c r="AW46"/>
  <c r="S46"/>
  <c r="DX45"/>
  <c r="Q45"/>
  <c r="CX44"/>
  <c r="BN44"/>
  <c r="AC44"/>
  <c r="AH42"/>
  <c r="AH52"/>
  <c r="AB52"/>
  <c r="AC52" s="1"/>
  <c r="V52"/>
  <c r="T52"/>
  <c r="CT51"/>
  <c r="CU51" s="1"/>
  <c r="DB51"/>
  <c r="CB51"/>
  <c r="CC51" s="1"/>
  <c r="CJ51"/>
  <c r="BJ51"/>
  <c r="BK51" s="1"/>
  <c r="BR51"/>
  <c r="AR51"/>
  <c r="AS51" s="1"/>
  <c r="AZ51"/>
  <c r="N50"/>
  <c r="AX50"/>
  <c r="BA50" s="1"/>
  <c r="CH50"/>
  <c r="CK50" s="1"/>
  <c r="P50"/>
  <c r="AF50"/>
  <c r="BP50"/>
  <c r="BS50" s="1"/>
  <c r="CZ50"/>
  <c r="DC50" s="1"/>
  <c r="FD50"/>
  <c r="AH48"/>
  <c r="AB48"/>
  <c r="AC48" s="1"/>
  <c r="V48"/>
  <c r="CT47"/>
  <c r="CU47" s="1"/>
  <c r="DB47"/>
  <c r="CB47"/>
  <c r="CC47" s="1"/>
  <c r="CJ47"/>
  <c r="BJ47"/>
  <c r="BK47" s="1"/>
  <c r="BR47"/>
  <c r="BB47"/>
  <c r="BD47" s="1"/>
  <c r="BE47" s="1"/>
  <c r="DK47" s="1"/>
  <c r="AR47"/>
  <c r="AS47" s="1"/>
  <c r="AY47" s="1"/>
  <c r="AZ47"/>
  <c r="N46"/>
  <c r="AX46"/>
  <c r="BA46" s="1"/>
  <c r="CH46"/>
  <c r="CK46" s="1"/>
  <c r="P46"/>
  <c r="AF46"/>
  <c r="AI46" s="1"/>
  <c r="BP46"/>
  <c r="BS46" s="1"/>
  <c r="CZ46"/>
  <c r="DC46" s="1"/>
  <c r="FD46"/>
  <c r="AH44"/>
  <c r="AB44"/>
  <c r="V44"/>
  <c r="CT43"/>
  <c r="CU43" s="1"/>
  <c r="DB43"/>
  <c r="DE43"/>
  <c r="BJ41"/>
  <c r="BK41" s="1"/>
  <c r="BR41"/>
  <c r="BU41"/>
  <c r="AW56"/>
  <c r="AS56"/>
  <c r="AC56"/>
  <c r="AG56" s="1"/>
  <c r="AW55"/>
  <c r="AS55"/>
  <c r="AW54"/>
  <c r="AS54"/>
  <c r="AY54" s="1"/>
  <c r="AC54"/>
  <c r="AG54" s="1"/>
  <c r="AW53"/>
  <c r="AC53"/>
  <c r="AG53" s="1"/>
  <c r="DX52"/>
  <c r="CX51"/>
  <c r="CY51" s="1"/>
  <c r="CF51"/>
  <c r="CG51" s="1"/>
  <c r="BN51"/>
  <c r="BO51" s="1"/>
  <c r="AV51"/>
  <c r="AW51" s="1"/>
  <c r="CY49"/>
  <c r="CG49"/>
  <c r="BO49"/>
  <c r="AW49"/>
  <c r="DX48"/>
  <c r="Q48"/>
  <c r="CX47"/>
  <c r="CY47" s="1"/>
  <c r="CK47"/>
  <c r="BS47"/>
  <c r="BT47" s="1"/>
  <c r="BN47"/>
  <c r="BO47" s="1"/>
  <c r="BA47"/>
  <c r="CY45"/>
  <c r="CG45"/>
  <c r="BO45"/>
  <c r="AW45"/>
  <c r="DX44"/>
  <c r="Q44"/>
  <c r="T44" s="1"/>
  <c r="DX43"/>
  <c r="AH51"/>
  <c r="AB51"/>
  <c r="AC51" s="1"/>
  <c r="V51"/>
  <c r="T51"/>
  <c r="CT50"/>
  <c r="CU50" s="1"/>
  <c r="DB50"/>
  <c r="DD50"/>
  <c r="CB50"/>
  <c r="CC50" s="1"/>
  <c r="CJ50"/>
  <c r="BJ50"/>
  <c r="BK50" s="1"/>
  <c r="BR50"/>
  <c r="BT50" s="1"/>
  <c r="AR50"/>
  <c r="AS50" s="1"/>
  <c r="AZ50"/>
  <c r="BB50" s="1"/>
  <c r="N49"/>
  <c r="AX49"/>
  <c r="BA49" s="1"/>
  <c r="CH49"/>
  <c r="CK49" s="1"/>
  <c r="P49"/>
  <c r="AF49"/>
  <c r="AI49" s="1"/>
  <c r="BP49"/>
  <c r="BS49" s="1"/>
  <c r="CZ49"/>
  <c r="DC49" s="1"/>
  <c r="FD49"/>
  <c r="AH47"/>
  <c r="AB47"/>
  <c r="AC47" s="1"/>
  <c r="AG47" s="1"/>
  <c r="V47"/>
  <c r="T47"/>
  <c r="U47" s="1"/>
  <c r="CT46"/>
  <c r="CU46" s="1"/>
  <c r="DB46"/>
  <c r="DD46"/>
  <c r="CL46"/>
  <c r="CB46"/>
  <c r="CC46" s="1"/>
  <c r="CI46" s="1"/>
  <c r="CJ46"/>
  <c r="BJ46"/>
  <c r="BK46" s="1"/>
  <c r="BR46"/>
  <c r="BT46" s="1"/>
  <c r="AR46"/>
  <c r="AS46" s="1"/>
  <c r="AZ46"/>
  <c r="N45"/>
  <c r="R45" s="1"/>
  <c r="AX45"/>
  <c r="BA45" s="1"/>
  <c r="CH45"/>
  <c r="CK45" s="1"/>
  <c r="P45"/>
  <c r="AF45"/>
  <c r="AI45" s="1"/>
  <c r="BP45"/>
  <c r="BS45" s="1"/>
  <c r="CZ45"/>
  <c r="DC45" s="1"/>
  <c r="FD45"/>
  <c r="V43"/>
  <c r="M43"/>
  <c r="N43" s="1"/>
  <c r="T43"/>
  <c r="U43" s="1"/>
  <c r="CT42"/>
  <c r="CU42" s="1"/>
  <c r="DB42"/>
  <c r="DE42"/>
  <c r="CX50"/>
  <c r="CY50" s="1"/>
  <c r="BN50"/>
  <c r="BO50" s="1"/>
  <c r="CY48"/>
  <c r="CG48"/>
  <c r="AW48"/>
  <c r="CX46"/>
  <c r="CY46" s="1"/>
  <c r="BN46"/>
  <c r="BO46" s="1"/>
  <c r="CY44"/>
  <c r="CG44"/>
  <c r="BO44"/>
  <c r="AW44"/>
  <c r="AH50"/>
  <c r="AB50"/>
  <c r="AC50" s="1"/>
  <c r="AG50" s="1"/>
  <c r="V50"/>
  <c r="T50"/>
  <c r="CT49"/>
  <c r="CU49" s="1"/>
  <c r="DB49"/>
  <c r="CL49"/>
  <c r="CB49"/>
  <c r="CC49" s="1"/>
  <c r="CI49" s="1"/>
  <c r="CJ49"/>
  <c r="BJ49"/>
  <c r="BK49" s="1"/>
  <c r="BQ49" s="1"/>
  <c r="BR49"/>
  <c r="BT49" s="1"/>
  <c r="BV49" s="1"/>
  <c r="BW49" s="1"/>
  <c r="DL49" s="1"/>
  <c r="AR49"/>
  <c r="AS49" s="1"/>
  <c r="AZ49"/>
  <c r="N48"/>
  <c r="AX48"/>
  <c r="CH48"/>
  <c r="P48"/>
  <c r="AF48"/>
  <c r="AI48" s="1"/>
  <c r="AJ48" s="1"/>
  <c r="BP48"/>
  <c r="CZ48"/>
  <c r="DD48" s="1"/>
  <c r="FD48"/>
  <c r="AH46"/>
  <c r="AB46"/>
  <c r="AC46" s="1"/>
  <c r="V46"/>
  <c r="T46"/>
  <c r="CT45"/>
  <c r="CU45" s="1"/>
  <c r="DA45" s="1"/>
  <c r="DB45"/>
  <c r="CB45"/>
  <c r="CC45" s="1"/>
  <c r="CJ45"/>
  <c r="BJ45"/>
  <c r="BK45" s="1"/>
  <c r="BQ45" s="1"/>
  <c r="BR45"/>
  <c r="BB45"/>
  <c r="BD45" s="1"/>
  <c r="BE45" s="1"/>
  <c r="DK45" s="1"/>
  <c r="AR45"/>
  <c r="AS45" s="1"/>
  <c r="AY45" s="1"/>
  <c r="AZ45"/>
  <c r="N44"/>
  <c r="AX44"/>
  <c r="BA44" s="1"/>
  <c r="BB44" s="1"/>
  <c r="CH44"/>
  <c r="CK44" s="1"/>
  <c r="P44"/>
  <c r="AF44"/>
  <c r="AI44" s="1"/>
  <c r="AJ44" s="1"/>
  <c r="BP44"/>
  <c r="CZ44"/>
  <c r="DD44" s="1"/>
  <c r="FD44"/>
  <c r="BJ43"/>
  <c r="BK43" s="1"/>
  <c r="BR43"/>
  <c r="BU43"/>
  <c r="V42"/>
  <c r="M42"/>
  <c r="N42" s="1"/>
  <c r="R42" s="1"/>
  <c r="T42"/>
  <c r="CT41"/>
  <c r="CU41" s="1"/>
  <c r="DB41"/>
  <c r="DE41"/>
  <c r="DA40"/>
  <c r="N40"/>
  <c r="CL38"/>
  <c r="U36"/>
  <c r="CB38"/>
  <c r="CC38" s="1"/>
  <c r="CI38" s="1"/>
  <c r="CN38" s="1"/>
  <c r="CO38" s="1"/>
  <c r="DM38" s="1"/>
  <c r="CJ38"/>
  <c r="CM38"/>
  <c r="AR38"/>
  <c r="AS38" s="1"/>
  <c r="AZ38"/>
  <c r="BB38" s="1"/>
  <c r="BC38"/>
  <c r="S38"/>
  <c r="P38"/>
  <c r="AF38"/>
  <c r="BP38"/>
  <c r="BS38" s="1"/>
  <c r="CZ38"/>
  <c r="DC38" s="1"/>
  <c r="AE38"/>
  <c r="EI37"/>
  <c r="FD37"/>
  <c r="BK37"/>
  <c r="BQ37" s="1"/>
  <c r="BO37"/>
  <c r="CY37"/>
  <c r="AB36"/>
  <c r="AC36" s="1"/>
  <c r="CB34"/>
  <c r="CC34" s="1"/>
  <c r="CI34" s="1"/>
  <c r="CJ34"/>
  <c r="CL34" s="1"/>
  <c r="CM34"/>
  <c r="AR34"/>
  <c r="AS34" s="1"/>
  <c r="AZ34"/>
  <c r="BB34" s="1"/>
  <c r="BC34"/>
  <c r="S34"/>
  <c r="P34"/>
  <c r="AF34"/>
  <c r="BP34"/>
  <c r="BT34" s="1"/>
  <c r="CZ34"/>
  <c r="DD34" s="1"/>
  <c r="AE34"/>
  <c r="EI33"/>
  <c r="FD33"/>
  <c r="BO33"/>
  <c r="CU33"/>
  <c r="DA33" s="1"/>
  <c r="CY33"/>
  <c r="EK31"/>
  <c r="EI31"/>
  <c r="ES30"/>
  <c r="EU30"/>
  <c r="M30"/>
  <c r="N30" s="1"/>
  <c r="T30"/>
  <c r="S30"/>
  <c r="Q30"/>
  <c r="AC30"/>
  <c r="AW30"/>
  <c r="P30"/>
  <c r="AF30"/>
  <c r="BP30"/>
  <c r="BS30" s="1"/>
  <c r="BT30" s="1"/>
  <c r="CZ30"/>
  <c r="DD30" s="1"/>
  <c r="AE30"/>
  <c r="FD43"/>
  <c r="CZ43"/>
  <c r="DD43" s="1"/>
  <c r="CJ43"/>
  <c r="CB43"/>
  <c r="CC43" s="1"/>
  <c r="BP43"/>
  <c r="BS43" s="1"/>
  <c r="AZ43"/>
  <c r="AR43"/>
  <c r="AS43" s="1"/>
  <c r="AF43"/>
  <c r="AI43" s="1"/>
  <c r="AB43"/>
  <c r="AC43" s="1"/>
  <c r="AG43" s="1"/>
  <c r="P43"/>
  <c r="FD42"/>
  <c r="CZ42"/>
  <c r="DC42" s="1"/>
  <c r="CJ42"/>
  <c r="CB42"/>
  <c r="CC42" s="1"/>
  <c r="CI42" s="1"/>
  <c r="BP42"/>
  <c r="BS42" s="1"/>
  <c r="AZ42"/>
  <c r="AR42"/>
  <c r="AS42" s="1"/>
  <c r="AF42"/>
  <c r="AI42" s="1"/>
  <c r="AB42"/>
  <c r="AC42" s="1"/>
  <c r="P42"/>
  <c r="FD41"/>
  <c r="CZ41"/>
  <c r="DC41" s="1"/>
  <c r="CJ41"/>
  <c r="CB41"/>
  <c r="CC41" s="1"/>
  <c r="BP41"/>
  <c r="BS41" s="1"/>
  <c r="AZ41"/>
  <c r="AR41"/>
  <c r="AS41" s="1"/>
  <c r="AF41"/>
  <c r="AI41" s="1"/>
  <c r="AB41"/>
  <c r="AC41" s="1"/>
  <c r="AG41" s="1"/>
  <c r="T41"/>
  <c r="P41"/>
  <c r="FD40"/>
  <c r="CZ40"/>
  <c r="DC40" s="1"/>
  <c r="CJ40"/>
  <c r="CB40"/>
  <c r="CC40" s="1"/>
  <c r="BP40"/>
  <c r="BS40" s="1"/>
  <c r="AZ40"/>
  <c r="AR40"/>
  <c r="AS40" s="1"/>
  <c r="AF40"/>
  <c r="AI40" s="1"/>
  <c r="AB40"/>
  <c r="AC40" s="1"/>
  <c r="T40"/>
  <c r="P40"/>
  <c r="DX39"/>
  <c r="V39"/>
  <c r="AH38"/>
  <c r="N38"/>
  <c r="CT37"/>
  <c r="CU37" s="1"/>
  <c r="CH37"/>
  <c r="CK37" s="1"/>
  <c r="BJ37"/>
  <c r="AX37"/>
  <c r="BA37" s="1"/>
  <c r="ET36"/>
  <c r="CG36"/>
  <c r="BS36"/>
  <c r="AW36"/>
  <c r="DX35"/>
  <c r="V35"/>
  <c r="AH34"/>
  <c r="N34"/>
  <c r="CT33"/>
  <c r="CH33"/>
  <c r="CK33" s="1"/>
  <c r="BJ33"/>
  <c r="BK33" s="1"/>
  <c r="AX33"/>
  <c r="BA33" s="1"/>
  <c r="DX32"/>
  <c r="CK32"/>
  <c r="AR32"/>
  <c r="AS32" s="1"/>
  <c r="CB31"/>
  <c r="CC31" s="1"/>
  <c r="CI27"/>
  <c r="AB39"/>
  <c r="AC39" s="1"/>
  <c r="CB37"/>
  <c r="CC37" s="1"/>
  <c r="CJ37"/>
  <c r="CM37"/>
  <c r="AR37"/>
  <c r="AS37" s="1"/>
  <c r="AY37" s="1"/>
  <c r="BD37" s="1"/>
  <c r="BE37" s="1"/>
  <c r="DK37" s="1"/>
  <c r="AZ37"/>
  <c r="BC37"/>
  <c r="T37"/>
  <c r="S37"/>
  <c r="P37"/>
  <c r="R37" s="1"/>
  <c r="AF37"/>
  <c r="BP37"/>
  <c r="BT37" s="1"/>
  <c r="CZ37"/>
  <c r="DF37" s="1"/>
  <c r="DG37" s="1"/>
  <c r="DN37" s="1"/>
  <c r="AE37"/>
  <c r="EI36"/>
  <c r="FD36"/>
  <c r="BK36"/>
  <c r="BO36"/>
  <c r="CU36"/>
  <c r="CY36"/>
  <c r="AB35"/>
  <c r="AC35" s="1"/>
  <c r="AG35" s="1"/>
  <c r="CB33"/>
  <c r="CC33" s="1"/>
  <c r="CJ33"/>
  <c r="CM33"/>
  <c r="AR33"/>
  <c r="AS33" s="1"/>
  <c r="AY33" s="1"/>
  <c r="AZ33"/>
  <c r="BC33"/>
  <c r="T33"/>
  <c r="S33"/>
  <c r="P33"/>
  <c r="R33" s="1"/>
  <c r="AF33"/>
  <c r="AI33" s="1"/>
  <c r="BP33"/>
  <c r="CZ33"/>
  <c r="DF33" s="1"/>
  <c r="DG33" s="1"/>
  <c r="DN33" s="1"/>
  <c r="AE33"/>
  <c r="EK30"/>
  <c r="EI30"/>
  <c r="ES29"/>
  <c r="EU29"/>
  <c r="M41"/>
  <c r="N41" s="1"/>
  <c r="DE40"/>
  <c r="BU40"/>
  <c r="U40"/>
  <c r="M40"/>
  <c r="AW39"/>
  <c r="Q39"/>
  <c r="ES38"/>
  <c r="DB37"/>
  <c r="BR37"/>
  <c r="AH37"/>
  <c r="AW35"/>
  <c r="Q35"/>
  <c r="ES34"/>
  <c r="DB33"/>
  <c r="BR33"/>
  <c r="AH33"/>
  <c r="BA32"/>
  <c r="CH31"/>
  <c r="CK31" s="1"/>
  <c r="N25"/>
  <c r="EI39"/>
  <c r="FD39"/>
  <c r="BO39"/>
  <c r="CU39"/>
  <c r="CY39"/>
  <c r="AB38"/>
  <c r="AC38" s="1"/>
  <c r="AG38" s="1"/>
  <c r="AI38"/>
  <c r="CB36"/>
  <c r="CC36" s="1"/>
  <c r="CI36" s="1"/>
  <c r="CN36" s="1"/>
  <c r="CO36" s="1"/>
  <c r="DM36" s="1"/>
  <c r="CJ36"/>
  <c r="CL36" s="1"/>
  <c r="CM36"/>
  <c r="AR36"/>
  <c r="AS36" s="1"/>
  <c r="AZ36"/>
  <c r="BB36" s="1"/>
  <c r="BC36"/>
  <c r="T36"/>
  <c r="S36"/>
  <c r="P36"/>
  <c r="AF36"/>
  <c r="BP36"/>
  <c r="BT36" s="1"/>
  <c r="CZ36"/>
  <c r="DC36" s="1"/>
  <c r="AE36"/>
  <c r="EI35"/>
  <c r="FD35"/>
  <c r="BO35"/>
  <c r="CY35"/>
  <c r="AB34"/>
  <c r="AC34" s="1"/>
  <c r="AI34"/>
  <c r="ES32"/>
  <c r="EU32"/>
  <c r="M32"/>
  <c r="N32" s="1"/>
  <c r="T32"/>
  <c r="S32"/>
  <c r="Q32"/>
  <c r="AW32"/>
  <c r="P32"/>
  <c r="AF32"/>
  <c r="BP32"/>
  <c r="BT32"/>
  <c r="CZ32"/>
  <c r="DF32" s="1"/>
  <c r="DG32" s="1"/>
  <c r="DN32" s="1"/>
  <c r="AE32"/>
  <c r="DF43"/>
  <c r="DG43" s="1"/>
  <c r="DN43" s="1"/>
  <c r="CH43"/>
  <c r="AX43"/>
  <c r="BA43" s="1"/>
  <c r="CH42"/>
  <c r="CK42" s="1"/>
  <c r="AX42"/>
  <c r="DF41"/>
  <c r="DG41" s="1"/>
  <c r="DN41" s="1"/>
  <c r="CH41"/>
  <c r="CK41" s="1"/>
  <c r="AX41"/>
  <c r="BA41" s="1"/>
  <c r="DF40"/>
  <c r="DG40" s="1"/>
  <c r="DN40" s="1"/>
  <c r="DB40"/>
  <c r="CH40"/>
  <c r="BR40"/>
  <c r="AX40"/>
  <c r="BA40" s="1"/>
  <c r="CT39"/>
  <c r="CH39"/>
  <c r="CK39" s="1"/>
  <c r="BJ39"/>
  <c r="BK39" s="1"/>
  <c r="AX39"/>
  <c r="BA39" s="1"/>
  <c r="ET38"/>
  <c r="AW38"/>
  <c r="Q38"/>
  <c r="ES37"/>
  <c r="DX37"/>
  <c r="CL37"/>
  <c r="BB37"/>
  <c r="V37"/>
  <c r="EK36"/>
  <c r="DB36"/>
  <c r="BR36"/>
  <c r="AH36"/>
  <c r="N36"/>
  <c r="CT35"/>
  <c r="CU35" s="1"/>
  <c r="DA35" s="1"/>
  <c r="CH35"/>
  <c r="CK35" s="1"/>
  <c r="BJ35"/>
  <c r="BK35" s="1"/>
  <c r="AX35"/>
  <c r="BA35" s="1"/>
  <c r="ET34"/>
  <c r="DF34"/>
  <c r="DG34" s="1"/>
  <c r="DN34" s="1"/>
  <c r="BS34"/>
  <c r="AW34"/>
  <c r="Q34"/>
  <c r="ES33"/>
  <c r="DX33"/>
  <c r="CL33"/>
  <c r="BB33"/>
  <c r="V33"/>
  <c r="BS32"/>
  <c r="AK32"/>
  <c r="AX31"/>
  <c r="BA31" s="1"/>
  <c r="AH31"/>
  <c r="AB31"/>
  <c r="FD31"/>
  <c r="ET30"/>
  <c r="DX30"/>
  <c r="DF30"/>
  <c r="DG30" s="1"/>
  <c r="DN30" s="1"/>
  <c r="CH30"/>
  <c r="CI30" s="1"/>
  <c r="AR30"/>
  <c r="AS30" s="1"/>
  <c r="AY30" s="1"/>
  <c r="V30"/>
  <c r="CB39"/>
  <c r="CC39" s="1"/>
  <c r="CJ39"/>
  <c r="CM39"/>
  <c r="AR39"/>
  <c r="AS39" s="1"/>
  <c r="AZ39"/>
  <c r="BC39"/>
  <c r="T39"/>
  <c r="S39"/>
  <c r="P39"/>
  <c r="R39" s="1"/>
  <c r="AF39"/>
  <c r="AI39" s="1"/>
  <c r="AJ39" s="1"/>
  <c r="BP39"/>
  <c r="BS39" s="1"/>
  <c r="CZ39"/>
  <c r="DC39" s="1"/>
  <c r="DD39"/>
  <c r="AE39"/>
  <c r="EI38"/>
  <c r="FD38"/>
  <c r="BK38"/>
  <c r="BO38"/>
  <c r="CU38"/>
  <c r="CY38"/>
  <c r="AB37"/>
  <c r="AC37" s="1"/>
  <c r="AG37" s="1"/>
  <c r="AI37"/>
  <c r="CB35"/>
  <c r="CC35" s="1"/>
  <c r="CJ35"/>
  <c r="CM35"/>
  <c r="AR35"/>
  <c r="AS35" s="1"/>
  <c r="AY35" s="1"/>
  <c r="AZ35"/>
  <c r="BC35"/>
  <c r="T35"/>
  <c r="S35"/>
  <c r="P35"/>
  <c r="AF35"/>
  <c r="AI35" s="1"/>
  <c r="AJ35" s="1"/>
  <c r="BP35"/>
  <c r="BS35" s="1"/>
  <c r="CZ35"/>
  <c r="DF35" s="1"/>
  <c r="DG35" s="1"/>
  <c r="DN35" s="1"/>
  <c r="AE35"/>
  <c r="EI34"/>
  <c r="FD34"/>
  <c r="BK34"/>
  <c r="BQ34" s="1"/>
  <c r="BO34"/>
  <c r="CU34"/>
  <c r="CY34"/>
  <c r="AB33"/>
  <c r="AC33" s="1"/>
  <c r="EK32"/>
  <c r="EI32"/>
  <c r="ES31"/>
  <c r="EU31"/>
  <c r="M31"/>
  <c r="N31" s="1"/>
  <c r="R31" s="1"/>
  <c r="T31"/>
  <c r="S31"/>
  <c r="Q31"/>
  <c r="AC31"/>
  <c r="AS31"/>
  <c r="AW31"/>
  <c r="P31"/>
  <c r="AF31"/>
  <c r="BP31"/>
  <c r="BS31" s="1"/>
  <c r="BT31" s="1"/>
  <c r="BV31" s="1"/>
  <c r="BW31" s="1"/>
  <c r="DL31" s="1"/>
  <c r="CZ31"/>
  <c r="DC31" s="1"/>
  <c r="AE31"/>
  <c r="DC37"/>
  <c r="BS37"/>
  <c r="DC30"/>
  <c r="BA30"/>
  <c r="AI24"/>
  <c r="AJ24" s="1"/>
  <c r="AK25"/>
  <c r="AB25"/>
  <c r="AC25" s="1"/>
  <c r="CK23"/>
  <c r="CB23"/>
  <c r="CC23" s="1"/>
  <c r="CJ23"/>
  <c r="EK23"/>
  <c r="BA23"/>
  <c r="AR23"/>
  <c r="AS23" s="1"/>
  <c r="AZ23"/>
  <c r="BB23" s="1"/>
  <c r="M23"/>
  <c r="N23" s="1"/>
  <c r="Q23"/>
  <c r="T23" s="1"/>
  <c r="AC23"/>
  <c r="P23"/>
  <c r="AF23"/>
  <c r="BP23"/>
  <c r="CZ23"/>
  <c r="DD23" s="1"/>
  <c r="FD23"/>
  <c r="EK20"/>
  <c r="EI20"/>
  <c r="CY32"/>
  <c r="CU32"/>
  <c r="CM32"/>
  <c r="BO32"/>
  <c r="BK32"/>
  <c r="BC32"/>
  <c r="CY31"/>
  <c r="CU31"/>
  <c r="CM31"/>
  <c r="BO31"/>
  <c r="BK31"/>
  <c r="BQ31" s="1"/>
  <c r="BC31"/>
  <c r="CY30"/>
  <c r="CU30"/>
  <c r="CM30"/>
  <c r="BO30"/>
  <c r="BK30"/>
  <c r="BC30"/>
  <c r="AI30"/>
  <c r="EI29"/>
  <c r="CY29"/>
  <c r="CU29"/>
  <c r="CM29"/>
  <c r="BO29"/>
  <c r="BK29"/>
  <c r="BC29"/>
  <c r="AE29"/>
  <c r="S29"/>
  <c r="U29" s="1"/>
  <c r="EU28"/>
  <c r="EI28"/>
  <c r="CY28"/>
  <c r="CU28"/>
  <c r="CM28"/>
  <c r="BO28"/>
  <c r="BK28"/>
  <c r="BC28"/>
  <c r="AE28"/>
  <c r="S28"/>
  <c r="EU27"/>
  <c r="EI27"/>
  <c r="CY27"/>
  <c r="CU27"/>
  <c r="CM27"/>
  <c r="BO27"/>
  <c r="BK27"/>
  <c r="BC27"/>
  <c r="AE27"/>
  <c r="S27"/>
  <c r="EU26"/>
  <c r="EE26"/>
  <c r="DE26"/>
  <c r="BR26"/>
  <c r="AJ26"/>
  <c r="AE26"/>
  <c r="AK26"/>
  <c r="V26"/>
  <c r="P26"/>
  <c r="R26" s="1"/>
  <c r="EU25"/>
  <c r="CZ25"/>
  <c r="DD25" s="1"/>
  <c r="CM25"/>
  <c r="CH25"/>
  <c r="CK25" s="1"/>
  <c r="BR25"/>
  <c r="AV25"/>
  <c r="AW25" s="1"/>
  <c r="S25"/>
  <c r="DX24"/>
  <c r="AE24"/>
  <c r="CT23"/>
  <c r="CU23" s="1"/>
  <c r="BJ23"/>
  <c r="BK23" s="1"/>
  <c r="ET22"/>
  <c r="CJ21"/>
  <c r="BQ20"/>
  <c r="AV20"/>
  <c r="AK24"/>
  <c r="AB24"/>
  <c r="AC24" s="1"/>
  <c r="AG24" s="1"/>
  <c r="CK22"/>
  <c r="CB22"/>
  <c r="CC22" s="1"/>
  <c r="CI22" s="1"/>
  <c r="CJ22"/>
  <c r="CL22" s="1"/>
  <c r="CN22" s="1"/>
  <c r="CO22" s="1"/>
  <c r="DM22" s="1"/>
  <c r="EK22"/>
  <c r="BA22"/>
  <c r="AR22"/>
  <c r="AS22" s="1"/>
  <c r="AZ22"/>
  <c r="BB22" s="1"/>
  <c r="M22"/>
  <c r="N22" s="1"/>
  <c r="Q22"/>
  <c r="T22" s="1"/>
  <c r="AW22"/>
  <c r="P22"/>
  <c r="AF22"/>
  <c r="BP22"/>
  <c r="CZ22"/>
  <c r="DF22" s="1"/>
  <c r="DG22" s="1"/>
  <c r="DN22" s="1"/>
  <c r="DD22"/>
  <c r="FD22"/>
  <c r="BJ21"/>
  <c r="BK21" s="1"/>
  <c r="BQ21" s="1"/>
  <c r="BS21"/>
  <c r="BT21" s="1"/>
  <c r="CJ32"/>
  <c r="CL32" s="1"/>
  <c r="CN32" s="1"/>
  <c r="CO32" s="1"/>
  <c r="DM32" s="1"/>
  <c r="AZ32"/>
  <c r="BB32" s="1"/>
  <c r="CJ31"/>
  <c r="AZ31"/>
  <c r="CJ30"/>
  <c r="AZ30"/>
  <c r="BB30" s="1"/>
  <c r="CZ29"/>
  <c r="DF29" s="1"/>
  <c r="DG29" s="1"/>
  <c r="DN29" s="1"/>
  <c r="CJ29"/>
  <c r="CL29" s="1"/>
  <c r="BP29"/>
  <c r="BS29" s="1"/>
  <c r="AZ29"/>
  <c r="BB29" s="1"/>
  <c r="AF29"/>
  <c r="AI29" s="1"/>
  <c r="T29"/>
  <c r="P29"/>
  <c r="CZ28"/>
  <c r="DF28" s="1"/>
  <c r="DG28" s="1"/>
  <c r="DN28" s="1"/>
  <c r="CJ28"/>
  <c r="CL28" s="1"/>
  <c r="CN28" s="1"/>
  <c r="CO28" s="1"/>
  <c r="DM28" s="1"/>
  <c r="BP28"/>
  <c r="AZ28"/>
  <c r="BB28" s="1"/>
  <c r="AF28"/>
  <c r="T28"/>
  <c r="P28"/>
  <c r="R28" s="1"/>
  <c r="CZ27"/>
  <c r="DF27" s="1"/>
  <c r="DG27" s="1"/>
  <c r="DN27" s="1"/>
  <c r="CJ27"/>
  <c r="CL27" s="1"/>
  <c r="CN27" s="1"/>
  <c r="CO27" s="1"/>
  <c r="DM27" s="1"/>
  <c r="BP27"/>
  <c r="AZ27"/>
  <c r="AF27"/>
  <c r="AI27" s="1"/>
  <c r="T27"/>
  <c r="U27" s="1"/>
  <c r="P27"/>
  <c r="R27" s="1"/>
  <c r="FD26"/>
  <c r="CZ26"/>
  <c r="DC26" s="1"/>
  <c r="CM26"/>
  <c r="CH26"/>
  <c r="CI26" s="1"/>
  <c r="BS26"/>
  <c r="BA26"/>
  <c r="BB26" s="1"/>
  <c r="AF26"/>
  <c r="AI26" s="1"/>
  <c r="DB25"/>
  <c r="CF24"/>
  <c r="CG24" s="1"/>
  <c r="AV24"/>
  <c r="S24"/>
  <c r="DX23"/>
  <c r="CT22"/>
  <c r="CU22" s="1"/>
  <c r="DA22" s="1"/>
  <c r="BJ22"/>
  <c r="BK22" s="1"/>
  <c r="BQ22" s="1"/>
  <c r="BA25"/>
  <c r="AR25"/>
  <c r="AS25" s="1"/>
  <c r="AY25" s="1"/>
  <c r="AZ25"/>
  <c r="M25"/>
  <c r="Q25"/>
  <c r="T25" s="1"/>
  <c r="P25"/>
  <c r="AF25"/>
  <c r="BP25"/>
  <c r="AK23"/>
  <c r="AB23"/>
  <c r="ES21"/>
  <c r="EU21"/>
  <c r="AK21"/>
  <c r="AB21"/>
  <c r="AC21" s="1"/>
  <c r="AG21" s="1"/>
  <c r="AH21"/>
  <c r="BA20"/>
  <c r="AR20"/>
  <c r="AS20" s="1"/>
  <c r="AY20" s="1"/>
  <c r="BC20"/>
  <c r="AW29"/>
  <c r="AS29"/>
  <c r="AC29"/>
  <c r="AG29" s="1"/>
  <c r="AW28"/>
  <c r="AS28"/>
  <c r="AC28"/>
  <c r="U28"/>
  <c r="AW27"/>
  <c r="AS27"/>
  <c r="AC27"/>
  <c r="BT26"/>
  <c r="BU26"/>
  <c r="S26"/>
  <c r="DC25"/>
  <c r="CT25"/>
  <c r="CU25" s="1"/>
  <c r="DA25" s="1"/>
  <c r="BJ25"/>
  <c r="BK25" s="1"/>
  <c r="ET24"/>
  <c r="CF23"/>
  <c r="CG23" s="1"/>
  <c r="AV23"/>
  <c r="AW23" s="1"/>
  <c r="DX22"/>
  <c r="CT20"/>
  <c r="CU20" s="1"/>
  <c r="DA20" s="1"/>
  <c r="AI20"/>
  <c r="Q26"/>
  <c r="T26" s="1"/>
  <c r="AC26"/>
  <c r="AS26"/>
  <c r="AY26" s="1"/>
  <c r="AW26"/>
  <c r="CK24"/>
  <c r="CB24"/>
  <c r="CC24" s="1"/>
  <c r="CI24" s="1"/>
  <c r="CJ24"/>
  <c r="CL24" s="1"/>
  <c r="EK24"/>
  <c r="BA24"/>
  <c r="AR24"/>
  <c r="AS24" s="1"/>
  <c r="AY24" s="1"/>
  <c r="AZ24"/>
  <c r="M24"/>
  <c r="N24" s="1"/>
  <c r="Q24"/>
  <c r="AW24"/>
  <c r="P24"/>
  <c r="AF24"/>
  <c r="BP24"/>
  <c r="BQ24" s="1"/>
  <c r="CZ24"/>
  <c r="DA24" s="1"/>
  <c r="FD24"/>
  <c r="AK22"/>
  <c r="AB22"/>
  <c r="AC22" s="1"/>
  <c r="DE21"/>
  <c r="DB21"/>
  <c r="CB21"/>
  <c r="CC21" s="1"/>
  <c r="CM21"/>
  <c r="EO20"/>
  <c r="EN20"/>
  <c r="CK26"/>
  <c r="DD20"/>
  <c r="CI20"/>
  <c r="CN20" s="1"/>
  <c r="CO20" s="1"/>
  <c r="DM20" s="1"/>
  <c r="AZ20"/>
  <c r="BB20" s="1"/>
  <c r="AI17"/>
  <c r="AJ17" s="1"/>
  <c r="EU15"/>
  <c r="ET15"/>
  <c r="ES15"/>
  <c r="EE21"/>
  <c r="CZ21"/>
  <c r="DF21" s="1"/>
  <c r="DG21" s="1"/>
  <c r="DN21" s="1"/>
  <c r="CH21"/>
  <c r="BA21"/>
  <c r="AF21"/>
  <c r="DB20"/>
  <c r="AH20"/>
  <c r="AB20"/>
  <c r="AC20" s="1"/>
  <c r="AG20" s="1"/>
  <c r="S20"/>
  <c r="DC19"/>
  <c r="CT19"/>
  <c r="CU19" s="1"/>
  <c r="DA19" s="1"/>
  <c r="CK19"/>
  <c r="CL19" s="1"/>
  <c r="BC19"/>
  <c r="AR19"/>
  <c r="CL18"/>
  <c r="AR18"/>
  <c r="AS18" s="1"/>
  <c r="BS17"/>
  <c r="BB16"/>
  <c r="Q20"/>
  <c r="T20" s="1"/>
  <c r="AW20"/>
  <c r="EO18"/>
  <c r="EO16"/>
  <c r="EE16"/>
  <c r="BU21"/>
  <c r="BB21"/>
  <c r="DC20"/>
  <c r="CK20"/>
  <c r="CL20" s="1"/>
  <c r="M20"/>
  <c r="N20" s="1"/>
  <c r="ET19"/>
  <c r="EN19"/>
  <c r="EI19"/>
  <c r="DE19"/>
  <c r="CF19"/>
  <c r="CG19" s="1"/>
  <c r="BR19"/>
  <c r="AI19"/>
  <c r="AJ19" s="1"/>
  <c r="AB19"/>
  <c r="M19"/>
  <c r="N19" s="1"/>
  <c r="Q19"/>
  <c r="CB18"/>
  <c r="CC18" s="1"/>
  <c r="CI18" s="1"/>
  <c r="CN18" s="1"/>
  <c r="CO18" s="1"/>
  <c r="DM18" s="1"/>
  <c r="AI18"/>
  <c r="AJ18" s="1"/>
  <c r="AB18"/>
  <c r="AC18" s="1"/>
  <c r="AG18" s="1"/>
  <c r="M18"/>
  <c r="N18" s="1"/>
  <c r="Q18"/>
  <c r="CL17"/>
  <c r="BB17"/>
  <c r="CI16"/>
  <c r="CF15"/>
  <c r="CG15" s="1"/>
  <c r="Q21"/>
  <c r="AS21"/>
  <c r="AW21"/>
  <c r="BJ18"/>
  <c r="BK18" s="1"/>
  <c r="BQ18" s="1"/>
  <c r="BV18" s="1"/>
  <c r="BW18" s="1"/>
  <c r="DL18" s="1"/>
  <c r="BR18"/>
  <c r="BT18" s="1"/>
  <c r="BU18"/>
  <c r="EO17"/>
  <c r="M21"/>
  <c r="N21" s="1"/>
  <c r="R21" s="1"/>
  <c r="DE20"/>
  <c r="AK20"/>
  <c r="BS19"/>
  <c r="BJ19"/>
  <c r="BK19" s="1"/>
  <c r="BQ19" s="1"/>
  <c r="BA19"/>
  <c r="BB19" s="1"/>
  <c r="V19"/>
  <c r="BA18"/>
  <c r="V18"/>
  <c r="DA16"/>
  <c r="R16"/>
  <c r="W16" s="1"/>
  <c r="X16" s="1"/>
  <c r="DI16" s="1"/>
  <c r="CT18"/>
  <c r="CU18" s="1"/>
  <c r="DA18" s="1"/>
  <c r="DB18"/>
  <c r="DE18"/>
  <c r="CT17"/>
  <c r="CU17" s="1"/>
  <c r="DA17" s="1"/>
  <c r="DB17"/>
  <c r="DE17"/>
  <c r="AI16"/>
  <c r="CK15"/>
  <c r="CB15"/>
  <c r="CC15" s="1"/>
  <c r="CM15"/>
  <c r="CI14"/>
  <c r="BB18"/>
  <c r="R17"/>
  <c r="DC16"/>
  <c r="BS16"/>
  <c r="CB13"/>
  <c r="CC13" s="1"/>
  <c r="CI13" s="1"/>
  <c r="CJ13"/>
  <c r="AR13"/>
  <c r="AZ13"/>
  <c r="BB13" s="1"/>
  <c r="T13"/>
  <c r="V13"/>
  <c r="AW19"/>
  <c r="AS19"/>
  <c r="AC19"/>
  <c r="AG19" s="1"/>
  <c r="AL19" s="1"/>
  <c r="AM19" s="1"/>
  <c r="DJ19" s="1"/>
  <c r="AW18"/>
  <c r="BU17"/>
  <c r="AW17"/>
  <c r="AS17"/>
  <c r="AY17" s="1"/>
  <c r="AC17"/>
  <c r="AG17" s="1"/>
  <c r="AL17" s="1"/>
  <c r="AM17" s="1"/>
  <c r="DJ17" s="1"/>
  <c r="U17"/>
  <c r="W17" s="1"/>
  <c r="X17" s="1"/>
  <c r="DI17" s="1"/>
  <c r="DE16"/>
  <c r="BU16"/>
  <c r="AW16"/>
  <c r="AS16"/>
  <c r="U16"/>
  <c r="DD15"/>
  <c r="DE15"/>
  <c r="BR15"/>
  <c r="AE15"/>
  <c r="AK15"/>
  <c r="V15"/>
  <c r="P15"/>
  <c r="CL14"/>
  <c r="AR14"/>
  <c r="AS14" s="1"/>
  <c r="AY14" s="1"/>
  <c r="AK12"/>
  <c r="T11"/>
  <c r="R9"/>
  <c r="T8"/>
  <c r="DE12"/>
  <c r="DD12"/>
  <c r="CT12"/>
  <c r="CU12" s="1"/>
  <c r="DA12" s="1"/>
  <c r="DB12"/>
  <c r="BU12"/>
  <c r="BJ12"/>
  <c r="BK12" s="1"/>
  <c r="BQ12" s="1"/>
  <c r="BR12"/>
  <c r="BT12" s="1"/>
  <c r="AB12"/>
  <c r="AC12" s="1"/>
  <c r="AG12" s="1"/>
  <c r="AH12"/>
  <c r="BR17"/>
  <c r="BT17" s="1"/>
  <c r="BV17" s="1"/>
  <c r="BW17" s="1"/>
  <c r="DL17" s="1"/>
  <c r="DB16"/>
  <c r="BR16"/>
  <c r="BT16" s="1"/>
  <c r="BV16" s="1"/>
  <c r="BW16" s="1"/>
  <c r="DL16" s="1"/>
  <c r="DF15"/>
  <c r="DG15" s="1"/>
  <c r="DN15" s="1"/>
  <c r="CZ15"/>
  <c r="DC15" s="1"/>
  <c r="CH15"/>
  <c r="BS15"/>
  <c r="BA15"/>
  <c r="BB15" s="1"/>
  <c r="AF15"/>
  <c r="AI15" s="1"/>
  <c r="DB14"/>
  <c r="M14"/>
  <c r="N14" s="1"/>
  <c r="R14" s="1"/>
  <c r="CK12"/>
  <c r="BA12"/>
  <c r="M12"/>
  <c r="N12" s="1"/>
  <c r="R12" s="1"/>
  <c r="CI10"/>
  <c r="AY10"/>
  <c r="BU14"/>
  <c r="BJ14"/>
  <c r="BK14" s="1"/>
  <c r="BQ14" s="1"/>
  <c r="BV14" s="1"/>
  <c r="BW14" s="1"/>
  <c r="DL14" s="1"/>
  <c r="BR14"/>
  <c r="BT14" s="1"/>
  <c r="CB12"/>
  <c r="CC12" s="1"/>
  <c r="CI12" s="1"/>
  <c r="CJ12"/>
  <c r="CL12"/>
  <c r="AR12"/>
  <c r="AS12" s="1"/>
  <c r="AZ12"/>
  <c r="BB12" s="1"/>
  <c r="T12"/>
  <c r="U12" s="1"/>
  <c r="V12"/>
  <c r="DE11"/>
  <c r="DD11"/>
  <c r="CT11"/>
  <c r="CU11" s="1"/>
  <c r="DA11" s="1"/>
  <c r="DB11"/>
  <c r="BU15"/>
  <c r="S15"/>
  <c r="DC14"/>
  <c r="CT14"/>
  <c r="CU14" s="1"/>
  <c r="DA14" s="1"/>
  <c r="BA14"/>
  <c r="V14"/>
  <c r="AK13"/>
  <c r="CK11"/>
  <c r="Q15"/>
  <c r="AC15"/>
  <c r="AG15" s="1"/>
  <c r="AS15"/>
  <c r="AW15"/>
  <c r="DE13"/>
  <c r="DD13"/>
  <c r="CT13"/>
  <c r="CU13" s="1"/>
  <c r="DA13" s="1"/>
  <c r="DB13"/>
  <c r="BU13"/>
  <c r="BJ13"/>
  <c r="BK13" s="1"/>
  <c r="BQ13" s="1"/>
  <c r="BR13"/>
  <c r="AB13"/>
  <c r="AC13" s="1"/>
  <c r="AG13" s="1"/>
  <c r="AH13"/>
  <c r="CB11"/>
  <c r="CC11" s="1"/>
  <c r="CI11" s="1"/>
  <c r="CJ11"/>
  <c r="CL11" s="1"/>
  <c r="BB14"/>
  <c r="T10"/>
  <c r="R8"/>
  <c r="BR11"/>
  <c r="BT11" s="1"/>
  <c r="BJ11"/>
  <c r="BK11" s="1"/>
  <c r="BQ11" s="1"/>
  <c r="AH11"/>
  <c r="V11"/>
  <c r="DB10"/>
  <c r="CT10"/>
  <c r="CU10" s="1"/>
  <c r="DA10" s="1"/>
  <c r="BR10"/>
  <c r="BT10" s="1"/>
  <c r="BV10" s="1"/>
  <c r="BW10" s="1"/>
  <c r="DL10" s="1"/>
  <c r="BJ10"/>
  <c r="BK10" s="1"/>
  <c r="BQ10" s="1"/>
  <c r="AH10"/>
  <c r="V10"/>
  <c r="DB9"/>
  <c r="CT9"/>
  <c r="CU9" s="1"/>
  <c r="DA9" s="1"/>
  <c r="BR9"/>
  <c r="BJ9"/>
  <c r="BK9" s="1"/>
  <c r="BQ9" s="1"/>
  <c r="AH9"/>
  <c r="V9"/>
  <c r="DB8"/>
  <c r="CT8"/>
  <c r="CU8" s="1"/>
  <c r="DA8" s="1"/>
  <c r="BR8"/>
  <c r="BJ8"/>
  <c r="BK8" s="1"/>
  <c r="BQ8" s="1"/>
  <c r="AH8"/>
  <c r="V8"/>
  <c r="DB7"/>
  <c r="CT7"/>
  <c r="CU7" s="1"/>
  <c r="DA7" s="1"/>
  <c r="CL7"/>
  <c r="BR7"/>
  <c r="BJ7"/>
  <c r="BK7" s="1"/>
  <c r="BQ7" s="1"/>
  <c r="AH7"/>
  <c r="N7"/>
  <c r="R7" s="1"/>
  <c r="AZ11"/>
  <c r="DD10"/>
  <c r="CJ10"/>
  <c r="CL10" s="1"/>
  <c r="CN10" s="1"/>
  <c r="CO10" s="1"/>
  <c r="DM10" s="1"/>
  <c r="AZ10"/>
  <c r="BB10" s="1"/>
  <c r="BD10" s="1"/>
  <c r="BE10" s="1"/>
  <c r="DK10" s="1"/>
  <c r="DD9"/>
  <c r="CJ9"/>
  <c r="CL9" s="1"/>
  <c r="CN9" s="1"/>
  <c r="CO9" s="1"/>
  <c r="DM9" s="1"/>
  <c r="BT9"/>
  <c r="AZ9"/>
  <c r="BB9" s="1"/>
  <c r="DD8"/>
  <c r="CJ8"/>
  <c r="BT8"/>
  <c r="AZ8"/>
  <c r="BB8" s="1"/>
  <c r="BD8" s="1"/>
  <c r="BE8" s="1"/>
  <c r="DK8" s="1"/>
  <c r="DD7"/>
  <c r="CJ7"/>
  <c r="BT7"/>
  <c r="AZ7"/>
  <c r="BB7" s="1"/>
  <c r="BD7" s="1"/>
  <c r="BE7" s="1"/>
  <c r="DK7" s="1"/>
  <c r="AB7"/>
  <c r="AC7" s="1"/>
  <c r="AG7" s="1"/>
  <c r="AW14"/>
  <c r="U14"/>
  <c r="AW13"/>
  <c r="AS13"/>
  <c r="U13"/>
  <c r="W13" s="1"/>
  <c r="X13" s="1"/>
  <c r="DI13" s="1"/>
  <c r="AW12"/>
  <c r="AW11"/>
  <c r="AS11"/>
  <c r="AC11"/>
  <c r="AG11" s="1"/>
  <c r="U11"/>
  <c r="W11" s="1"/>
  <c r="X11" s="1"/>
  <c r="DI11" s="1"/>
  <c r="AC10"/>
  <c r="AG10" s="1"/>
  <c r="FE10" s="1"/>
  <c r="U10"/>
  <c r="W10" s="1"/>
  <c r="X10" s="1"/>
  <c r="DI10" s="1"/>
  <c r="AS9"/>
  <c r="AY9" s="1"/>
  <c r="AC9"/>
  <c r="AG9" s="1"/>
  <c r="U9"/>
  <c r="W9" s="1"/>
  <c r="X9" s="1"/>
  <c r="DI9" s="1"/>
  <c r="AC8"/>
  <c r="AG8" s="1"/>
  <c r="O2" i="7"/>
  <c r="P2"/>
  <c r="C24"/>
  <c r="D24"/>
  <c r="F24"/>
  <c r="G24"/>
  <c r="H24"/>
  <c r="I24"/>
  <c r="C25"/>
  <c r="D25"/>
  <c r="F25"/>
  <c r="G25"/>
  <c r="H25"/>
  <c r="I25"/>
  <c r="C26"/>
  <c r="D26"/>
  <c r="F26"/>
  <c r="G26"/>
  <c r="H26"/>
  <c r="I26"/>
  <c r="C27"/>
  <c r="D27"/>
  <c r="F27"/>
  <c r="G27"/>
  <c r="H27"/>
  <c r="I27"/>
  <c r="C28"/>
  <c r="D28"/>
  <c r="F28"/>
  <c r="G28"/>
  <c r="H28"/>
  <c r="I28"/>
  <c r="C29"/>
  <c r="D29"/>
  <c r="F29"/>
  <c r="G29"/>
  <c r="H29"/>
  <c r="I29"/>
  <c r="C30"/>
  <c r="D30"/>
  <c r="F30"/>
  <c r="G30"/>
  <c r="H30"/>
  <c r="I30"/>
  <c r="C31"/>
  <c r="D31"/>
  <c r="F31"/>
  <c r="G31"/>
  <c r="H31"/>
  <c r="I31"/>
  <c r="C32"/>
  <c r="D32"/>
  <c r="F32"/>
  <c r="G32"/>
  <c r="H32"/>
  <c r="I32"/>
  <c r="C33"/>
  <c r="D33"/>
  <c r="F33"/>
  <c r="G33"/>
  <c r="H33"/>
  <c r="I33"/>
  <c r="C34"/>
  <c r="D34"/>
  <c r="F34"/>
  <c r="G34"/>
  <c r="H34"/>
  <c r="I34"/>
  <c r="C35"/>
  <c r="D35"/>
  <c r="F35"/>
  <c r="G35"/>
  <c r="H35"/>
  <c r="I35"/>
  <c r="C36"/>
  <c r="D36"/>
  <c r="F36"/>
  <c r="G36"/>
  <c r="H36"/>
  <c r="I36"/>
  <c r="C37"/>
  <c r="D37"/>
  <c r="F37"/>
  <c r="G37"/>
  <c r="H37"/>
  <c r="I37"/>
  <c r="C38"/>
  <c r="D38"/>
  <c r="F38"/>
  <c r="G38"/>
  <c r="H38"/>
  <c r="I38"/>
  <c r="C39"/>
  <c r="D39"/>
  <c r="F39"/>
  <c r="G39"/>
  <c r="H39"/>
  <c r="I39"/>
  <c r="C40"/>
  <c r="D40"/>
  <c r="F40"/>
  <c r="G40"/>
  <c r="H40"/>
  <c r="I40"/>
  <c r="C41"/>
  <c r="D41"/>
  <c r="F41"/>
  <c r="G41"/>
  <c r="H41"/>
  <c r="I41"/>
  <c r="C42"/>
  <c r="D42"/>
  <c r="F42"/>
  <c r="G42"/>
  <c r="H42"/>
  <c r="I42"/>
  <c r="C43"/>
  <c r="D43"/>
  <c r="F43"/>
  <c r="G43"/>
  <c r="H43"/>
  <c r="I43"/>
  <c r="C44"/>
  <c r="D44"/>
  <c r="F44"/>
  <c r="G44"/>
  <c r="H44"/>
  <c r="I44"/>
  <c r="C45"/>
  <c r="D45"/>
  <c r="F45"/>
  <c r="G45"/>
  <c r="H45"/>
  <c r="I45"/>
  <c r="C46"/>
  <c r="D46"/>
  <c r="F46"/>
  <c r="G46"/>
  <c r="H46"/>
  <c r="I46"/>
  <c r="C47"/>
  <c r="D47"/>
  <c r="F47"/>
  <c r="G47"/>
  <c r="H47"/>
  <c r="I47"/>
  <c r="C48"/>
  <c r="D48"/>
  <c r="F48"/>
  <c r="G48"/>
  <c r="H48"/>
  <c r="I48"/>
  <c r="C49"/>
  <c r="D49"/>
  <c r="F49"/>
  <c r="G49"/>
  <c r="H49"/>
  <c r="I49"/>
  <c r="C50"/>
  <c r="D50"/>
  <c r="F50"/>
  <c r="G50"/>
  <c r="H50"/>
  <c r="I50"/>
  <c r="C51"/>
  <c r="D51"/>
  <c r="F51"/>
  <c r="G51"/>
  <c r="H51"/>
  <c r="I51"/>
  <c r="C52"/>
  <c r="D52"/>
  <c r="F52"/>
  <c r="G52"/>
  <c r="H52"/>
  <c r="I52"/>
  <c r="C53"/>
  <c r="D53"/>
  <c r="F53"/>
  <c r="G53"/>
  <c r="H53"/>
  <c r="I53"/>
  <c r="C54"/>
  <c r="D54"/>
  <c r="F54"/>
  <c r="G54"/>
  <c r="H54"/>
  <c r="I54"/>
  <c r="C55"/>
  <c r="D55"/>
  <c r="F55"/>
  <c r="G55"/>
  <c r="H55"/>
  <c r="I55"/>
  <c r="C56"/>
  <c r="D56"/>
  <c r="F56"/>
  <c r="G56"/>
  <c r="H56"/>
  <c r="I56"/>
  <c r="C57"/>
  <c r="D57"/>
  <c r="F57"/>
  <c r="G57"/>
  <c r="H57"/>
  <c r="I57"/>
  <c r="C58"/>
  <c r="D58"/>
  <c r="F58"/>
  <c r="G58"/>
  <c r="H58"/>
  <c r="I58"/>
  <c r="C59"/>
  <c r="D59"/>
  <c r="F59"/>
  <c r="G59"/>
  <c r="H59"/>
  <c r="I59"/>
  <c r="C60"/>
  <c r="D60"/>
  <c r="F60"/>
  <c r="G60"/>
  <c r="H60"/>
  <c r="I60"/>
  <c r="C26" i="10"/>
  <c r="A2" i="12"/>
  <c r="AJ42" i="5" l="1"/>
  <c r="AJ37"/>
  <c r="AL18"/>
  <c r="AM18" s="1"/>
  <c r="DJ18" s="1"/>
  <c r="AJ11"/>
  <c r="AL11" s="1"/>
  <c r="AM11" s="1"/>
  <c r="DJ11" s="1"/>
  <c r="AJ9"/>
  <c r="AL9" s="1"/>
  <c r="AM9" s="1"/>
  <c r="DJ9" s="1"/>
  <c r="DQ9" s="1"/>
  <c r="U41"/>
  <c r="BD9"/>
  <c r="BE9" s="1"/>
  <c r="DK9" s="1"/>
  <c r="BQ127"/>
  <c r="DF183"/>
  <c r="DG183" s="1"/>
  <c r="DN183" s="1"/>
  <c r="DC183"/>
  <c r="BV191"/>
  <c r="BW191" s="1"/>
  <c r="DL191" s="1"/>
  <c r="BS191"/>
  <c r="BV171"/>
  <c r="BW171" s="1"/>
  <c r="DL171" s="1"/>
  <c r="BT171"/>
  <c r="W14"/>
  <c r="X14" s="1"/>
  <c r="DI14" s="1"/>
  <c r="AJ20"/>
  <c r="DC35"/>
  <c r="BB41"/>
  <c r="AJ46"/>
  <c r="AG44"/>
  <c r="AL44" s="1"/>
  <c r="AM44" s="1"/>
  <c r="DJ44" s="1"/>
  <c r="AJ45"/>
  <c r="CL51"/>
  <c r="R52"/>
  <c r="BQ53"/>
  <c r="DC57"/>
  <c r="AY63"/>
  <c r="BS66"/>
  <c r="DH66" s="1"/>
  <c r="DC68"/>
  <c r="BV71"/>
  <c r="BW71" s="1"/>
  <c r="DL71" s="1"/>
  <c r="AG85"/>
  <c r="AG89"/>
  <c r="DA71"/>
  <c r="CI75"/>
  <c r="BQ61"/>
  <c r="DC81"/>
  <c r="BB81"/>
  <c r="DA89"/>
  <c r="BS75"/>
  <c r="DT84"/>
  <c r="AI88"/>
  <c r="BA96"/>
  <c r="BA108"/>
  <c r="BB101"/>
  <c r="CL106"/>
  <c r="CL114"/>
  <c r="CN119"/>
  <c r="CO119" s="1"/>
  <c r="DM119" s="1"/>
  <c r="DF123"/>
  <c r="DG123" s="1"/>
  <c r="DN123" s="1"/>
  <c r="DC122"/>
  <c r="CI119"/>
  <c r="CI121"/>
  <c r="U137"/>
  <c r="CK121"/>
  <c r="DH158"/>
  <c r="DR164"/>
  <c r="FE165"/>
  <c r="FF165" s="1"/>
  <c r="DH164"/>
  <c r="DH197"/>
  <c r="FE205"/>
  <c r="FF205" s="1"/>
  <c r="AG95"/>
  <c r="AG113"/>
  <c r="AG115"/>
  <c r="BT138"/>
  <c r="AG185"/>
  <c r="R193"/>
  <c r="BA194"/>
  <c r="BQ198"/>
  <c r="CK199"/>
  <c r="CK203"/>
  <c r="BD139"/>
  <c r="BE139" s="1"/>
  <c r="DK139" s="1"/>
  <c r="DD159"/>
  <c r="CL166"/>
  <c r="CN170"/>
  <c r="CO170" s="1"/>
  <c r="DM170" s="1"/>
  <c r="CI192"/>
  <c r="BT196"/>
  <c r="BD202"/>
  <c r="BE202" s="1"/>
  <c r="DK202" s="1"/>
  <c r="CL136"/>
  <c r="DD191"/>
  <c r="DC172"/>
  <c r="AI195"/>
  <c r="AJ159"/>
  <c r="BD206"/>
  <c r="BE206" s="1"/>
  <c r="DK206" s="1"/>
  <c r="BT173"/>
  <c r="AI192"/>
  <c r="DC187"/>
  <c r="DF9"/>
  <c r="DG9" s="1"/>
  <c r="DN9" s="1"/>
  <c r="DC9"/>
  <c r="BV203"/>
  <c r="BW203" s="1"/>
  <c r="DL203" s="1"/>
  <c r="BS203"/>
  <c r="AJ27"/>
  <c r="CN7"/>
  <c r="CO7" s="1"/>
  <c r="DM7" s="1"/>
  <c r="AJ12"/>
  <c r="AL12" s="1"/>
  <c r="AM12" s="1"/>
  <c r="DJ12" s="1"/>
  <c r="AY18"/>
  <c r="CN24"/>
  <c r="CO24" s="1"/>
  <c r="DM24" s="1"/>
  <c r="DA31"/>
  <c r="DD36"/>
  <c r="AL35"/>
  <c r="AM35" s="1"/>
  <c r="DJ35" s="1"/>
  <c r="DD37"/>
  <c r="AY32"/>
  <c r="BD32" s="1"/>
  <c r="BE32" s="1"/>
  <c r="DK32" s="1"/>
  <c r="BQ33"/>
  <c r="AJ34"/>
  <c r="DA37"/>
  <c r="AG42"/>
  <c r="DD38"/>
  <c r="R40"/>
  <c r="W40" s="1"/>
  <c r="X40" s="1"/>
  <c r="DI40" s="1"/>
  <c r="DD41"/>
  <c r="R48"/>
  <c r="R43"/>
  <c r="AY55"/>
  <c r="BD55"/>
  <c r="BE55" s="1"/>
  <c r="DK55" s="1"/>
  <c r="BB52"/>
  <c r="BQ54"/>
  <c r="DT64"/>
  <c r="U64"/>
  <c r="R65"/>
  <c r="DD57"/>
  <c r="R57"/>
  <c r="R55"/>
  <c r="BS56"/>
  <c r="BT56" s="1"/>
  <c r="DT67"/>
  <c r="BS70"/>
  <c r="DD81"/>
  <c r="DD89"/>
  <c r="DA75"/>
  <c r="AJ78"/>
  <c r="DA78"/>
  <c r="AL85"/>
  <c r="AM85" s="1"/>
  <c r="DJ85" s="1"/>
  <c r="DS100"/>
  <c r="DO102"/>
  <c r="DS106"/>
  <c r="DS110"/>
  <c r="DS114"/>
  <c r="BQ74"/>
  <c r="AY83"/>
  <c r="DT86"/>
  <c r="BT86"/>
  <c r="AJ88"/>
  <c r="DD90"/>
  <c r="AJ92"/>
  <c r="DA61"/>
  <c r="AL82"/>
  <c r="AM82" s="1"/>
  <c r="DJ82" s="1"/>
  <c r="DA83"/>
  <c r="CI93"/>
  <c r="AY106"/>
  <c r="CI116"/>
  <c r="DH118"/>
  <c r="BA82"/>
  <c r="CL104"/>
  <c r="CL112"/>
  <c r="DT126"/>
  <c r="AG138"/>
  <c r="R174"/>
  <c r="FE175"/>
  <c r="FF175" s="1"/>
  <c r="R184"/>
  <c r="FE188"/>
  <c r="FF188" s="1"/>
  <c r="AY191"/>
  <c r="FE191" s="1"/>
  <c r="FF191" s="1"/>
  <c r="AY195"/>
  <c r="AY199"/>
  <c r="FE199" s="1"/>
  <c r="FF199" s="1"/>
  <c r="FE204"/>
  <c r="FF204" s="1"/>
  <c r="FE195"/>
  <c r="FF195" s="1"/>
  <c r="BQ26"/>
  <c r="R70"/>
  <c r="AG94"/>
  <c r="BT133"/>
  <c r="DT118"/>
  <c r="EC118"/>
  <c r="EG118" s="1"/>
  <c r="BB154"/>
  <c r="BT178"/>
  <c r="BT184"/>
  <c r="BT188"/>
  <c r="BA206"/>
  <c r="CL159"/>
  <c r="BT191"/>
  <c r="CN194"/>
  <c r="CO194" s="1"/>
  <c r="DM194" s="1"/>
  <c r="BA195"/>
  <c r="BQ199"/>
  <c r="CK200"/>
  <c r="BQ203"/>
  <c r="FE203" s="1"/>
  <c r="FF203" s="1"/>
  <c r="CK204"/>
  <c r="CL198"/>
  <c r="DC191"/>
  <c r="DC168"/>
  <c r="BS186"/>
  <c r="DC170"/>
  <c r="AI203"/>
  <c r="BT169"/>
  <c r="DC190"/>
  <c r="DH190" s="1"/>
  <c r="BV198"/>
  <c r="BW198" s="1"/>
  <c r="DL198" s="1"/>
  <c r="BS198"/>
  <c r="AL206"/>
  <c r="AM206" s="1"/>
  <c r="DJ206" s="1"/>
  <c r="AI206"/>
  <c r="BV167"/>
  <c r="BW167" s="1"/>
  <c r="DL167" s="1"/>
  <c r="BT167"/>
  <c r="AL136"/>
  <c r="AM136" s="1"/>
  <c r="DJ136" s="1"/>
  <c r="AJ136"/>
  <c r="DH16"/>
  <c r="AJ8"/>
  <c r="AL8" s="1"/>
  <c r="AM8" s="1"/>
  <c r="DJ8" s="1"/>
  <c r="AY12"/>
  <c r="FE12" s="1"/>
  <c r="BT19"/>
  <c r="AJ16"/>
  <c r="AL16" s="1"/>
  <c r="AM16" s="1"/>
  <c r="DJ16" s="1"/>
  <c r="R22"/>
  <c r="CL8"/>
  <c r="AJ10"/>
  <c r="AL10" s="1"/>
  <c r="AM10" s="1"/>
  <c r="DJ10" s="1"/>
  <c r="DP10" s="1"/>
  <c r="BV11"/>
  <c r="BW11" s="1"/>
  <c r="DL11" s="1"/>
  <c r="AJ13"/>
  <c r="AL13" s="1"/>
  <c r="AM13" s="1"/>
  <c r="DJ13" s="1"/>
  <c r="DH14"/>
  <c r="CN12"/>
  <c r="CO12" s="1"/>
  <c r="DM12" s="1"/>
  <c r="BV12"/>
  <c r="BW12" s="1"/>
  <c r="DL12" s="1"/>
  <c r="R15"/>
  <c r="BT15"/>
  <c r="BV15" s="1"/>
  <c r="BW15" s="1"/>
  <c r="DL15" s="1"/>
  <c r="AY19"/>
  <c r="CL13"/>
  <c r="CN13" s="1"/>
  <c r="CO13" s="1"/>
  <c r="DM13" s="1"/>
  <c r="CI15"/>
  <c r="BV19"/>
  <c r="BW19" s="1"/>
  <c r="DL19" s="1"/>
  <c r="U20"/>
  <c r="R24"/>
  <c r="AY27"/>
  <c r="AY28"/>
  <c r="BB25"/>
  <c r="CN26"/>
  <c r="CO26" s="1"/>
  <c r="DM26" s="1"/>
  <c r="CL31"/>
  <c r="BV20"/>
  <c r="BW20" s="1"/>
  <c r="DL20" s="1"/>
  <c r="DA23"/>
  <c r="CL26"/>
  <c r="BQ29"/>
  <c r="BQ32"/>
  <c r="R23"/>
  <c r="AG25"/>
  <c r="BS27"/>
  <c r="BT27" s="1"/>
  <c r="BV27" s="1"/>
  <c r="BW27" s="1"/>
  <c r="DL27" s="1"/>
  <c r="AG33"/>
  <c r="BV34"/>
  <c r="BW34" s="1"/>
  <c r="DL34" s="1"/>
  <c r="DD35"/>
  <c r="CI35"/>
  <c r="DA38"/>
  <c r="BT39"/>
  <c r="AY39"/>
  <c r="DA21"/>
  <c r="DC34"/>
  <c r="BQ35"/>
  <c r="DF38"/>
  <c r="DG38" s="1"/>
  <c r="DN38" s="1"/>
  <c r="DD32"/>
  <c r="R41"/>
  <c r="U33"/>
  <c r="BD33"/>
  <c r="BE33" s="1"/>
  <c r="DK33" s="1"/>
  <c r="U37"/>
  <c r="AG39"/>
  <c r="DF36"/>
  <c r="DG36" s="1"/>
  <c r="DN36" s="1"/>
  <c r="CN34"/>
  <c r="CO34" s="1"/>
  <c r="DM34" s="1"/>
  <c r="AJ38"/>
  <c r="AL38" s="1"/>
  <c r="AM38" s="1"/>
  <c r="DJ38" s="1"/>
  <c r="CK43"/>
  <c r="CL43" s="1"/>
  <c r="DF44"/>
  <c r="DG44" s="1"/>
  <c r="DN44" s="1"/>
  <c r="AG46"/>
  <c r="CN49"/>
  <c r="CO49" s="1"/>
  <c r="DM49" s="1"/>
  <c r="CK40"/>
  <c r="CL40" s="1"/>
  <c r="AY46"/>
  <c r="CL50"/>
  <c r="AY56"/>
  <c r="BD56" s="1"/>
  <c r="BE56" s="1"/>
  <c r="DK56" s="1"/>
  <c r="DF46"/>
  <c r="DG46" s="1"/>
  <c r="DN46" s="1"/>
  <c r="R50"/>
  <c r="DA51"/>
  <c r="AJ52"/>
  <c r="BS48"/>
  <c r="BT48" s="1"/>
  <c r="R47"/>
  <c r="W47" s="1"/>
  <c r="X47" s="1"/>
  <c r="DI47" s="1"/>
  <c r="BV70"/>
  <c r="BW70" s="1"/>
  <c r="DL70" s="1"/>
  <c r="CL52"/>
  <c r="R62"/>
  <c r="U63"/>
  <c r="AY57"/>
  <c r="AY58"/>
  <c r="DC63"/>
  <c r="AY66"/>
  <c r="AG67"/>
  <c r="DD67"/>
  <c r="AY70"/>
  <c r="AG65"/>
  <c r="AY65"/>
  <c r="DA74"/>
  <c r="DT81"/>
  <c r="BT81"/>
  <c r="CI81"/>
  <c r="DT91"/>
  <c r="CI71"/>
  <c r="AY78"/>
  <c r="BQ81"/>
  <c r="BV77"/>
  <c r="BW77" s="1"/>
  <c r="DL77" s="1"/>
  <c r="BV90"/>
  <c r="BW90" s="1"/>
  <c r="DL90" s="1"/>
  <c r="DD79"/>
  <c r="AG81"/>
  <c r="CI83"/>
  <c r="DT90"/>
  <c r="BT90"/>
  <c r="BD92"/>
  <c r="BE92" s="1"/>
  <c r="DK92" s="1"/>
  <c r="DA79"/>
  <c r="BQ83"/>
  <c r="R74"/>
  <c r="AY76"/>
  <c r="FE76" s="1"/>
  <c r="FF76" s="1"/>
  <c r="AI78"/>
  <c r="AY104"/>
  <c r="AY107"/>
  <c r="AY110"/>
  <c r="W117"/>
  <c r="X117" s="1"/>
  <c r="DI117" s="1"/>
  <c r="BA104"/>
  <c r="BA112"/>
  <c r="CN117"/>
  <c r="CO117" s="1"/>
  <c r="DM117" s="1"/>
  <c r="BB95"/>
  <c r="BQ119"/>
  <c r="AY97"/>
  <c r="CL102"/>
  <c r="CL110"/>
  <c r="BS120"/>
  <c r="CL130"/>
  <c r="AY119"/>
  <c r="AG120"/>
  <c r="AG123"/>
  <c r="AJ124"/>
  <c r="BS130"/>
  <c r="BA132"/>
  <c r="DF119"/>
  <c r="DG119" s="1"/>
  <c r="DN119" s="1"/>
  <c r="CN120"/>
  <c r="CO120" s="1"/>
  <c r="DM120" s="1"/>
  <c r="DF121"/>
  <c r="DG121" s="1"/>
  <c r="DN121" s="1"/>
  <c r="CI124"/>
  <c r="BB125"/>
  <c r="CI125"/>
  <c r="BB126"/>
  <c r="CL128"/>
  <c r="AL124"/>
  <c r="AM124" s="1"/>
  <c r="DJ124" s="1"/>
  <c r="R125"/>
  <c r="BQ134"/>
  <c r="AG135"/>
  <c r="R137"/>
  <c r="AY140"/>
  <c r="U141"/>
  <c r="R152"/>
  <c r="DT145"/>
  <c r="AY156"/>
  <c r="AY155"/>
  <c r="FE155" s="1"/>
  <c r="FF155" s="1"/>
  <c r="FE162"/>
  <c r="FF162" s="1"/>
  <c r="DO164"/>
  <c r="AY177"/>
  <c r="DH176"/>
  <c r="R178"/>
  <c r="R182"/>
  <c r="AY192"/>
  <c r="AY196"/>
  <c r="AY200"/>
  <c r="DS162"/>
  <c r="DQ162"/>
  <c r="CI8"/>
  <c r="FE8" s="1"/>
  <c r="U67"/>
  <c r="BA83"/>
  <c r="BT96"/>
  <c r="DA101"/>
  <c r="BT93"/>
  <c r="T110"/>
  <c r="AG109"/>
  <c r="BT129"/>
  <c r="AG111"/>
  <c r="CN118"/>
  <c r="CO118" s="1"/>
  <c r="DM118" s="1"/>
  <c r="T160"/>
  <c r="DD140"/>
  <c r="DD138"/>
  <c r="CN141"/>
  <c r="CO141" s="1"/>
  <c r="DM141" s="1"/>
  <c r="BS155"/>
  <c r="CK195"/>
  <c r="BA198"/>
  <c r="BD140"/>
  <c r="BE140" s="1"/>
  <c r="DK140" s="1"/>
  <c r="BS151"/>
  <c r="DH151" s="1"/>
  <c r="DT159"/>
  <c r="AL176"/>
  <c r="AM176" s="1"/>
  <c r="DJ176" s="1"/>
  <c r="BT159"/>
  <c r="BV179"/>
  <c r="BW179" s="1"/>
  <c r="DL179" s="1"/>
  <c r="AG181"/>
  <c r="BT186"/>
  <c r="DD192"/>
  <c r="DD197"/>
  <c r="BB136"/>
  <c r="BD158"/>
  <c r="BE158" s="1"/>
  <c r="DK158" s="1"/>
  <c r="DC185"/>
  <c r="DC166"/>
  <c r="AI194"/>
  <c r="DH194" s="1"/>
  <c r="BS189"/>
  <c r="AI199"/>
  <c r="DF17"/>
  <c r="DG17" s="1"/>
  <c r="DN17" s="1"/>
  <c r="DC17"/>
  <c r="AI95"/>
  <c r="AJ95"/>
  <c r="BV194"/>
  <c r="BW194" s="1"/>
  <c r="DL194" s="1"/>
  <c r="BS194"/>
  <c r="BV136"/>
  <c r="BW136" s="1"/>
  <c r="DL136" s="1"/>
  <c r="BT136"/>
  <c r="BT13"/>
  <c r="BV26"/>
  <c r="BW26" s="1"/>
  <c r="DL26" s="1"/>
  <c r="FE7"/>
  <c r="CN16"/>
  <c r="CO16" s="1"/>
  <c r="DM16" s="1"/>
  <c r="BD28"/>
  <c r="BE28" s="1"/>
  <c r="DK28" s="1"/>
  <c r="FE9"/>
  <c r="BV9"/>
  <c r="BW9" s="1"/>
  <c r="DL9" s="1"/>
  <c r="BB11"/>
  <c r="BV7"/>
  <c r="BW7" s="1"/>
  <c r="DL7" s="1"/>
  <c r="BV8"/>
  <c r="BW8" s="1"/>
  <c r="DL8" s="1"/>
  <c r="CN11"/>
  <c r="CO11" s="1"/>
  <c r="DM11" s="1"/>
  <c r="CL15"/>
  <c r="CN15" s="1"/>
  <c r="CO15" s="1"/>
  <c r="DM15" s="1"/>
  <c r="CN14"/>
  <c r="CO14" s="1"/>
  <c r="DM14" s="1"/>
  <c r="CN17"/>
  <c r="CO17" s="1"/>
  <c r="DM17" s="1"/>
  <c r="R20"/>
  <c r="AG22"/>
  <c r="BB24"/>
  <c r="BD24" s="1"/>
  <c r="BE24" s="1"/>
  <c r="DK24" s="1"/>
  <c r="U26"/>
  <c r="W26" s="1"/>
  <c r="X26" s="1"/>
  <c r="DI26" s="1"/>
  <c r="AG27"/>
  <c r="AG28"/>
  <c r="AY29"/>
  <c r="BD29" s="1"/>
  <c r="BE29" s="1"/>
  <c r="DK29" s="1"/>
  <c r="BB27"/>
  <c r="CN29"/>
  <c r="CO29" s="1"/>
  <c r="DM29" s="1"/>
  <c r="AY22"/>
  <c r="BD22" s="1"/>
  <c r="BE22" s="1"/>
  <c r="DK22" s="1"/>
  <c r="DA29"/>
  <c r="DA30"/>
  <c r="DD31"/>
  <c r="CK30"/>
  <c r="R36"/>
  <c r="W36" s="1"/>
  <c r="X36" s="1"/>
  <c r="DI36" s="1"/>
  <c r="BQ39"/>
  <c r="BV39" s="1"/>
  <c r="BW39" s="1"/>
  <c r="DL39" s="1"/>
  <c r="AG34"/>
  <c r="AY36"/>
  <c r="BD36" s="1"/>
  <c r="BE36" s="1"/>
  <c r="DK36" s="1"/>
  <c r="DC32"/>
  <c r="DF39"/>
  <c r="DG39" s="1"/>
  <c r="DN39" s="1"/>
  <c r="DD33"/>
  <c r="CI33"/>
  <c r="DA36"/>
  <c r="DC27"/>
  <c r="CL35"/>
  <c r="BT43"/>
  <c r="BT45"/>
  <c r="BV45" s="1"/>
  <c r="BW45" s="1"/>
  <c r="DL45" s="1"/>
  <c r="DA49"/>
  <c r="BB46"/>
  <c r="BD46" s="1"/>
  <c r="BE46" s="1"/>
  <c r="DK46" s="1"/>
  <c r="R46"/>
  <c r="AG48"/>
  <c r="AG52"/>
  <c r="U55"/>
  <c r="CL56"/>
  <c r="CN56" s="1"/>
  <c r="CO56" s="1"/>
  <c r="DM56" s="1"/>
  <c r="CN57"/>
  <c r="CO57" s="1"/>
  <c r="DM57" s="1"/>
  <c r="CN59"/>
  <c r="CO59" s="1"/>
  <c r="DM59" s="1"/>
  <c r="BT51"/>
  <c r="BV66"/>
  <c r="BW66" s="1"/>
  <c r="DL66" s="1"/>
  <c r="BV68"/>
  <c r="BW68" s="1"/>
  <c r="DL68" s="1"/>
  <c r="R64"/>
  <c r="R58"/>
  <c r="R61"/>
  <c r="DC43"/>
  <c r="AY61"/>
  <c r="BS62"/>
  <c r="BT62" s="1"/>
  <c r="BV62" s="1"/>
  <c r="BW62" s="1"/>
  <c r="DL62" s="1"/>
  <c r="DT66"/>
  <c r="AG69"/>
  <c r="CN69"/>
  <c r="CO69" s="1"/>
  <c r="DM69" s="1"/>
  <c r="DT70"/>
  <c r="BT71"/>
  <c r="DT73"/>
  <c r="BQ67"/>
  <c r="CN81"/>
  <c r="CO81" s="1"/>
  <c r="DM81" s="1"/>
  <c r="BT87"/>
  <c r="CN89"/>
  <c r="CO89" s="1"/>
  <c r="DM89" s="1"/>
  <c r="BT91"/>
  <c r="AI73"/>
  <c r="BQ73"/>
  <c r="CL75"/>
  <c r="CI82"/>
  <c r="CI85"/>
  <c r="BQ78"/>
  <c r="DA82"/>
  <c r="AG88"/>
  <c r="DF91"/>
  <c r="DG91" s="1"/>
  <c r="DN91" s="1"/>
  <c r="AG92"/>
  <c r="DO100"/>
  <c r="DR104"/>
  <c r="DR108"/>
  <c r="DR112"/>
  <c r="DC72"/>
  <c r="AG77"/>
  <c r="DT79"/>
  <c r="BT79"/>
  <c r="BT88"/>
  <c r="BQ79"/>
  <c r="DC82"/>
  <c r="AY84"/>
  <c r="AY108"/>
  <c r="AY111"/>
  <c r="AY114"/>
  <c r="BA102"/>
  <c r="CK109"/>
  <c r="DT102"/>
  <c r="BQ122"/>
  <c r="BQ91"/>
  <c r="CL108"/>
  <c r="DD119"/>
  <c r="DD121"/>
  <c r="AG121"/>
  <c r="AG126"/>
  <c r="CN121"/>
  <c r="CO121" s="1"/>
  <c r="DM121" s="1"/>
  <c r="AY124"/>
  <c r="DD125"/>
  <c r="BV130"/>
  <c r="BW130" s="1"/>
  <c r="DL130" s="1"/>
  <c r="CI118"/>
  <c r="FE118" s="1"/>
  <c r="FF118" s="1"/>
  <c r="CI122"/>
  <c r="DF125"/>
  <c r="DG125" s="1"/>
  <c r="DN125" s="1"/>
  <c r="R126"/>
  <c r="BQ130"/>
  <c r="AY129"/>
  <c r="CN130"/>
  <c r="CO130" s="1"/>
  <c r="DM130" s="1"/>
  <c r="AG131"/>
  <c r="FE138"/>
  <c r="FF138" s="1"/>
  <c r="AG142"/>
  <c r="FE142" s="1"/>
  <c r="FF142" s="1"/>
  <c r="R149"/>
  <c r="AL152"/>
  <c r="AM152" s="1"/>
  <c r="DJ152" s="1"/>
  <c r="DF152"/>
  <c r="DG152" s="1"/>
  <c r="DN152" s="1"/>
  <c r="DT153"/>
  <c r="R157"/>
  <c r="CK153"/>
  <c r="BA145"/>
  <c r="R146"/>
  <c r="AG145"/>
  <c r="DF149"/>
  <c r="DG149" s="1"/>
  <c r="DN149" s="1"/>
  <c r="AL153"/>
  <c r="AM153" s="1"/>
  <c r="DJ153" s="1"/>
  <c r="DF157"/>
  <c r="DG157" s="1"/>
  <c r="DN157" s="1"/>
  <c r="DH155"/>
  <c r="R177"/>
  <c r="DQ160"/>
  <c r="DS164"/>
  <c r="FE161"/>
  <c r="FF161" s="1"/>
  <c r="DH160"/>
  <c r="FE160"/>
  <c r="FF160" s="1"/>
  <c r="FE164"/>
  <c r="FF164" s="1"/>
  <c r="R180"/>
  <c r="R169"/>
  <c r="FE169" s="1"/>
  <c r="FF169" s="1"/>
  <c r="R173"/>
  <c r="FE173" s="1"/>
  <c r="FF173" s="1"/>
  <c r="DH186"/>
  <c r="FE192"/>
  <c r="FF192" s="1"/>
  <c r="FE196"/>
  <c r="FF196" s="1"/>
  <c r="FE200"/>
  <c r="FF200" s="1"/>
  <c r="DR162"/>
  <c r="DC11"/>
  <c r="DC13"/>
  <c r="R66"/>
  <c r="T68"/>
  <c r="DH68" s="1"/>
  <c r="DC97"/>
  <c r="T100"/>
  <c r="AG112"/>
  <c r="CI185"/>
  <c r="AY186"/>
  <c r="FE186" s="1"/>
  <c r="FF186" s="1"/>
  <c r="CL160"/>
  <c r="AI187"/>
  <c r="DD187"/>
  <c r="R189"/>
  <c r="BB159"/>
  <c r="BT182"/>
  <c r="BT195"/>
  <c r="CI197"/>
  <c r="AI198"/>
  <c r="DH198" s="1"/>
  <c r="BS188"/>
  <c r="DH188" s="1"/>
  <c r="DC206"/>
  <c r="DD136"/>
  <c r="BS193"/>
  <c r="DQ10"/>
  <c r="DO10"/>
  <c r="DS10"/>
  <c r="DR10"/>
  <c r="EH126"/>
  <c r="EL126" s="1"/>
  <c r="EA126"/>
  <c r="EB126" s="1"/>
  <c r="DY126"/>
  <c r="ER126"/>
  <c r="EV126" s="1"/>
  <c r="FG163"/>
  <c r="FI163" s="1"/>
  <c r="FH163"/>
  <c r="N161" i="7" s="1"/>
  <c r="FG204" i="5"/>
  <c r="FI204" s="1"/>
  <c r="FH204"/>
  <c r="N202" i="7" s="1"/>
  <c r="FH195" i="5"/>
  <c r="N193" i="7" s="1"/>
  <c r="FG195" i="5"/>
  <c r="FI195" s="1"/>
  <c r="U22"/>
  <c r="W22" s="1"/>
  <c r="X22" s="1"/>
  <c r="DI22" s="1"/>
  <c r="U57"/>
  <c r="DP93"/>
  <c r="DO93"/>
  <c r="DS93"/>
  <c r="DR93"/>
  <c r="DQ93"/>
  <c r="DO143"/>
  <c r="DS143"/>
  <c r="DR143"/>
  <c r="DQ143"/>
  <c r="DP143"/>
  <c r="FG162"/>
  <c r="FI162" s="1"/>
  <c r="FH162"/>
  <c r="N160" i="7" s="1"/>
  <c r="FG160" i="5"/>
  <c r="FI160" s="1"/>
  <c r="FH160"/>
  <c r="N158" i="7" s="1"/>
  <c r="FG164" i="5"/>
  <c r="FI164" s="1"/>
  <c r="FH164"/>
  <c r="N162" i="7" s="1"/>
  <c r="AL20" i="5"/>
  <c r="AM20" s="1"/>
  <c r="DJ20" s="1"/>
  <c r="BD26"/>
  <c r="BE26" s="1"/>
  <c r="DK26" s="1"/>
  <c r="BD25"/>
  <c r="BE25" s="1"/>
  <c r="DK25" s="1"/>
  <c r="BD53"/>
  <c r="BE53" s="1"/>
  <c r="DK53" s="1"/>
  <c r="BD57"/>
  <c r="BE57" s="1"/>
  <c r="DK57" s="1"/>
  <c r="BD58"/>
  <c r="BE58" s="1"/>
  <c r="DK58" s="1"/>
  <c r="CN62"/>
  <c r="CO62" s="1"/>
  <c r="DM62" s="1"/>
  <c r="BQ131"/>
  <c r="FE151"/>
  <c r="FF151" s="1"/>
  <c r="FG159"/>
  <c r="FI159" s="1"/>
  <c r="FH159"/>
  <c r="N157" i="7" s="1"/>
  <c r="FH205" i="5"/>
  <c r="N203" i="7" s="1"/>
  <c r="FG205" i="5"/>
  <c r="FI205" s="1"/>
  <c r="FG175"/>
  <c r="FI175" s="1"/>
  <c r="FH175"/>
  <c r="N173" i="7" s="1"/>
  <c r="FH188" i="5"/>
  <c r="N186" i="7" s="1"/>
  <c r="FG188" i="5"/>
  <c r="FI188" s="1"/>
  <c r="W28"/>
  <c r="X28" s="1"/>
  <c r="DI28" s="1"/>
  <c r="U23"/>
  <c r="U62"/>
  <c r="EH66"/>
  <c r="EL66" s="1"/>
  <c r="DY66"/>
  <c r="EA66"/>
  <c r="EB66" s="1"/>
  <c r="EH70"/>
  <c r="EL70" s="1"/>
  <c r="EA70"/>
  <c r="EB70" s="1"/>
  <c r="DY70"/>
  <c r="EH73"/>
  <c r="EL73" s="1"/>
  <c r="EA73"/>
  <c r="EB73" s="1"/>
  <c r="EM73"/>
  <c r="EQ73" s="1"/>
  <c r="DY73"/>
  <c r="EC73"/>
  <c r="EG73" s="1"/>
  <c r="FH138"/>
  <c r="N136" i="7" s="1"/>
  <c r="FG138" i="5"/>
  <c r="FI138" s="1"/>
  <c r="FG161"/>
  <c r="FI161" s="1"/>
  <c r="FH161"/>
  <c r="N159" i="7" s="1"/>
  <c r="FH192" i="5"/>
  <c r="N190" i="7" s="1"/>
  <c r="FG192" i="5"/>
  <c r="FI192" s="1"/>
  <c r="FH196"/>
  <c r="N194" i="7" s="1"/>
  <c r="FG196" i="5"/>
  <c r="FI196" s="1"/>
  <c r="FH200"/>
  <c r="N198" i="7" s="1"/>
  <c r="FG200" i="5"/>
  <c r="FI200" s="1"/>
  <c r="FE14"/>
  <c r="BV13"/>
  <c r="BW13" s="1"/>
  <c r="DL13" s="1"/>
  <c r="FE20"/>
  <c r="AL34"/>
  <c r="AM34" s="1"/>
  <c r="DJ34" s="1"/>
  <c r="W37"/>
  <c r="X37" s="1"/>
  <c r="DI37" s="1"/>
  <c r="BD61"/>
  <c r="BE61" s="1"/>
  <c r="DK61" s="1"/>
  <c r="CI87"/>
  <c r="CI89"/>
  <c r="CI91"/>
  <c r="BQ117"/>
  <c r="FE154"/>
  <c r="FF154" s="1"/>
  <c r="EH67"/>
  <c r="EL67" s="1"/>
  <c r="DY67"/>
  <c r="ER67"/>
  <c r="EV67" s="1"/>
  <c r="EA67"/>
  <c r="EB67" s="1"/>
  <c r="FH150"/>
  <c r="N148" i="7" s="1"/>
  <c r="FG150" i="5"/>
  <c r="FI150" s="1"/>
  <c r="FH158"/>
  <c r="N156" i="7" s="1"/>
  <c r="FG158" i="5"/>
  <c r="FI158" s="1"/>
  <c r="U25"/>
  <c r="U58"/>
  <c r="U61"/>
  <c r="FH165"/>
  <c r="N163" i="7" s="1"/>
  <c r="FG165" i="5"/>
  <c r="FI165" s="1"/>
  <c r="BD30"/>
  <c r="BE30" s="1"/>
  <c r="DK30" s="1"/>
  <c r="BB43"/>
  <c r="BD54"/>
  <c r="BE54" s="1"/>
  <c r="DK54" s="1"/>
  <c r="AL52"/>
  <c r="AM52" s="1"/>
  <c r="DJ52" s="1"/>
  <c r="CN54"/>
  <c r="CO54" s="1"/>
  <c r="DM54" s="1"/>
  <c r="DH70"/>
  <c r="FE206"/>
  <c r="FF206" s="1"/>
  <c r="T15"/>
  <c r="DH15" s="1"/>
  <c r="AI23"/>
  <c r="DR116"/>
  <c r="DP116"/>
  <c r="DO116"/>
  <c r="DS116"/>
  <c r="DQ116"/>
  <c r="BD127"/>
  <c r="BE127" s="1"/>
  <c r="DK127" s="1"/>
  <c r="BA127"/>
  <c r="BA133"/>
  <c r="BD133"/>
  <c r="BE133" s="1"/>
  <c r="DK133" s="1"/>
  <c r="EA136"/>
  <c r="EB136" s="1"/>
  <c r="EM136"/>
  <c r="EQ136" s="1"/>
  <c r="EH136"/>
  <c r="EL136" s="1"/>
  <c r="EC136"/>
  <c r="EG136" s="1"/>
  <c r="ER136"/>
  <c r="EV136" s="1"/>
  <c r="EA140"/>
  <c r="EB140" s="1"/>
  <c r="EM140"/>
  <c r="EQ140" s="1"/>
  <c r="EH140"/>
  <c r="EL140" s="1"/>
  <c r="EC140"/>
  <c r="EG140" s="1"/>
  <c r="ER140"/>
  <c r="EV140" s="1"/>
  <c r="EC149"/>
  <c r="EG149" s="1"/>
  <c r="EH149"/>
  <c r="EL149" s="1"/>
  <c r="EM149"/>
  <c r="EQ149" s="1"/>
  <c r="ER149"/>
  <c r="EV149" s="1"/>
  <c r="EC153"/>
  <c r="EG153" s="1"/>
  <c r="EH153"/>
  <c r="EL153" s="1"/>
  <c r="EM153"/>
  <c r="EQ153" s="1"/>
  <c r="ER153"/>
  <c r="EV153" s="1"/>
  <c r="EA153"/>
  <c r="EB153" s="1"/>
  <c r="EC157"/>
  <c r="EG157" s="1"/>
  <c r="EH157"/>
  <c r="EL157" s="1"/>
  <c r="EM157"/>
  <c r="EQ157" s="1"/>
  <c r="ER157"/>
  <c r="EV157" s="1"/>
  <c r="EA157"/>
  <c r="EB157" s="1"/>
  <c r="BS24"/>
  <c r="BT24" s="1"/>
  <c r="BV24" s="1"/>
  <c r="BW24" s="1"/>
  <c r="DL24" s="1"/>
  <c r="AI53"/>
  <c r="AJ53" s="1"/>
  <c r="AL53" s="1"/>
  <c r="AM53" s="1"/>
  <c r="DJ53" s="1"/>
  <c r="BS53"/>
  <c r="BT53" s="1"/>
  <c r="BV53" s="1"/>
  <c r="BW53" s="1"/>
  <c r="DL53" s="1"/>
  <c r="DF53"/>
  <c r="DG53" s="1"/>
  <c r="DN53" s="1"/>
  <c r="DC53"/>
  <c r="DP79"/>
  <c r="DO79"/>
  <c r="DS79"/>
  <c r="DR79"/>
  <c r="DQ79"/>
  <c r="DP80"/>
  <c r="DO80"/>
  <c r="DS80"/>
  <c r="DQ80"/>
  <c r="DR80"/>
  <c r="DP96"/>
  <c r="DO96"/>
  <c r="DS96"/>
  <c r="DR96"/>
  <c r="DQ96"/>
  <c r="BA117"/>
  <c r="BD117"/>
  <c r="BE117" s="1"/>
  <c r="DK117" s="1"/>
  <c r="EA137"/>
  <c r="EB137" s="1"/>
  <c r="EM137"/>
  <c r="EQ137" s="1"/>
  <c r="EH137"/>
  <c r="EL137" s="1"/>
  <c r="EC137"/>
  <c r="EG137" s="1"/>
  <c r="ER137"/>
  <c r="EV137" s="1"/>
  <c r="EA141"/>
  <c r="EB141" s="1"/>
  <c r="EM141"/>
  <c r="EQ141" s="1"/>
  <c r="EH141"/>
  <c r="EL141" s="1"/>
  <c r="EC141"/>
  <c r="EG141" s="1"/>
  <c r="ER141"/>
  <c r="EV141" s="1"/>
  <c r="DT128"/>
  <c r="BD128"/>
  <c r="BE128" s="1"/>
  <c r="DK128" s="1"/>
  <c r="DQ128" s="1"/>
  <c r="BV148"/>
  <c r="BW148" s="1"/>
  <c r="DL148" s="1"/>
  <c r="BT148"/>
  <c r="W154"/>
  <c r="X154" s="1"/>
  <c r="DI154" s="1"/>
  <c r="DT154"/>
  <c r="FA163"/>
  <c r="FC163"/>
  <c r="DZ163"/>
  <c r="FB163"/>
  <c r="EZ163"/>
  <c r="DY161"/>
  <c r="EC161"/>
  <c r="EG161" s="1"/>
  <c r="EA161"/>
  <c r="EB161" s="1"/>
  <c r="EM161"/>
  <c r="EQ161" s="1"/>
  <c r="EH161"/>
  <c r="EL161" s="1"/>
  <c r="ER161"/>
  <c r="EV161" s="1"/>
  <c r="W169"/>
  <c r="X169" s="1"/>
  <c r="DI169" s="1"/>
  <c r="DT169"/>
  <c r="T169"/>
  <c r="DH169" s="1"/>
  <c r="W173"/>
  <c r="X173" s="1"/>
  <c r="DI173" s="1"/>
  <c r="DT173"/>
  <c r="T173"/>
  <c r="DH173" s="1"/>
  <c r="DT183"/>
  <c r="W183"/>
  <c r="X183" s="1"/>
  <c r="DI183" s="1"/>
  <c r="DQ179"/>
  <c r="DR179"/>
  <c r="DP179"/>
  <c r="DO179"/>
  <c r="DS179"/>
  <c r="ER190"/>
  <c r="EV190" s="1"/>
  <c r="EA190"/>
  <c r="EB190" s="1"/>
  <c r="EM190"/>
  <c r="EQ190" s="1"/>
  <c r="EH190"/>
  <c r="EL190" s="1"/>
  <c r="DY190"/>
  <c r="EC190"/>
  <c r="EG190" s="1"/>
  <c r="EA198"/>
  <c r="EB198" s="1"/>
  <c r="EH198"/>
  <c r="EL198" s="1"/>
  <c r="EM198"/>
  <c r="EQ198" s="1"/>
  <c r="DY198"/>
  <c r="EC198"/>
  <c r="EG198" s="1"/>
  <c r="ER198"/>
  <c r="EV198" s="1"/>
  <c r="ER206"/>
  <c r="EV206" s="1"/>
  <c r="EH206"/>
  <c r="EL206" s="1"/>
  <c r="EA206"/>
  <c r="EB206" s="1"/>
  <c r="DY206"/>
  <c r="EC206"/>
  <c r="EG206" s="1"/>
  <c r="EM206"/>
  <c r="EQ206" s="1"/>
  <c r="DP191"/>
  <c r="DO191"/>
  <c r="DS191"/>
  <c r="DR191"/>
  <c r="DQ191"/>
  <c r="ER199"/>
  <c r="EV199" s="1"/>
  <c r="EH199"/>
  <c r="EL199" s="1"/>
  <c r="EM199"/>
  <c r="EQ199" s="1"/>
  <c r="DY199"/>
  <c r="EC199"/>
  <c r="EG199" s="1"/>
  <c r="EA199"/>
  <c r="EB199" s="1"/>
  <c r="ER192"/>
  <c r="EV192" s="1"/>
  <c r="EM192"/>
  <c r="EQ192" s="1"/>
  <c r="EH192"/>
  <c r="EL192" s="1"/>
  <c r="EA192"/>
  <c r="EB192" s="1"/>
  <c r="DY192"/>
  <c r="EC192"/>
  <c r="EG192" s="1"/>
  <c r="DP200"/>
  <c r="DR200"/>
  <c r="DO200"/>
  <c r="DQ200"/>
  <c r="DS200"/>
  <c r="ER188"/>
  <c r="EV188" s="1"/>
  <c r="EA188"/>
  <c r="EB188" s="1"/>
  <c r="EM188"/>
  <c r="EQ188" s="1"/>
  <c r="EH188"/>
  <c r="EL188" s="1"/>
  <c r="DY188"/>
  <c r="EC188"/>
  <c r="EG188" s="1"/>
  <c r="ER193"/>
  <c r="EV193" s="1"/>
  <c r="EA193"/>
  <c r="EB193" s="1"/>
  <c r="EH193"/>
  <c r="EL193" s="1"/>
  <c r="EM193"/>
  <c r="EQ193" s="1"/>
  <c r="DY193"/>
  <c r="EC193"/>
  <c r="EG193" s="1"/>
  <c r="ER201"/>
  <c r="EV201" s="1"/>
  <c r="EA201"/>
  <c r="EB201" s="1"/>
  <c r="EM201"/>
  <c r="EQ201" s="1"/>
  <c r="EH201"/>
  <c r="EL201" s="1"/>
  <c r="DY201"/>
  <c r="EC201"/>
  <c r="EG201" s="1"/>
  <c r="FE17"/>
  <c r="AG23"/>
  <c r="AG31"/>
  <c r="DH39"/>
  <c r="R25"/>
  <c r="DH30"/>
  <c r="DA46"/>
  <c r="BS44"/>
  <c r="BT44" s="1"/>
  <c r="BV44" s="1"/>
  <c r="BW44" s="1"/>
  <c r="DL44" s="1"/>
  <c r="U51"/>
  <c r="CI48"/>
  <c r="AG49"/>
  <c r="AL49" s="1"/>
  <c r="AM49" s="1"/>
  <c r="DJ49" s="1"/>
  <c r="AG61"/>
  <c r="FE61" s="1"/>
  <c r="AG62"/>
  <c r="AI57"/>
  <c r="AJ57" s="1"/>
  <c r="DT68"/>
  <c r="DT75"/>
  <c r="BS72"/>
  <c r="DH72" s="1"/>
  <c r="BV72"/>
  <c r="BW72" s="1"/>
  <c r="DL72" s="1"/>
  <c r="DA77"/>
  <c r="BD88"/>
  <c r="BE88" s="1"/>
  <c r="DK88" s="1"/>
  <c r="BB88"/>
  <c r="CL94"/>
  <c r="AY105"/>
  <c r="AI86"/>
  <c r="DO106"/>
  <c r="DS102"/>
  <c r="BQ123"/>
  <c r="BB130"/>
  <c r="DH132"/>
  <c r="BD125"/>
  <c r="BE125" s="1"/>
  <c r="DK125" s="1"/>
  <c r="DH123"/>
  <c r="BD12"/>
  <c r="BE12" s="1"/>
  <c r="DK12" s="1"/>
  <c r="BD14"/>
  <c r="BE14" s="1"/>
  <c r="DK14" s="1"/>
  <c r="W7"/>
  <c r="X7" s="1"/>
  <c r="DI7" s="1"/>
  <c r="U15"/>
  <c r="DH9"/>
  <c r="AL14"/>
  <c r="AM14" s="1"/>
  <c r="DJ14" s="1"/>
  <c r="DQ14" s="1"/>
  <c r="AJ15"/>
  <c r="AL15" s="1"/>
  <c r="AM15" s="1"/>
  <c r="DJ15" s="1"/>
  <c r="AY16"/>
  <c r="FE16" s="1"/>
  <c r="BD18"/>
  <c r="BE18" s="1"/>
  <c r="DK18" s="1"/>
  <c r="BD19"/>
  <c r="BE19" s="1"/>
  <c r="DK19" s="1"/>
  <c r="DH13"/>
  <c r="R18"/>
  <c r="FE18" s="1"/>
  <c r="DA15"/>
  <c r="DH17"/>
  <c r="CI21"/>
  <c r="DD24"/>
  <c r="DH26"/>
  <c r="DD21"/>
  <c r="DD27"/>
  <c r="AJ29"/>
  <c r="BT29"/>
  <c r="DD29"/>
  <c r="DC21"/>
  <c r="BQ23"/>
  <c r="CL25"/>
  <c r="W27"/>
  <c r="X27" s="1"/>
  <c r="DI27" s="1"/>
  <c r="BQ27"/>
  <c r="FE27" s="1"/>
  <c r="DA28"/>
  <c r="AI31"/>
  <c r="DH31" s="1"/>
  <c r="DA32"/>
  <c r="AJ23"/>
  <c r="AY23"/>
  <c r="BD23" s="1"/>
  <c r="BE23" s="1"/>
  <c r="DK23" s="1"/>
  <c r="CI23"/>
  <c r="CI25"/>
  <c r="CN25" s="1"/>
  <c r="CO25" s="1"/>
  <c r="DM25" s="1"/>
  <c r="DC29"/>
  <c r="DH29" s="1"/>
  <c r="AJ31"/>
  <c r="AY31"/>
  <c r="BT35"/>
  <c r="CL30"/>
  <c r="BB31"/>
  <c r="DF42"/>
  <c r="DG42" s="1"/>
  <c r="DN42" s="1"/>
  <c r="AI22"/>
  <c r="AJ22" s="1"/>
  <c r="AL22" s="1"/>
  <c r="AM22" s="1"/>
  <c r="DJ22" s="1"/>
  <c r="DC28"/>
  <c r="DF31"/>
  <c r="DG31" s="1"/>
  <c r="DN31" s="1"/>
  <c r="U35"/>
  <c r="BV35"/>
  <c r="BW35" s="1"/>
  <c r="DL35" s="1"/>
  <c r="AL39"/>
  <c r="AM39" s="1"/>
  <c r="DJ39" s="1"/>
  <c r="AI25"/>
  <c r="AJ25" s="1"/>
  <c r="AL25" s="1"/>
  <c r="AM25" s="1"/>
  <c r="DJ25" s="1"/>
  <c r="CI31"/>
  <c r="CN31" s="1"/>
  <c r="CO31" s="1"/>
  <c r="DM31" s="1"/>
  <c r="R34"/>
  <c r="BB35"/>
  <c r="CL39"/>
  <c r="AG40"/>
  <c r="CI40"/>
  <c r="DD40"/>
  <c r="DH41"/>
  <c r="AY41"/>
  <c r="BD41" s="1"/>
  <c r="BE41" s="1"/>
  <c r="DK41" s="1"/>
  <c r="CI41"/>
  <c r="W43"/>
  <c r="X43" s="1"/>
  <c r="DI43" s="1"/>
  <c r="AY43"/>
  <c r="CI43"/>
  <c r="CN30"/>
  <c r="CO30" s="1"/>
  <c r="DM30" s="1"/>
  <c r="AJ30"/>
  <c r="FE33"/>
  <c r="AY34"/>
  <c r="BD34" s="1"/>
  <c r="BE34" s="1"/>
  <c r="DK34" s="1"/>
  <c r="AI36"/>
  <c r="DH36" s="1"/>
  <c r="BT38"/>
  <c r="R35"/>
  <c r="W35" s="1"/>
  <c r="X35" s="1"/>
  <c r="DI35" s="1"/>
  <c r="DA41"/>
  <c r="BQ43"/>
  <c r="BV43" s="1"/>
  <c r="BW43" s="1"/>
  <c r="DL43" s="1"/>
  <c r="DD45"/>
  <c r="DF48"/>
  <c r="DG48" s="1"/>
  <c r="DN48" s="1"/>
  <c r="AL48"/>
  <c r="AM48" s="1"/>
  <c r="DJ48" s="1"/>
  <c r="BB49"/>
  <c r="AJ50"/>
  <c r="AL50" s="1"/>
  <c r="AM50" s="1"/>
  <c r="DJ50" s="1"/>
  <c r="BQ40"/>
  <c r="CL42"/>
  <c r="CN42" s="1"/>
  <c r="CO42" s="1"/>
  <c r="DM42" s="1"/>
  <c r="DD42"/>
  <c r="DH43"/>
  <c r="DF45"/>
  <c r="DG45" s="1"/>
  <c r="DN45" s="1"/>
  <c r="AJ47"/>
  <c r="AL47" s="1"/>
  <c r="AM47" s="1"/>
  <c r="DJ47" s="1"/>
  <c r="R49"/>
  <c r="CI50"/>
  <c r="DA50"/>
  <c r="AG51"/>
  <c r="U53"/>
  <c r="BT41"/>
  <c r="CN46"/>
  <c r="CO46" s="1"/>
  <c r="DM46" s="1"/>
  <c r="BQ47"/>
  <c r="BV47" s="1"/>
  <c r="BW47" s="1"/>
  <c r="DL47" s="1"/>
  <c r="DD47"/>
  <c r="DF50"/>
  <c r="DG50" s="1"/>
  <c r="DN50" s="1"/>
  <c r="BB51"/>
  <c r="DC44"/>
  <c r="BA48"/>
  <c r="BB48" s="1"/>
  <c r="FE53"/>
  <c r="BV56"/>
  <c r="BW56" s="1"/>
  <c r="DL56" s="1"/>
  <c r="AY44"/>
  <c r="BD44" s="1"/>
  <c r="BE44" s="1"/>
  <c r="DK44" s="1"/>
  <c r="BQ44"/>
  <c r="DF47"/>
  <c r="DG47" s="1"/>
  <c r="DN47" s="1"/>
  <c r="AJ49"/>
  <c r="R51"/>
  <c r="W51" s="1"/>
  <c r="X51" s="1"/>
  <c r="DI51" s="1"/>
  <c r="BT52"/>
  <c r="CI52"/>
  <c r="DA52"/>
  <c r="AI51"/>
  <c r="DF66"/>
  <c r="DG66" s="1"/>
  <c r="DN66" s="1"/>
  <c r="ER66" s="1"/>
  <c r="EV66" s="1"/>
  <c r="AL68"/>
  <c r="AM68" s="1"/>
  <c r="DJ68" s="1"/>
  <c r="DQ68" s="1"/>
  <c r="DF70"/>
  <c r="DG70" s="1"/>
  <c r="DN70" s="1"/>
  <c r="ER70" s="1"/>
  <c r="EV70" s="1"/>
  <c r="U52"/>
  <c r="W52" s="1"/>
  <c r="X52" s="1"/>
  <c r="DI52" s="1"/>
  <c r="CN52"/>
  <c r="CO52" s="1"/>
  <c r="DM52" s="1"/>
  <c r="DA54"/>
  <c r="AY64"/>
  <c r="T64"/>
  <c r="CN65"/>
  <c r="CO65" s="1"/>
  <c r="DM65" s="1"/>
  <c r="AJ65"/>
  <c r="DA53"/>
  <c r="AG58"/>
  <c r="DD59"/>
  <c r="AY62"/>
  <c r="BD62" s="1"/>
  <c r="BE62" s="1"/>
  <c r="DK62" s="1"/>
  <c r="DT63"/>
  <c r="BT63"/>
  <c r="AG63"/>
  <c r="W55"/>
  <c r="X55" s="1"/>
  <c r="DI55" s="1"/>
  <c r="AI58"/>
  <c r="AJ58" s="1"/>
  <c r="DC58"/>
  <c r="BS60"/>
  <c r="BT60" s="1"/>
  <c r="BV60" s="1"/>
  <c r="BW60" s="1"/>
  <c r="DL60" s="1"/>
  <c r="DT65"/>
  <c r="AJ66"/>
  <c r="CN66"/>
  <c r="CO66" s="1"/>
  <c r="DM66" s="1"/>
  <c r="EM66" s="1"/>
  <c r="EQ66" s="1"/>
  <c r="AY67"/>
  <c r="BT67"/>
  <c r="AG68"/>
  <c r="CI68"/>
  <c r="BD69"/>
  <c r="BE69" s="1"/>
  <c r="DK69" s="1"/>
  <c r="DT69"/>
  <c r="AJ70"/>
  <c r="CN70"/>
  <c r="CO70" s="1"/>
  <c r="DM70" s="1"/>
  <c r="EM70" s="1"/>
  <c r="EQ70" s="1"/>
  <c r="DD71"/>
  <c r="AJ73"/>
  <c r="BT74"/>
  <c r="DT74"/>
  <c r="DD75"/>
  <c r="DC51"/>
  <c r="BQ66"/>
  <c r="DA66"/>
  <c r="AI67"/>
  <c r="DH67" s="1"/>
  <c r="BQ68"/>
  <c r="DA68"/>
  <c r="BS69"/>
  <c r="DH69" s="1"/>
  <c r="DC69"/>
  <c r="BQ70"/>
  <c r="DA70"/>
  <c r="BQ55"/>
  <c r="FE55" s="1"/>
  <c r="BQ59"/>
  <c r="BV59" s="1"/>
  <c r="BW59" s="1"/>
  <c r="DL59" s="1"/>
  <c r="CL66"/>
  <c r="T89"/>
  <c r="DF71"/>
  <c r="DG71" s="1"/>
  <c r="DN71" s="1"/>
  <c r="AL71"/>
  <c r="AM71" s="1"/>
  <c r="DJ71" s="1"/>
  <c r="BB72"/>
  <c r="DC74"/>
  <c r="DD77"/>
  <c r="AJ81"/>
  <c r="AG83"/>
  <c r="FE83" s="1"/>
  <c r="FF83" s="1"/>
  <c r="DT85"/>
  <c r="BT85"/>
  <c r="DT89"/>
  <c r="BT89"/>
  <c r="DF84"/>
  <c r="DG84" s="1"/>
  <c r="DN84" s="1"/>
  <c r="R72"/>
  <c r="BS73"/>
  <c r="DH73" s="1"/>
  <c r="BD78"/>
  <c r="BE78" s="1"/>
  <c r="DK78" s="1"/>
  <c r="AI80"/>
  <c r="DT82"/>
  <c r="BT82"/>
  <c r="BQ65"/>
  <c r="FE65" s="1"/>
  <c r="FF65" s="1"/>
  <c r="BB69"/>
  <c r="BS77"/>
  <c r="DH77" s="1"/>
  <c r="BV81"/>
  <c r="BW81" s="1"/>
  <c r="DL81" s="1"/>
  <c r="DO81" s="1"/>
  <c r="DH86"/>
  <c r="BS87"/>
  <c r="DC88"/>
  <c r="DH88" s="1"/>
  <c r="DF89"/>
  <c r="DG89" s="1"/>
  <c r="DN89" s="1"/>
  <c r="AG90"/>
  <c r="AL91"/>
  <c r="AM91" s="1"/>
  <c r="DJ91" s="1"/>
  <c r="DS105"/>
  <c r="DS109"/>
  <c r="DS113"/>
  <c r="CL72"/>
  <c r="AG74"/>
  <c r="AJ79"/>
  <c r="DH79"/>
  <c r="DD83"/>
  <c r="AJ86"/>
  <c r="DD88"/>
  <c r="AJ90"/>
  <c r="DD92"/>
  <c r="DF78"/>
  <c r="DG78" s="1"/>
  <c r="DN78" s="1"/>
  <c r="BV82"/>
  <c r="BW82" s="1"/>
  <c r="DL82" s="1"/>
  <c r="U87"/>
  <c r="CL89"/>
  <c r="BB90"/>
  <c r="DA91"/>
  <c r="BB71"/>
  <c r="DC73"/>
  <c r="DF74"/>
  <c r="DG74" s="1"/>
  <c r="DN74" s="1"/>
  <c r="AL74"/>
  <c r="AM74" s="1"/>
  <c r="DJ74" s="1"/>
  <c r="BB75"/>
  <c r="DD76"/>
  <c r="AJ80"/>
  <c r="DH80"/>
  <c r="AG82"/>
  <c r="DD84"/>
  <c r="CI84"/>
  <c r="CK82"/>
  <c r="DH82" s="1"/>
  <c r="CL95"/>
  <c r="BA97"/>
  <c r="DH97" s="1"/>
  <c r="CI98"/>
  <c r="AY117"/>
  <c r="DT117"/>
  <c r="W91"/>
  <c r="X91" s="1"/>
  <c r="DI91" s="1"/>
  <c r="CI96"/>
  <c r="CK103"/>
  <c r="BA105"/>
  <c r="DH105" s="1"/>
  <c r="CK106"/>
  <c r="DO107"/>
  <c r="BA109"/>
  <c r="DH109" s="1"/>
  <c r="CK110"/>
  <c r="DO111"/>
  <c r="BA113"/>
  <c r="DH113" s="1"/>
  <c r="CK114"/>
  <c r="DO115"/>
  <c r="DT97"/>
  <c r="W89"/>
  <c r="X89" s="1"/>
  <c r="DI89" s="1"/>
  <c r="AI92"/>
  <c r="BB96"/>
  <c r="CK97"/>
  <c r="CL99"/>
  <c r="CK101"/>
  <c r="T117"/>
  <c r="DH117" s="1"/>
  <c r="AI90"/>
  <c r="AY96"/>
  <c r="FE96" s="1"/>
  <c r="FF96" s="1"/>
  <c r="CK100"/>
  <c r="BB102"/>
  <c r="BB104"/>
  <c r="BB106"/>
  <c r="BB108"/>
  <c r="BB110"/>
  <c r="BB112"/>
  <c r="BB114"/>
  <c r="CL116"/>
  <c r="DR103"/>
  <c r="DR105"/>
  <c r="DR106"/>
  <c r="DR107"/>
  <c r="DR109"/>
  <c r="DR110"/>
  <c r="DR111"/>
  <c r="DR113"/>
  <c r="DR114"/>
  <c r="DR115"/>
  <c r="DT104"/>
  <c r="DT108"/>
  <c r="DT112"/>
  <c r="AY116"/>
  <c r="FE116" s="1"/>
  <c r="FF116" s="1"/>
  <c r="DT116"/>
  <c r="CI133"/>
  <c r="CK134"/>
  <c r="DQ102"/>
  <c r="BV119"/>
  <c r="BW119" s="1"/>
  <c r="DL119" s="1"/>
  <c r="BV120"/>
  <c r="BW120" s="1"/>
  <c r="DL120" s="1"/>
  <c r="BV121"/>
  <c r="BW121" s="1"/>
  <c r="DL121" s="1"/>
  <c r="BV122"/>
  <c r="BW122" s="1"/>
  <c r="DL122" s="1"/>
  <c r="BV123"/>
  <c r="BW123" s="1"/>
  <c r="DL123" s="1"/>
  <c r="CN123"/>
  <c r="CO123" s="1"/>
  <c r="DM123" s="1"/>
  <c r="DD123"/>
  <c r="DT105"/>
  <c r="DT109"/>
  <c r="DT113"/>
  <c r="BT117"/>
  <c r="DH128"/>
  <c r="CN131"/>
  <c r="CO131" s="1"/>
  <c r="DM131" s="1"/>
  <c r="CL119"/>
  <c r="CL120"/>
  <c r="CL122"/>
  <c r="CN126"/>
  <c r="CO126" s="1"/>
  <c r="DM126" s="1"/>
  <c r="EM126" s="1"/>
  <c r="EQ126" s="1"/>
  <c r="AG127"/>
  <c r="CI131"/>
  <c r="DH135"/>
  <c r="R136"/>
  <c r="AY137"/>
  <c r="U138"/>
  <c r="AG139"/>
  <c r="R140"/>
  <c r="AY141"/>
  <c r="U142"/>
  <c r="AG143"/>
  <c r="R144"/>
  <c r="DR100"/>
  <c r="DA127"/>
  <c r="BQ129"/>
  <c r="BA120"/>
  <c r="DH120" s="1"/>
  <c r="CI128"/>
  <c r="W141"/>
  <c r="X141" s="1"/>
  <c r="DI141" s="1"/>
  <c r="AY147"/>
  <c r="U158"/>
  <c r="CI126"/>
  <c r="BT131"/>
  <c r="W138"/>
  <c r="X138" s="1"/>
  <c r="DI138" s="1"/>
  <c r="W142"/>
  <c r="X142" s="1"/>
  <c r="DI142" s="1"/>
  <c r="U146"/>
  <c r="W146"/>
  <c r="X146" s="1"/>
  <c r="DI146" s="1"/>
  <c r="U149"/>
  <c r="AG153"/>
  <c r="AY157"/>
  <c r="BA119"/>
  <c r="T136"/>
  <c r="DH136" s="1"/>
  <c r="BQ146"/>
  <c r="FE146" s="1"/>
  <c r="FF146" s="1"/>
  <c r="DA146"/>
  <c r="BS148"/>
  <c r="AI152"/>
  <c r="AI156"/>
  <c r="U145"/>
  <c r="W145"/>
  <c r="X145" s="1"/>
  <c r="DI145" s="1"/>
  <c r="AI146"/>
  <c r="DH146" s="1"/>
  <c r="AY152"/>
  <c r="DT156"/>
  <c r="W136"/>
  <c r="X136" s="1"/>
  <c r="DI136" s="1"/>
  <c r="T137"/>
  <c r="DH137" s="1"/>
  <c r="T141"/>
  <c r="DH141" s="1"/>
  <c r="CI145"/>
  <c r="FE145" s="1"/>
  <c r="FF145" s="1"/>
  <c r="AL149"/>
  <c r="AM149" s="1"/>
  <c r="DJ149" s="1"/>
  <c r="EA149" s="1"/>
  <c r="EB149" s="1"/>
  <c r="CN152"/>
  <c r="CO152" s="1"/>
  <c r="DM152" s="1"/>
  <c r="DQ152" s="1"/>
  <c r="W153"/>
  <c r="X153" s="1"/>
  <c r="DI153" s="1"/>
  <c r="DP128"/>
  <c r="DR128"/>
  <c r="DT148"/>
  <c r="U151"/>
  <c r="DO160"/>
  <c r="DH159"/>
  <c r="AJ148"/>
  <c r="DH163"/>
  <c r="U176"/>
  <c r="T145"/>
  <c r="R168"/>
  <c r="FE168" s="1"/>
  <c r="FF168" s="1"/>
  <c r="R172"/>
  <c r="FE172" s="1"/>
  <c r="FF172" s="1"/>
  <c r="DD174"/>
  <c r="AL177"/>
  <c r="AM177" s="1"/>
  <c r="DJ177" s="1"/>
  <c r="DH179"/>
  <c r="CK182"/>
  <c r="BA184"/>
  <c r="U186"/>
  <c r="AY190"/>
  <c r="FE190" s="1"/>
  <c r="FF190" s="1"/>
  <c r="AY194"/>
  <c r="FE194" s="1"/>
  <c r="FF194" s="1"/>
  <c r="AY198"/>
  <c r="FE198" s="1"/>
  <c r="FF198" s="1"/>
  <c r="AY202"/>
  <c r="FE202" s="1"/>
  <c r="FF202" s="1"/>
  <c r="DH202"/>
  <c r="AY182"/>
  <c r="DH191"/>
  <c r="DH195"/>
  <c r="DP161"/>
  <c r="DQ161"/>
  <c r="DO162"/>
  <c r="DS165"/>
  <c r="DA174"/>
  <c r="AY181"/>
  <c r="FE181" s="1"/>
  <c r="FF181" s="1"/>
  <c r="CL184"/>
  <c r="W174"/>
  <c r="X174" s="1"/>
  <c r="DI174" s="1"/>
  <c r="DA178"/>
  <c r="BB182"/>
  <c r="AY184"/>
  <c r="DH189"/>
  <c r="CI178"/>
  <c r="FE178" s="1"/>
  <c r="FF178" s="1"/>
  <c r="T185"/>
  <c r="T19"/>
  <c r="DY64"/>
  <c r="EC64"/>
  <c r="EG64" s="1"/>
  <c r="EM64"/>
  <c r="EQ64" s="1"/>
  <c r="AL64"/>
  <c r="AM64" s="1"/>
  <c r="DJ64" s="1"/>
  <c r="AI64"/>
  <c r="DP78"/>
  <c r="DO78"/>
  <c r="DS78"/>
  <c r="DR78"/>
  <c r="DQ78"/>
  <c r="ER86"/>
  <c r="EV86" s="1"/>
  <c r="EA86"/>
  <c r="EB86" s="1"/>
  <c r="DY86"/>
  <c r="EH86"/>
  <c r="EL86" s="1"/>
  <c r="EM86"/>
  <c r="EQ86" s="1"/>
  <c r="ER90"/>
  <c r="EV90" s="1"/>
  <c r="EA90"/>
  <c r="EB90" s="1"/>
  <c r="DY90"/>
  <c r="EH90"/>
  <c r="EL90" s="1"/>
  <c r="EM90"/>
  <c r="EQ90" s="1"/>
  <c r="EH102"/>
  <c r="EL102" s="1"/>
  <c r="DY102"/>
  <c r="EC102"/>
  <c r="EG102" s="1"/>
  <c r="EA102"/>
  <c r="EB102" s="1"/>
  <c r="EM102"/>
  <c r="EQ102" s="1"/>
  <c r="ER102"/>
  <c r="EV102" s="1"/>
  <c r="CN129"/>
  <c r="CO129" s="1"/>
  <c r="DM129" s="1"/>
  <c r="CK129"/>
  <c r="EA144"/>
  <c r="EB144" s="1"/>
  <c r="EM144"/>
  <c r="EQ144" s="1"/>
  <c r="EC144"/>
  <c r="EG144" s="1"/>
  <c r="ER144"/>
  <c r="EV144" s="1"/>
  <c r="EH144"/>
  <c r="EL144" s="1"/>
  <c r="T18"/>
  <c r="W20"/>
  <c r="X20" s="1"/>
  <c r="DI20" s="1"/>
  <c r="DC23"/>
  <c r="DF23"/>
  <c r="DG23" s="1"/>
  <c r="DN23" s="1"/>
  <c r="AI54"/>
  <c r="AJ54" s="1"/>
  <c r="AL54" s="1"/>
  <c r="AM54" s="1"/>
  <c r="DJ54" s="1"/>
  <c r="BS54"/>
  <c r="BT54" s="1"/>
  <c r="BV54" s="1"/>
  <c r="BW54" s="1"/>
  <c r="DL54" s="1"/>
  <c r="DF54"/>
  <c r="DG54" s="1"/>
  <c r="DN54" s="1"/>
  <c r="DC54"/>
  <c r="DF64"/>
  <c r="DG64" s="1"/>
  <c r="DN64" s="1"/>
  <c r="ER64" s="1"/>
  <c r="EV64" s="1"/>
  <c r="DC64"/>
  <c r="BD101"/>
  <c r="BE101" s="1"/>
  <c r="DK101" s="1"/>
  <c r="DO101" s="1"/>
  <c r="DT101"/>
  <c r="ER83"/>
  <c r="EV83" s="1"/>
  <c r="EA83"/>
  <c r="EB83" s="1"/>
  <c r="EM83"/>
  <c r="EQ83" s="1"/>
  <c r="EC83"/>
  <c r="EG83" s="1"/>
  <c r="DY83"/>
  <c r="EH83"/>
  <c r="EL83" s="1"/>
  <c r="DP88"/>
  <c r="DQ88"/>
  <c r="DO88"/>
  <c r="DS88"/>
  <c r="DR88"/>
  <c r="ER76"/>
  <c r="EV76" s="1"/>
  <c r="EA76"/>
  <c r="EB76" s="1"/>
  <c r="EM76"/>
  <c r="EQ76" s="1"/>
  <c r="EH76"/>
  <c r="EL76" s="1"/>
  <c r="EC76"/>
  <c r="EG76" s="1"/>
  <c r="DY76"/>
  <c r="ER84"/>
  <c r="EV84" s="1"/>
  <c r="EA84"/>
  <c r="EB84" s="1"/>
  <c r="EM84"/>
  <c r="EQ84" s="1"/>
  <c r="EH84"/>
  <c r="EL84" s="1"/>
  <c r="EC84"/>
  <c r="EG84" s="1"/>
  <c r="DY84"/>
  <c r="DP118"/>
  <c r="DO118"/>
  <c r="DS118"/>
  <c r="DR118"/>
  <c r="DQ118"/>
  <c r="DY118"/>
  <c r="DP97"/>
  <c r="DO97"/>
  <c r="DS97"/>
  <c r="DR97"/>
  <c r="DQ97"/>
  <c r="BD131"/>
  <c r="BE131" s="1"/>
  <c r="DK131" s="1"/>
  <c r="DP131" s="1"/>
  <c r="BA131"/>
  <c r="BD135"/>
  <c r="BE135" s="1"/>
  <c r="DK135" s="1"/>
  <c r="BB135"/>
  <c r="CN135"/>
  <c r="CO135" s="1"/>
  <c r="DM135" s="1"/>
  <c r="CL135"/>
  <c r="BA129"/>
  <c r="DH129" s="1"/>
  <c r="BD129"/>
  <c r="BE129" s="1"/>
  <c r="DK129" s="1"/>
  <c r="DR129" s="1"/>
  <c r="CN133"/>
  <c r="CO133" s="1"/>
  <c r="DM133" s="1"/>
  <c r="CK133"/>
  <c r="DH133" s="1"/>
  <c r="EA138"/>
  <c r="EB138" s="1"/>
  <c r="EM138"/>
  <c r="EQ138" s="1"/>
  <c r="EH138"/>
  <c r="EL138" s="1"/>
  <c r="DY138"/>
  <c r="EC138"/>
  <c r="EG138" s="1"/>
  <c r="ER138"/>
  <c r="EV138" s="1"/>
  <c r="EA142"/>
  <c r="EB142" s="1"/>
  <c r="EM142"/>
  <c r="EQ142" s="1"/>
  <c r="EH142"/>
  <c r="EL142" s="1"/>
  <c r="DY142"/>
  <c r="EC142"/>
  <c r="EG142" s="1"/>
  <c r="ER142"/>
  <c r="EV142" s="1"/>
  <c r="DP152"/>
  <c r="T147"/>
  <c r="DH147" s="1"/>
  <c r="DT147"/>
  <c r="W150"/>
  <c r="X150" s="1"/>
  <c r="DI150" s="1"/>
  <c r="DT150"/>
  <c r="DQ159"/>
  <c r="DO159"/>
  <c r="DS159"/>
  <c r="DR159"/>
  <c r="DP159"/>
  <c r="DY179"/>
  <c r="EC179"/>
  <c r="EG179" s="1"/>
  <c r="EA179"/>
  <c r="EB179" s="1"/>
  <c r="EH179"/>
  <c r="EL179" s="1"/>
  <c r="EM179"/>
  <c r="EQ179" s="1"/>
  <c r="ER179"/>
  <c r="EV179" s="1"/>
  <c r="W168"/>
  <c r="X168" s="1"/>
  <c r="DI168" s="1"/>
  <c r="DT168"/>
  <c r="T168"/>
  <c r="DH168" s="1"/>
  <c r="W172"/>
  <c r="X172" s="1"/>
  <c r="DI172" s="1"/>
  <c r="DT172"/>
  <c r="T172"/>
  <c r="DH172" s="1"/>
  <c r="DT182"/>
  <c r="W182"/>
  <c r="X182" s="1"/>
  <c r="DI182" s="1"/>
  <c r="DT186"/>
  <c r="W186"/>
  <c r="X186" s="1"/>
  <c r="DI186" s="1"/>
  <c r="DT187"/>
  <c r="W187"/>
  <c r="X187" s="1"/>
  <c r="DI187" s="1"/>
  <c r="W175"/>
  <c r="X175" s="1"/>
  <c r="DI175" s="1"/>
  <c r="DT175"/>
  <c r="DP190"/>
  <c r="DO190"/>
  <c r="DS190"/>
  <c r="DR190"/>
  <c r="DQ190"/>
  <c r="DO198"/>
  <c r="DS198"/>
  <c r="DR198"/>
  <c r="DQ198"/>
  <c r="DP198"/>
  <c r="DR206"/>
  <c r="DP206"/>
  <c r="DO206"/>
  <c r="DS206"/>
  <c r="DQ206"/>
  <c r="ER195"/>
  <c r="EV195" s="1"/>
  <c r="EM195"/>
  <c r="EQ195" s="1"/>
  <c r="EH195"/>
  <c r="EL195" s="1"/>
  <c r="EA195"/>
  <c r="EB195" s="1"/>
  <c r="DY195"/>
  <c r="EC195"/>
  <c r="EG195" s="1"/>
  <c r="EH203"/>
  <c r="EL203" s="1"/>
  <c r="ER203"/>
  <c r="EV203" s="1"/>
  <c r="EA203"/>
  <c r="EB203" s="1"/>
  <c r="DY203"/>
  <c r="EC203"/>
  <c r="EG203" s="1"/>
  <c r="EM203"/>
  <c r="EQ203" s="1"/>
  <c r="DP192"/>
  <c r="DO192"/>
  <c r="DS192"/>
  <c r="DR192"/>
  <c r="DQ192"/>
  <c r="ER200"/>
  <c r="EV200" s="1"/>
  <c r="EH200"/>
  <c r="EL200" s="1"/>
  <c r="EA200"/>
  <c r="EB200" s="1"/>
  <c r="EM200"/>
  <c r="EQ200" s="1"/>
  <c r="DY200"/>
  <c r="EC200"/>
  <c r="EG200" s="1"/>
  <c r="DP188"/>
  <c r="DO188"/>
  <c r="DS188"/>
  <c r="DR188"/>
  <c r="DQ188"/>
  <c r="DP193"/>
  <c r="DO193"/>
  <c r="DR193"/>
  <c r="DS193"/>
  <c r="DQ193"/>
  <c r="DO201"/>
  <c r="DS201"/>
  <c r="DR201"/>
  <c r="DQ201"/>
  <c r="DP201"/>
  <c r="DH8"/>
  <c r="CK21"/>
  <c r="CL21" s="1"/>
  <c r="CN21" s="1"/>
  <c r="CO21" s="1"/>
  <c r="DM21" s="1"/>
  <c r="BS22"/>
  <c r="BT22" s="1"/>
  <c r="BV22" s="1"/>
  <c r="BW22" s="1"/>
  <c r="DL22" s="1"/>
  <c r="BQ28"/>
  <c r="AG32"/>
  <c r="DH37"/>
  <c r="FE43"/>
  <c r="AG30"/>
  <c r="AL30" s="1"/>
  <c r="AM30" s="1"/>
  <c r="DJ30" s="1"/>
  <c r="T34"/>
  <c r="DH34" s="1"/>
  <c r="AG36"/>
  <c r="U44"/>
  <c r="CI51"/>
  <c r="CN51" s="1"/>
  <c r="CO51" s="1"/>
  <c r="DM51" s="1"/>
  <c r="DA48"/>
  <c r="AG64"/>
  <c r="AG57"/>
  <c r="BD68"/>
  <c r="BE68" s="1"/>
  <c r="DK68" s="1"/>
  <c r="DF73"/>
  <c r="DG73" s="1"/>
  <c r="DN73" s="1"/>
  <c r="ER73" s="1"/>
  <c r="EV73" s="1"/>
  <c r="FE82"/>
  <c r="FF82" s="1"/>
  <c r="AY109"/>
  <c r="CI95"/>
  <c r="DT96"/>
  <c r="CK74"/>
  <c r="BB127"/>
  <c r="DR102"/>
  <c r="DA120"/>
  <c r="DA121"/>
  <c r="DA122"/>
  <c r="BB123"/>
  <c r="BQ124"/>
  <c r="BQ125"/>
  <c r="BQ126"/>
  <c r="FE126" s="1"/>
  <c r="FF126" s="1"/>
  <c r="DA129"/>
  <c r="CN124"/>
  <c r="CO124" s="1"/>
  <c r="DM124" s="1"/>
  <c r="DT125"/>
  <c r="DH119"/>
  <c r="DT129"/>
  <c r="BB133"/>
  <c r="DH138"/>
  <c r="AY11"/>
  <c r="BD11" s="1"/>
  <c r="BE11" s="1"/>
  <c r="DK11" s="1"/>
  <c r="AY13"/>
  <c r="BD13" s="1"/>
  <c r="BE13" s="1"/>
  <c r="DK13" s="1"/>
  <c r="DH10"/>
  <c r="DH11"/>
  <c r="BD17"/>
  <c r="BE17" s="1"/>
  <c r="DK17" s="1"/>
  <c r="DR17" s="1"/>
  <c r="AY21"/>
  <c r="FE21" s="1"/>
  <c r="BD20"/>
  <c r="BE20" s="1"/>
  <c r="DK20" s="1"/>
  <c r="AL24"/>
  <c r="AM24" s="1"/>
  <c r="DJ24" s="1"/>
  <c r="BQ25"/>
  <c r="AL27"/>
  <c r="AM27" s="1"/>
  <c r="DJ27" s="1"/>
  <c r="AL29"/>
  <c r="AM29" s="1"/>
  <c r="DJ29" s="1"/>
  <c r="BV29"/>
  <c r="BW29" s="1"/>
  <c r="DL29" s="1"/>
  <c r="FE22"/>
  <c r="DF25"/>
  <c r="DG25" s="1"/>
  <c r="DN25" s="1"/>
  <c r="DD26"/>
  <c r="DA27"/>
  <c r="AI28"/>
  <c r="DH28" s="1"/>
  <c r="BQ30"/>
  <c r="AI32"/>
  <c r="DH32" s="1"/>
  <c r="W23"/>
  <c r="X23" s="1"/>
  <c r="DI23" s="1"/>
  <c r="CL23"/>
  <c r="R29"/>
  <c r="FE29" s="1"/>
  <c r="DC33"/>
  <c r="DA34"/>
  <c r="DH35"/>
  <c r="BQ38"/>
  <c r="BV38" s="1"/>
  <c r="BW38" s="1"/>
  <c r="DL38" s="1"/>
  <c r="CI39"/>
  <c r="CN39" s="1"/>
  <c r="CO39" s="1"/>
  <c r="DM39" s="1"/>
  <c r="FE35"/>
  <c r="U39"/>
  <c r="W39" s="1"/>
  <c r="X39" s="1"/>
  <c r="DI39" s="1"/>
  <c r="W33"/>
  <c r="X33" s="1"/>
  <c r="DI33" s="1"/>
  <c r="CN33"/>
  <c r="CO33" s="1"/>
  <c r="DM33" s="1"/>
  <c r="AJ33"/>
  <c r="AL33" s="1"/>
  <c r="AM33" s="1"/>
  <c r="DJ33" s="1"/>
  <c r="BQ36"/>
  <c r="BV36" s="1"/>
  <c r="BW36" s="1"/>
  <c r="DL36" s="1"/>
  <c r="BV37"/>
  <c r="BW37" s="1"/>
  <c r="DL37" s="1"/>
  <c r="CI37"/>
  <c r="CN37" s="1"/>
  <c r="CO37" s="1"/>
  <c r="DM37" s="1"/>
  <c r="BS28"/>
  <c r="R38"/>
  <c r="BB39"/>
  <c r="BD39" s="1"/>
  <c r="BE39" s="1"/>
  <c r="DK39" s="1"/>
  <c r="DH40"/>
  <c r="AY40"/>
  <c r="BT40"/>
  <c r="BV40" s="1"/>
  <c r="BW40" s="1"/>
  <c r="DL40" s="1"/>
  <c r="AJ41"/>
  <c r="AL41" s="1"/>
  <c r="AM41" s="1"/>
  <c r="DJ41" s="1"/>
  <c r="AJ43"/>
  <c r="AL43" s="1"/>
  <c r="AM43" s="1"/>
  <c r="DJ43" s="1"/>
  <c r="T38"/>
  <c r="DH38" s="1"/>
  <c r="BB40"/>
  <c r="CL41"/>
  <c r="CL45"/>
  <c r="DH46"/>
  <c r="AY49"/>
  <c r="BD49" s="1"/>
  <c r="BE49" s="1"/>
  <c r="DK49" s="1"/>
  <c r="DD49"/>
  <c r="BA42"/>
  <c r="DH42" s="1"/>
  <c r="DA42"/>
  <c r="BQ46"/>
  <c r="FE46" s="1"/>
  <c r="DF49"/>
  <c r="DG49" s="1"/>
  <c r="DN49" s="1"/>
  <c r="AJ51"/>
  <c r="U46"/>
  <c r="W46" s="1"/>
  <c r="X46" s="1"/>
  <c r="DI46" s="1"/>
  <c r="BQ41"/>
  <c r="DA43"/>
  <c r="CL47"/>
  <c r="T48"/>
  <c r="U48" s="1"/>
  <c r="W48" s="1"/>
  <c r="X48" s="1"/>
  <c r="DI48" s="1"/>
  <c r="CN50"/>
  <c r="CO50" s="1"/>
  <c r="DM50" s="1"/>
  <c r="AY51"/>
  <c r="BD51" s="1"/>
  <c r="BE51" s="1"/>
  <c r="DK51" s="1"/>
  <c r="BQ51"/>
  <c r="BV51" s="1"/>
  <c r="BW51" s="1"/>
  <c r="DL51" s="1"/>
  <c r="DD51"/>
  <c r="CK48"/>
  <c r="CL48" s="1"/>
  <c r="CN48" s="1"/>
  <c r="CO48" s="1"/>
  <c r="DM48" s="1"/>
  <c r="FE54"/>
  <c r="BT42"/>
  <c r="CL44"/>
  <c r="T45"/>
  <c r="DH45" s="1"/>
  <c r="AY48"/>
  <c r="FE48" s="1"/>
  <c r="BQ48"/>
  <c r="CK65"/>
  <c r="BD65"/>
  <c r="BE65" s="1"/>
  <c r="DK65" s="1"/>
  <c r="W57"/>
  <c r="X57" s="1"/>
  <c r="DI57" s="1"/>
  <c r="AG59"/>
  <c r="U60"/>
  <c r="W60" s="1"/>
  <c r="X60" s="1"/>
  <c r="DI60" s="1"/>
  <c r="W61"/>
  <c r="X61" s="1"/>
  <c r="DI61" s="1"/>
  <c r="W62"/>
  <c r="X62" s="1"/>
  <c r="DI62" s="1"/>
  <c r="T63"/>
  <c r="AI56"/>
  <c r="AJ56" s="1"/>
  <c r="AL56" s="1"/>
  <c r="AM56" s="1"/>
  <c r="DJ56" s="1"/>
  <c r="DC56"/>
  <c r="AI59"/>
  <c r="AJ59" s="1"/>
  <c r="DC59"/>
  <c r="AI62"/>
  <c r="AJ62" s="1"/>
  <c r="AL62" s="1"/>
  <c r="AM62" s="1"/>
  <c r="DJ62" s="1"/>
  <c r="DC62"/>
  <c r="BS63"/>
  <c r="BD66"/>
  <c r="BE66" s="1"/>
  <c r="DK66" s="1"/>
  <c r="DQ66" s="1"/>
  <c r="AJ67"/>
  <c r="CN67"/>
  <c r="CO67" s="1"/>
  <c r="DM67" s="1"/>
  <c r="EM67" s="1"/>
  <c r="EQ67" s="1"/>
  <c r="AY68"/>
  <c r="BT68"/>
  <c r="CI69"/>
  <c r="BD70"/>
  <c r="BE70" s="1"/>
  <c r="DK70" s="1"/>
  <c r="DO70" s="1"/>
  <c r="AJ72"/>
  <c r="BT73"/>
  <c r="BD75"/>
  <c r="BE75" s="1"/>
  <c r="DK75" s="1"/>
  <c r="DA65"/>
  <c r="DA55"/>
  <c r="BQ63"/>
  <c r="CL70"/>
  <c r="DH87"/>
  <c r="AG72"/>
  <c r="AY72"/>
  <c r="AL75"/>
  <c r="AM75" s="1"/>
  <c r="DJ75" s="1"/>
  <c r="DT77"/>
  <c r="CN85"/>
  <c r="CO85" s="1"/>
  <c r="DM85" s="1"/>
  <c r="AJ85"/>
  <c r="DD87"/>
  <c r="AJ89"/>
  <c r="DD91"/>
  <c r="BB66"/>
  <c r="BB70"/>
  <c r="DA72"/>
  <c r="AL72"/>
  <c r="AM72" s="1"/>
  <c r="DJ72" s="1"/>
  <c r="DP72" s="1"/>
  <c r="DC75"/>
  <c r="BQ77"/>
  <c r="FE77" s="1"/>
  <c r="FF77" s="1"/>
  <c r="DD78"/>
  <c r="DA81"/>
  <c r="CN82"/>
  <c r="CO82" s="1"/>
  <c r="DM82" s="1"/>
  <c r="DP82" s="1"/>
  <c r="AJ82"/>
  <c r="DA58"/>
  <c r="CL68"/>
  <c r="DF77"/>
  <c r="DG77" s="1"/>
  <c r="DN77" s="1"/>
  <c r="BS85"/>
  <c r="DF87"/>
  <c r="DG87" s="1"/>
  <c r="DN87" s="1"/>
  <c r="AL89"/>
  <c r="AM89" s="1"/>
  <c r="DJ89" s="1"/>
  <c r="DT93"/>
  <c r="DS104"/>
  <c r="DS108"/>
  <c r="DS112"/>
  <c r="AI81"/>
  <c r="DH81" s="1"/>
  <c r="BD86"/>
  <c r="BE86" s="1"/>
  <c r="DK86" s="1"/>
  <c r="DS86" s="1"/>
  <c r="DT88"/>
  <c r="BD90"/>
  <c r="BE90" s="1"/>
  <c r="DK90" s="1"/>
  <c r="EC90" s="1"/>
  <c r="EG90" s="1"/>
  <c r="DT92"/>
  <c r="DA64"/>
  <c r="BB68"/>
  <c r="T75"/>
  <c r="DA85"/>
  <c r="CL91"/>
  <c r="BB92"/>
  <c r="AG71"/>
  <c r="AY71"/>
  <c r="CL73"/>
  <c r="AG75"/>
  <c r="AY75"/>
  <c r="AY80"/>
  <c r="DA86"/>
  <c r="BQ92"/>
  <c r="FE92" s="1"/>
  <c r="FF92" s="1"/>
  <c r="BA94"/>
  <c r="CL96"/>
  <c r="BA98"/>
  <c r="BB100"/>
  <c r="CI102"/>
  <c r="DP103"/>
  <c r="DP104"/>
  <c r="DP105"/>
  <c r="DP106"/>
  <c r="DP107"/>
  <c r="DP108"/>
  <c r="DP109"/>
  <c r="DP110"/>
  <c r="DP111"/>
  <c r="DP112"/>
  <c r="DP113"/>
  <c r="DP114"/>
  <c r="DP115"/>
  <c r="BA78"/>
  <c r="BQ90"/>
  <c r="CI97"/>
  <c r="FE97" s="1"/>
  <c r="FF97" s="1"/>
  <c r="CL100"/>
  <c r="CI101"/>
  <c r="FE101" s="1"/>
  <c r="FF101" s="1"/>
  <c r="BA103"/>
  <c r="DH103" s="1"/>
  <c r="DO104"/>
  <c r="BA106"/>
  <c r="DH106" s="1"/>
  <c r="CK107"/>
  <c r="DO108"/>
  <c r="BA110"/>
  <c r="CK111"/>
  <c r="DO112"/>
  <c r="BA114"/>
  <c r="DH114" s="1"/>
  <c r="CK115"/>
  <c r="DT94"/>
  <c r="BQ88"/>
  <c r="CK94"/>
  <c r="BB97"/>
  <c r="CI100"/>
  <c r="DA117"/>
  <c r="BQ86"/>
  <c r="AY95"/>
  <c r="FE95" s="1"/>
  <c r="FF95" s="1"/>
  <c r="CL98"/>
  <c r="CI99"/>
  <c r="CL103"/>
  <c r="CL105"/>
  <c r="CL107"/>
  <c r="CL109"/>
  <c r="CL111"/>
  <c r="CL113"/>
  <c r="CL115"/>
  <c r="DQ104"/>
  <c r="DQ105"/>
  <c r="DQ106"/>
  <c r="DQ108"/>
  <c r="DQ109"/>
  <c r="DQ110"/>
  <c r="DQ112"/>
  <c r="DQ113"/>
  <c r="DQ114"/>
  <c r="BV117"/>
  <c r="BW117" s="1"/>
  <c r="DL117" s="1"/>
  <c r="DO117" s="1"/>
  <c r="DH125"/>
  <c r="CL129"/>
  <c r="BS134"/>
  <c r="DP102"/>
  <c r="R119"/>
  <c r="DT119"/>
  <c r="BD119"/>
  <c r="BE119" s="1"/>
  <c r="DK119" s="1"/>
  <c r="DS119" s="1"/>
  <c r="R120"/>
  <c r="DT120"/>
  <c r="BD120"/>
  <c r="BE120" s="1"/>
  <c r="DK120" s="1"/>
  <c r="DO120" s="1"/>
  <c r="R121"/>
  <c r="DT121"/>
  <c r="BD121"/>
  <c r="BE121" s="1"/>
  <c r="DK121" s="1"/>
  <c r="DP121" s="1"/>
  <c r="R122"/>
  <c r="DT122"/>
  <c r="BD122"/>
  <c r="BE122" s="1"/>
  <c r="DK122" s="1"/>
  <c r="DR122" s="1"/>
  <c r="AY123"/>
  <c r="FE123" s="1"/>
  <c r="FF123" s="1"/>
  <c r="CL123"/>
  <c r="DA123"/>
  <c r="CL124"/>
  <c r="DA124"/>
  <c r="AY125"/>
  <c r="FE125" s="1"/>
  <c r="FF125" s="1"/>
  <c r="DA125"/>
  <c r="DA133"/>
  <c r="CN127"/>
  <c r="CO127" s="1"/>
  <c r="DM127" s="1"/>
  <c r="DO127" s="1"/>
  <c r="DT124"/>
  <c r="BD124"/>
  <c r="BE124" s="1"/>
  <c r="DK124" s="1"/>
  <c r="DR124" s="1"/>
  <c r="CN125"/>
  <c r="CO125" s="1"/>
  <c r="DM125" s="1"/>
  <c r="DP125" s="1"/>
  <c r="BD126"/>
  <c r="BE126" s="1"/>
  <c r="DK126" s="1"/>
  <c r="DO126" s="1"/>
  <c r="DH121"/>
  <c r="CI127"/>
  <c r="DH131"/>
  <c r="CL131"/>
  <c r="BA134"/>
  <c r="AY135"/>
  <c r="AG136"/>
  <c r="AG140"/>
  <c r="U143"/>
  <c r="AG144"/>
  <c r="DQ100"/>
  <c r="AI126"/>
  <c r="W137"/>
  <c r="X137" s="1"/>
  <c r="DI137" s="1"/>
  <c r="DY137" s="1"/>
  <c r="R147"/>
  <c r="FE147" s="1"/>
  <c r="FF147" s="1"/>
  <c r="AG149"/>
  <c r="FE149" s="1"/>
  <c r="FF149" s="1"/>
  <c r="AY153"/>
  <c r="DH157"/>
  <c r="CI132"/>
  <c r="FE132" s="1"/>
  <c r="FF132" s="1"/>
  <c r="T144"/>
  <c r="DH144" s="1"/>
  <c r="DC148"/>
  <c r="DC152"/>
  <c r="DC156"/>
  <c r="DT152"/>
  <c r="BT127"/>
  <c r="W140"/>
  <c r="X140" s="1"/>
  <c r="DI140" s="1"/>
  <c r="DY140" s="1"/>
  <c r="DO128"/>
  <c r="AI145"/>
  <c r="U148"/>
  <c r="DA149"/>
  <c r="DA157"/>
  <c r="DH165"/>
  <c r="DS160"/>
  <c r="AY174"/>
  <c r="DH178"/>
  <c r="DH177"/>
  <c r="T154"/>
  <c r="DH154" s="1"/>
  <c r="AL178"/>
  <c r="AM178" s="1"/>
  <c r="DJ178" s="1"/>
  <c r="DF178"/>
  <c r="DG178" s="1"/>
  <c r="DN178" s="1"/>
  <c r="DH204"/>
  <c r="AY180"/>
  <c r="FE180" s="1"/>
  <c r="FF180" s="1"/>
  <c r="R167"/>
  <c r="FE167" s="1"/>
  <c r="FF167" s="1"/>
  <c r="R171"/>
  <c r="FE171" s="1"/>
  <c r="FF171" s="1"/>
  <c r="AJ174"/>
  <c r="DF177"/>
  <c r="DG177" s="1"/>
  <c r="DN177" s="1"/>
  <c r="DT178"/>
  <c r="R179"/>
  <c r="CK181"/>
  <c r="BA183"/>
  <c r="DH203"/>
  <c r="U179"/>
  <c r="BB184"/>
  <c r="DH199"/>
  <c r="DO161"/>
  <c r="DP165"/>
  <c r="BB183"/>
  <c r="AY185"/>
  <c r="FE185" s="1"/>
  <c r="FF185" s="1"/>
  <c r="T182"/>
  <c r="DH193"/>
  <c r="DH205"/>
  <c r="W178"/>
  <c r="X178" s="1"/>
  <c r="DI178" s="1"/>
  <c r="CL182"/>
  <c r="CI184"/>
  <c r="AJ7"/>
  <c r="AL7" s="1"/>
  <c r="AM7" s="1"/>
  <c r="DJ7" s="1"/>
  <c r="DH7"/>
  <c r="DF24"/>
  <c r="DG24" s="1"/>
  <c r="DN24" s="1"/>
  <c r="DC24"/>
  <c r="ER81"/>
  <c r="EV81" s="1"/>
  <c r="EA81"/>
  <c r="EB81" s="1"/>
  <c r="EM81"/>
  <c r="EQ81" s="1"/>
  <c r="DY81"/>
  <c r="EH81"/>
  <c r="EL81" s="1"/>
  <c r="EC81"/>
  <c r="EG81" s="1"/>
  <c r="BD99"/>
  <c r="BE99" s="1"/>
  <c r="DK99" s="1"/>
  <c r="DS99" s="1"/>
  <c r="DT99"/>
  <c r="ER79"/>
  <c r="EV79" s="1"/>
  <c r="EA79"/>
  <c r="EB79" s="1"/>
  <c r="EM79"/>
  <c r="EQ79" s="1"/>
  <c r="EC79"/>
  <c r="EG79" s="1"/>
  <c r="DY79"/>
  <c r="EH79"/>
  <c r="EL79" s="1"/>
  <c r="DP92"/>
  <c r="DQ92"/>
  <c r="DO92"/>
  <c r="DS92"/>
  <c r="DR92"/>
  <c r="ER80"/>
  <c r="EV80" s="1"/>
  <c r="EA80"/>
  <c r="EB80" s="1"/>
  <c r="EM80"/>
  <c r="EQ80" s="1"/>
  <c r="EH80"/>
  <c r="EL80" s="1"/>
  <c r="EC80"/>
  <c r="EG80" s="1"/>
  <c r="DY80"/>
  <c r="DP95"/>
  <c r="DO95"/>
  <c r="DS95"/>
  <c r="DR95"/>
  <c r="DQ95"/>
  <c r="CI19"/>
  <c r="CN19" s="1"/>
  <c r="CO19" s="1"/>
  <c r="DM19" s="1"/>
  <c r="W25"/>
  <c r="X25" s="1"/>
  <c r="DI25" s="1"/>
  <c r="BS23"/>
  <c r="BT23" s="1"/>
  <c r="AI55"/>
  <c r="AJ55" s="1"/>
  <c r="AL55" s="1"/>
  <c r="AM55" s="1"/>
  <c r="DJ55" s="1"/>
  <c r="BS55"/>
  <c r="BT55" s="1"/>
  <c r="DF55"/>
  <c r="DG55" s="1"/>
  <c r="DN55" s="1"/>
  <c r="DC55"/>
  <c r="BV64"/>
  <c r="BW64" s="1"/>
  <c r="DL64" s="1"/>
  <c r="EH64" s="1"/>
  <c r="EL64" s="1"/>
  <c r="BS64"/>
  <c r="DQ63"/>
  <c r="DP63"/>
  <c r="DO63"/>
  <c r="DS63"/>
  <c r="DR63"/>
  <c r="DP75"/>
  <c r="DO75"/>
  <c r="DS75"/>
  <c r="DR75"/>
  <c r="DQ75"/>
  <c r="DP77"/>
  <c r="DO77"/>
  <c r="DS77"/>
  <c r="DR77"/>
  <c r="DQ77"/>
  <c r="ER87"/>
  <c r="EV87" s="1"/>
  <c r="DY87"/>
  <c r="EH87"/>
  <c r="EL87" s="1"/>
  <c r="EM87"/>
  <c r="EQ87" s="1"/>
  <c r="EC87"/>
  <c r="EG87" s="1"/>
  <c r="ER91"/>
  <c r="EV91" s="1"/>
  <c r="EH91"/>
  <c r="EL91" s="1"/>
  <c r="EM91"/>
  <c r="EQ91" s="1"/>
  <c r="EC91"/>
  <c r="EG91" s="1"/>
  <c r="EA91"/>
  <c r="EB91" s="1"/>
  <c r="DO103"/>
  <c r="DS103"/>
  <c r="DP83"/>
  <c r="DO83"/>
  <c r="DS83"/>
  <c r="DR83"/>
  <c r="DQ83"/>
  <c r="DP90"/>
  <c r="DQ90"/>
  <c r="DO90"/>
  <c r="DS90"/>
  <c r="DR90"/>
  <c r="DP76"/>
  <c r="DO76"/>
  <c r="DS76"/>
  <c r="DQ76"/>
  <c r="DR76"/>
  <c r="DP84"/>
  <c r="DO84"/>
  <c r="DS84"/>
  <c r="DQ84"/>
  <c r="DR84"/>
  <c r="DP94"/>
  <c r="DO94"/>
  <c r="DS94"/>
  <c r="DR94"/>
  <c r="DQ94"/>
  <c r="DO98"/>
  <c r="DS98"/>
  <c r="DR98"/>
  <c r="DQ98"/>
  <c r="DP98"/>
  <c r="BT126"/>
  <c r="BS126"/>
  <c r="DR133"/>
  <c r="DS133"/>
  <c r="DQ133"/>
  <c r="DP133"/>
  <c r="DO133"/>
  <c r="DT139"/>
  <c r="T139"/>
  <c r="DH139" s="1"/>
  <c r="DT143"/>
  <c r="T143"/>
  <c r="DH143" s="1"/>
  <c r="DT132"/>
  <c r="BD132"/>
  <c r="BE132" s="1"/>
  <c r="DK132" s="1"/>
  <c r="DQ132" s="1"/>
  <c r="EA146"/>
  <c r="EB146" s="1"/>
  <c r="EM146"/>
  <c r="EQ146" s="1"/>
  <c r="DY146"/>
  <c r="EC146"/>
  <c r="EG146" s="1"/>
  <c r="ER146"/>
  <c r="EV146" s="1"/>
  <c r="EH146"/>
  <c r="EL146" s="1"/>
  <c r="BD148"/>
  <c r="BE148" s="1"/>
  <c r="DK148" s="1"/>
  <c r="BB148"/>
  <c r="CL148"/>
  <c r="CN148"/>
  <c r="CO148" s="1"/>
  <c r="DM148" s="1"/>
  <c r="DR148" s="1"/>
  <c r="DO147"/>
  <c r="DS147"/>
  <c r="DQ147"/>
  <c r="DR147"/>
  <c r="DP147"/>
  <c r="DR130"/>
  <c r="DQ130"/>
  <c r="DP130"/>
  <c r="DO130"/>
  <c r="DS130"/>
  <c r="DQ148"/>
  <c r="W155"/>
  <c r="X155" s="1"/>
  <c r="DI155" s="1"/>
  <c r="DT155"/>
  <c r="DY164"/>
  <c r="EC164"/>
  <c r="EG164" s="1"/>
  <c r="EA164"/>
  <c r="EB164" s="1"/>
  <c r="EM164"/>
  <c r="EQ164" s="1"/>
  <c r="EH164"/>
  <c r="EL164" s="1"/>
  <c r="ER164"/>
  <c r="EV164" s="1"/>
  <c r="DY165"/>
  <c r="EC165"/>
  <c r="EG165" s="1"/>
  <c r="EH165"/>
  <c r="EL165" s="1"/>
  <c r="EM165"/>
  <c r="EQ165" s="1"/>
  <c r="ER165"/>
  <c r="EV165" s="1"/>
  <c r="EA165"/>
  <c r="EB165" s="1"/>
  <c r="EC177"/>
  <c r="EG177" s="1"/>
  <c r="EH177"/>
  <c r="EL177" s="1"/>
  <c r="EM177"/>
  <c r="EQ177" s="1"/>
  <c r="ER177"/>
  <c r="EV177" s="1"/>
  <c r="EA177"/>
  <c r="EB177" s="1"/>
  <c r="DY162"/>
  <c r="EC162"/>
  <c r="EG162" s="1"/>
  <c r="EA162"/>
  <c r="EB162" s="1"/>
  <c r="EM162"/>
  <c r="EQ162" s="1"/>
  <c r="EH162"/>
  <c r="EL162" s="1"/>
  <c r="ER162"/>
  <c r="EV162" s="1"/>
  <c r="W180"/>
  <c r="X180" s="1"/>
  <c r="DI180" s="1"/>
  <c r="DT180"/>
  <c r="W167"/>
  <c r="X167" s="1"/>
  <c r="DI167" s="1"/>
  <c r="DT167"/>
  <c r="T167"/>
  <c r="DH167" s="1"/>
  <c r="W171"/>
  <c r="X171" s="1"/>
  <c r="DI171" s="1"/>
  <c r="DT171"/>
  <c r="T171"/>
  <c r="DH171" s="1"/>
  <c r="DT181"/>
  <c r="W181"/>
  <c r="X181" s="1"/>
  <c r="DI181" s="1"/>
  <c r="DT185"/>
  <c r="W185"/>
  <c r="X185" s="1"/>
  <c r="DI185" s="1"/>
  <c r="ER194"/>
  <c r="EV194" s="1"/>
  <c r="EA194"/>
  <c r="EB194" s="1"/>
  <c r="EM194"/>
  <c r="EQ194" s="1"/>
  <c r="EH194"/>
  <c r="EL194" s="1"/>
  <c r="DY194"/>
  <c r="EC194"/>
  <c r="EG194" s="1"/>
  <c r="DR202"/>
  <c r="DP202"/>
  <c r="DO202"/>
  <c r="DS202"/>
  <c r="DQ202"/>
  <c r="DP195"/>
  <c r="DR195"/>
  <c r="DO195"/>
  <c r="DQ195"/>
  <c r="DS195"/>
  <c r="DR203"/>
  <c r="DQ203"/>
  <c r="DP203"/>
  <c r="DO203"/>
  <c r="DS203"/>
  <c r="ER196"/>
  <c r="EV196" s="1"/>
  <c r="EA196"/>
  <c r="EB196" s="1"/>
  <c r="EH196"/>
  <c r="EL196" s="1"/>
  <c r="EM196"/>
  <c r="EQ196" s="1"/>
  <c r="DY196"/>
  <c r="EC196"/>
  <c r="EG196" s="1"/>
  <c r="DR204"/>
  <c r="DP204"/>
  <c r="DO204"/>
  <c r="DQ204"/>
  <c r="DS204"/>
  <c r="ER189"/>
  <c r="EV189" s="1"/>
  <c r="EA189"/>
  <c r="EB189" s="1"/>
  <c r="EM189"/>
  <c r="EQ189" s="1"/>
  <c r="EH189"/>
  <c r="EL189" s="1"/>
  <c r="DY189"/>
  <c r="EC189"/>
  <c r="EG189" s="1"/>
  <c r="ER197"/>
  <c r="EV197" s="1"/>
  <c r="EA197"/>
  <c r="EB197" s="1"/>
  <c r="EM197"/>
  <c r="EQ197" s="1"/>
  <c r="EH197"/>
  <c r="EL197" s="1"/>
  <c r="DY197"/>
  <c r="EC197"/>
  <c r="EG197" s="1"/>
  <c r="DR205"/>
  <c r="DP205"/>
  <c r="DQ205"/>
  <c r="DO205"/>
  <c r="DS205"/>
  <c r="BD16"/>
  <c r="BE16" s="1"/>
  <c r="DK16" s="1"/>
  <c r="AI61"/>
  <c r="DH61" s="1"/>
  <c r="AL65"/>
  <c r="AM65" s="1"/>
  <c r="DJ65" s="1"/>
  <c r="CI67"/>
  <c r="FE67" s="1"/>
  <c r="FF67" s="1"/>
  <c r="DT71"/>
  <c r="BQ58"/>
  <c r="BQ72"/>
  <c r="BS89"/>
  <c r="DA73"/>
  <c r="AY113"/>
  <c r="DO110"/>
  <c r="DO114"/>
  <c r="CK96"/>
  <c r="U8"/>
  <c r="W8" s="1"/>
  <c r="X8" s="1"/>
  <c r="DI8" s="1"/>
  <c r="FE11"/>
  <c r="AY15"/>
  <c r="BD15" s="1"/>
  <c r="BE15" s="1"/>
  <c r="DK15" s="1"/>
  <c r="DH12"/>
  <c r="W12"/>
  <c r="X12" s="1"/>
  <c r="DI12" s="1"/>
  <c r="W15"/>
  <c r="X15" s="1"/>
  <c r="DI15" s="1"/>
  <c r="BD21"/>
  <c r="BE21" s="1"/>
  <c r="DK21" s="1"/>
  <c r="R19"/>
  <c r="FE19" s="1"/>
  <c r="FE24"/>
  <c r="T24"/>
  <c r="DH24" s="1"/>
  <c r="AG26"/>
  <c r="FE26" s="1"/>
  <c r="AI21"/>
  <c r="AJ21" s="1"/>
  <c r="AL21" s="1"/>
  <c r="AM21" s="1"/>
  <c r="DJ21" s="1"/>
  <c r="DH20"/>
  <c r="BS25"/>
  <c r="BT25" s="1"/>
  <c r="BV25" s="1"/>
  <c r="BW25" s="1"/>
  <c r="DL25" s="1"/>
  <c r="DF26"/>
  <c r="DG26" s="1"/>
  <c r="DN26" s="1"/>
  <c r="DH27"/>
  <c r="AJ28"/>
  <c r="AL28" s="1"/>
  <c r="AM28" s="1"/>
  <c r="DJ28" s="1"/>
  <c r="BT28"/>
  <c r="DD28"/>
  <c r="BV21"/>
  <c r="BW21" s="1"/>
  <c r="DL21" s="1"/>
  <c r="T21"/>
  <c r="DC22"/>
  <c r="BS33"/>
  <c r="BT33" s="1"/>
  <c r="BV33" s="1"/>
  <c r="BW33" s="1"/>
  <c r="DL33" s="1"/>
  <c r="U31"/>
  <c r="W31" s="1"/>
  <c r="X31" s="1"/>
  <c r="DI31" s="1"/>
  <c r="BD35"/>
  <c r="BE35" s="1"/>
  <c r="DK35" s="1"/>
  <c r="DA26"/>
  <c r="BV32"/>
  <c r="BW32" s="1"/>
  <c r="DL32" s="1"/>
  <c r="U32"/>
  <c r="R32"/>
  <c r="FE32" s="1"/>
  <c r="DA39"/>
  <c r="AL37"/>
  <c r="AM37" s="1"/>
  <c r="DJ37" s="1"/>
  <c r="AJ40"/>
  <c r="AY42"/>
  <c r="BD43"/>
  <c r="BE43" s="1"/>
  <c r="DK43" s="1"/>
  <c r="BV30"/>
  <c r="BW30" s="1"/>
  <c r="DL30" s="1"/>
  <c r="U30"/>
  <c r="R30"/>
  <c r="FE37"/>
  <c r="AY38"/>
  <c r="BD38" s="1"/>
  <c r="BE38" s="1"/>
  <c r="DK38" s="1"/>
  <c r="U42"/>
  <c r="W42" s="1"/>
  <c r="X42" s="1"/>
  <c r="DI42" s="1"/>
  <c r="R44"/>
  <c r="W44" s="1"/>
  <c r="X44" s="1"/>
  <c r="DI44" s="1"/>
  <c r="CI45"/>
  <c r="CN45" s="1"/>
  <c r="CO45" s="1"/>
  <c r="DM45" s="1"/>
  <c r="DH50"/>
  <c r="DH47"/>
  <c r="AY50"/>
  <c r="BD50" s="1"/>
  <c r="BE50" s="1"/>
  <c r="DK50" s="1"/>
  <c r="BQ50"/>
  <c r="BV50" s="1"/>
  <c r="BW50" s="1"/>
  <c r="DL50" s="1"/>
  <c r="U50"/>
  <c r="W50" s="1"/>
  <c r="X50" s="1"/>
  <c r="DI50" s="1"/>
  <c r="CI47"/>
  <c r="FE47" s="1"/>
  <c r="DA47"/>
  <c r="DH52"/>
  <c r="T54"/>
  <c r="BQ42"/>
  <c r="BV42" s="1"/>
  <c r="BW42" s="1"/>
  <c r="DL42" s="1"/>
  <c r="CI44"/>
  <c r="CN44" s="1"/>
  <c r="CO44" s="1"/>
  <c r="DM44" s="1"/>
  <c r="DA44"/>
  <c r="AG45"/>
  <c r="T49"/>
  <c r="AY52"/>
  <c r="BD52" s="1"/>
  <c r="BE52" s="1"/>
  <c r="DK52" s="1"/>
  <c r="BQ52"/>
  <c r="BV52" s="1"/>
  <c r="BW52" s="1"/>
  <c r="DL52" s="1"/>
  <c r="W53"/>
  <c r="X53" s="1"/>
  <c r="DI53" s="1"/>
  <c r="BV69"/>
  <c r="BW69" s="1"/>
  <c r="DL69" s="1"/>
  <c r="DO69" s="1"/>
  <c r="R56"/>
  <c r="FE56" s="1"/>
  <c r="W58"/>
  <c r="X58" s="1"/>
  <c r="DI58" s="1"/>
  <c r="AY59"/>
  <c r="BD59" s="1"/>
  <c r="BE59" s="1"/>
  <c r="DK59" s="1"/>
  <c r="T59"/>
  <c r="AG60"/>
  <c r="BV61"/>
  <c r="BW61" s="1"/>
  <c r="DL61" s="1"/>
  <c r="BS58"/>
  <c r="BT58" s="1"/>
  <c r="FE59"/>
  <c r="AI60"/>
  <c r="AJ60" s="1"/>
  <c r="BA65"/>
  <c r="DH65" s="1"/>
  <c r="AG66"/>
  <c r="CI66"/>
  <c r="DD66"/>
  <c r="BD67"/>
  <c r="BE67" s="1"/>
  <c r="DK67" s="1"/>
  <c r="DO67" s="1"/>
  <c r="AJ68"/>
  <c r="CN68"/>
  <c r="CO68" s="1"/>
  <c r="DM68" s="1"/>
  <c r="FE68"/>
  <c r="FF68" s="1"/>
  <c r="AY69"/>
  <c r="AG70"/>
  <c r="CI70"/>
  <c r="DD70"/>
  <c r="AJ71"/>
  <c r="CN71"/>
  <c r="CO71" s="1"/>
  <c r="DM71" s="1"/>
  <c r="DT72"/>
  <c r="AJ75"/>
  <c r="BQ69"/>
  <c r="DA69"/>
  <c r="W71"/>
  <c r="X71" s="1"/>
  <c r="DI71" s="1"/>
  <c r="DA56"/>
  <c r="DH85"/>
  <c r="BQ71"/>
  <c r="CI74"/>
  <c r="FE74" s="1"/>
  <c r="FF74" s="1"/>
  <c r="BQ75"/>
  <c r="DA76"/>
  <c r="AG79"/>
  <c r="FE79" s="1"/>
  <c r="FF79" s="1"/>
  <c r="BQ80"/>
  <c r="DA84"/>
  <c r="DA59"/>
  <c r="CL69"/>
  <c r="AG87"/>
  <c r="AG91"/>
  <c r="AG93"/>
  <c r="CL71"/>
  <c r="FE72"/>
  <c r="FF72" s="1"/>
  <c r="AG73"/>
  <c r="DT78"/>
  <c r="FE81"/>
  <c r="FF81" s="1"/>
  <c r="BQ57"/>
  <c r="BV57" s="1"/>
  <c r="BW57" s="1"/>
  <c r="DL57" s="1"/>
  <c r="DA62"/>
  <c r="AG84"/>
  <c r="FE84" s="1"/>
  <c r="FF84" s="1"/>
  <c r="DF85"/>
  <c r="DG85" s="1"/>
  <c r="DN85" s="1"/>
  <c r="AG86"/>
  <c r="FE86" s="1"/>
  <c r="FF86" s="1"/>
  <c r="AL87"/>
  <c r="AM87" s="1"/>
  <c r="DJ87" s="1"/>
  <c r="DP87" s="1"/>
  <c r="FE88"/>
  <c r="FF88" s="1"/>
  <c r="DH90"/>
  <c r="BS91"/>
  <c r="DH91" s="1"/>
  <c r="DC92"/>
  <c r="DH92" s="1"/>
  <c r="CL93"/>
  <c r="DS107"/>
  <c r="DS111"/>
  <c r="DS115"/>
  <c r="BS74"/>
  <c r="DH74" s="1"/>
  <c r="DH83"/>
  <c r="DA57"/>
  <c r="BQ64"/>
  <c r="CL67"/>
  <c r="T71"/>
  <c r="DH71" s="1"/>
  <c r="CL81"/>
  <c r="CL85"/>
  <c r="BB86"/>
  <c r="DA87"/>
  <c r="CI73"/>
  <c r="DH76"/>
  <c r="AG78"/>
  <c r="FE78" s="1"/>
  <c r="FF78" s="1"/>
  <c r="CI80"/>
  <c r="DH84"/>
  <c r="AY85"/>
  <c r="AY87"/>
  <c r="AY89"/>
  <c r="FE89" s="1"/>
  <c r="FF89" s="1"/>
  <c r="AY91"/>
  <c r="AY93"/>
  <c r="BQ89"/>
  <c r="CK93"/>
  <c r="DH93" s="1"/>
  <c r="BA95"/>
  <c r="DH95" s="1"/>
  <c r="CL97"/>
  <c r="CK99"/>
  <c r="DT100"/>
  <c r="CL101"/>
  <c r="AY102"/>
  <c r="FE102" s="1"/>
  <c r="FF102" s="1"/>
  <c r="CI103"/>
  <c r="FE103" s="1"/>
  <c r="FF103" s="1"/>
  <c r="CI104"/>
  <c r="FE104" s="1"/>
  <c r="FF104" s="1"/>
  <c r="CI105"/>
  <c r="CI106"/>
  <c r="FE106" s="1"/>
  <c r="FF106" s="1"/>
  <c r="CI107"/>
  <c r="FE107" s="1"/>
  <c r="FF107" s="1"/>
  <c r="CI108"/>
  <c r="FE108" s="1"/>
  <c r="FF108" s="1"/>
  <c r="CI109"/>
  <c r="CI110"/>
  <c r="FE110" s="1"/>
  <c r="FF110" s="1"/>
  <c r="CI111"/>
  <c r="FE111" s="1"/>
  <c r="FF111" s="1"/>
  <c r="CI112"/>
  <c r="FE112" s="1"/>
  <c r="FF112" s="1"/>
  <c r="CI113"/>
  <c r="CI114"/>
  <c r="FE114" s="1"/>
  <c r="FF114" s="1"/>
  <c r="CI115"/>
  <c r="FE115" s="1"/>
  <c r="FF115" s="1"/>
  <c r="CK116"/>
  <c r="BQ87"/>
  <c r="DA92"/>
  <c r="CI94"/>
  <c r="CK98"/>
  <c r="DH98" s="1"/>
  <c r="AY100"/>
  <c r="FE100" s="1"/>
  <c r="FF100" s="1"/>
  <c r="BA101"/>
  <c r="DH101" s="1"/>
  <c r="CK102"/>
  <c r="DH102" s="1"/>
  <c r="CK104"/>
  <c r="DH104" s="1"/>
  <c r="DO105"/>
  <c r="BA107"/>
  <c r="DH107" s="1"/>
  <c r="CK108"/>
  <c r="DH108" s="1"/>
  <c r="DO109"/>
  <c r="BA111"/>
  <c r="DH111" s="1"/>
  <c r="CK112"/>
  <c r="DH112" s="1"/>
  <c r="DO113"/>
  <c r="BA115"/>
  <c r="DH115" s="1"/>
  <c r="BB116"/>
  <c r="DT95"/>
  <c r="DH96"/>
  <c r="BQ85"/>
  <c r="DA90"/>
  <c r="BB94"/>
  <c r="CK95"/>
  <c r="BB98"/>
  <c r="AY99"/>
  <c r="FE99" s="1"/>
  <c r="FF99" s="1"/>
  <c r="DP99"/>
  <c r="BA100"/>
  <c r="DH100" s="1"/>
  <c r="BA116"/>
  <c r="DH116" s="1"/>
  <c r="AG117"/>
  <c r="CK78"/>
  <c r="DA88"/>
  <c r="AY94"/>
  <c r="FE94" s="1"/>
  <c r="FF94" s="1"/>
  <c r="AY98"/>
  <c r="FE98" s="1"/>
  <c r="FF98" s="1"/>
  <c r="BA99"/>
  <c r="DH99" s="1"/>
  <c r="BB103"/>
  <c r="BB105"/>
  <c r="BB107"/>
  <c r="BB109"/>
  <c r="BB111"/>
  <c r="BB113"/>
  <c r="BB115"/>
  <c r="R117"/>
  <c r="FE117" s="1"/>
  <c r="FF117" s="1"/>
  <c r="DT106"/>
  <c r="DT110"/>
  <c r="DT114"/>
  <c r="R135"/>
  <c r="BB121"/>
  <c r="BB122"/>
  <c r="DH124"/>
  <c r="DT98"/>
  <c r="AY127"/>
  <c r="FE127" s="1"/>
  <c r="FF127" s="1"/>
  <c r="DT127"/>
  <c r="AY131"/>
  <c r="FE131" s="1"/>
  <c r="FF131" s="1"/>
  <c r="DT131"/>
  <c r="FE119"/>
  <c r="FF119" s="1"/>
  <c r="FE120"/>
  <c r="FF120" s="1"/>
  <c r="FE121"/>
  <c r="FF121" s="1"/>
  <c r="FE122"/>
  <c r="FF122" s="1"/>
  <c r="DT123"/>
  <c r="BD123"/>
  <c r="BE123" s="1"/>
  <c r="DK123" s="1"/>
  <c r="DS123" s="1"/>
  <c r="BT123"/>
  <c r="BV134"/>
  <c r="BW134" s="1"/>
  <c r="DL134" s="1"/>
  <c r="DR134" s="1"/>
  <c r="DT103"/>
  <c r="DT107"/>
  <c r="DT111"/>
  <c r="DT115"/>
  <c r="BB134"/>
  <c r="FE124"/>
  <c r="FF124" s="1"/>
  <c r="DH122"/>
  <c r="DH127"/>
  <c r="CL127"/>
  <c r="BA130"/>
  <c r="DH130" s="1"/>
  <c r="AY133"/>
  <c r="DT133"/>
  <c r="CN134"/>
  <c r="CO134" s="1"/>
  <c r="DM134" s="1"/>
  <c r="CI135"/>
  <c r="U136"/>
  <c r="AG137"/>
  <c r="FE137" s="1"/>
  <c r="FF137" s="1"/>
  <c r="AY139"/>
  <c r="U140"/>
  <c r="AG141"/>
  <c r="FE141" s="1"/>
  <c r="FF141" s="1"/>
  <c r="AY143"/>
  <c r="U144"/>
  <c r="DP100"/>
  <c r="DA131"/>
  <c r="BQ133"/>
  <c r="T142"/>
  <c r="DH142" s="1"/>
  <c r="AI148"/>
  <c r="AY130"/>
  <c r="FE130" s="1"/>
  <c r="FF130" s="1"/>
  <c r="DS132"/>
  <c r="DH153"/>
  <c r="CI129"/>
  <c r="W139"/>
  <c r="X139" s="1"/>
  <c r="DI139" s="1"/>
  <c r="DA148"/>
  <c r="DA152"/>
  <c r="DA156"/>
  <c r="AG156"/>
  <c r="FE156" s="1"/>
  <c r="FF156" s="1"/>
  <c r="AY134"/>
  <c r="FE134" s="1"/>
  <c r="FF134" s="1"/>
  <c r="W149"/>
  <c r="X149" s="1"/>
  <c r="DI149" s="1"/>
  <c r="DY149" s="1"/>
  <c r="CN156"/>
  <c r="CO156" s="1"/>
  <c r="DM156" s="1"/>
  <c r="DS156" s="1"/>
  <c r="W157"/>
  <c r="X157" s="1"/>
  <c r="DI157" s="1"/>
  <c r="DY157" s="1"/>
  <c r="DS128"/>
  <c r="AG148"/>
  <c r="FE148" s="1"/>
  <c r="FF148" s="1"/>
  <c r="T156"/>
  <c r="DH161"/>
  <c r="DH174"/>
  <c r="T150"/>
  <c r="DH150" s="1"/>
  <c r="AY176"/>
  <c r="FE176" s="1"/>
  <c r="FF176" s="1"/>
  <c r="R166"/>
  <c r="FE166" s="1"/>
  <c r="FF166" s="1"/>
  <c r="R170"/>
  <c r="FE170" s="1"/>
  <c r="FF170" s="1"/>
  <c r="CL174"/>
  <c r="DH175"/>
  <c r="W177"/>
  <c r="X177" s="1"/>
  <c r="DI177" s="1"/>
  <c r="AJ178"/>
  <c r="DD178"/>
  <c r="BA182"/>
  <c r="U184"/>
  <c r="CK184"/>
  <c r="DH201"/>
  <c r="AG179"/>
  <c r="DS161"/>
  <c r="DO165"/>
  <c r="DQ165"/>
  <c r="T183"/>
  <c r="DH192"/>
  <c r="DH196"/>
  <c r="DH200"/>
  <c r="CI181"/>
  <c r="BB181"/>
  <c r="AY183"/>
  <c r="T187"/>
  <c r="DH187" s="1"/>
  <c r="W158"/>
  <c r="X158" s="1"/>
  <c r="DI158" s="1"/>
  <c r="DT158"/>
  <c r="EA145"/>
  <c r="EB145" s="1"/>
  <c r="EM145"/>
  <c r="EQ145" s="1"/>
  <c r="DY145"/>
  <c r="EC145"/>
  <c r="EG145" s="1"/>
  <c r="EH145"/>
  <c r="EL145" s="1"/>
  <c r="ER145"/>
  <c r="EV145" s="1"/>
  <c r="W151"/>
  <c r="X151" s="1"/>
  <c r="DI151" s="1"/>
  <c r="DT151"/>
  <c r="DY160"/>
  <c r="EC160"/>
  <c r="EG160" s="1"/>
  <c r="EA160"/>
  <c r="EB160" s="1"/>
  <c r="EM160"/>
  <c r="EQ160" s="1"/>
  <c r="EH160"/>
  <c r="EL160" s="1"/>
  <c r="ER160"/>
  <c r="EV160" s="1"/>
  <c r="W176"/>
  <c r="X176" s="1"/>
  <c r="DI176" s="1"/>
  <c r="DT176"/>
  <c r="W166"/>
  <c r="X166" s="1"/>
  <c r="DI166" s="1"/>
  <c r="DT166"/>
  <c r="T166"/>
  <c r="DH166" s="1"/>
  <c r="W170"/>
  <c r="X170" s="1"/>
  <c r="DI170" s="1"/>
  <c r="DT170"/>
  <c r="T170"/>
  <c r="DH170" s="1"/>
  <c r="DT184"/>
  <c r="W184"/>
  <c r="X184" s="1"/>
  <c r="DI184" s="1"/>
  <c r="DP194"/>
  <c r="DS194"/>
  <c r="DR194"/>
  <c r="DQ194"/>
  <c r="DO194"/>
  <c r="EA202"/>
  <c r="EB202" s="1"/>
  <c r="EM202"/>
  <c r="EQ202" s="1"/>
  <c r="EH202"/>
  <c r="EL202" s="1"/>
  <c r="DY202"/>
  <c r="EC202"/>
  <c r="EG202" s="1"/>
  <c r="ER202"/>
  <c r="EV202" s="1"/>
  <c r="ER191"/>
  <c r="EV191" s="1"/>
  <c r="EA191"/>
  <c r="EB191" s="1"/>
  <c r="EM191"/>
  <c r="EQ191" s="1"/>
  <c r="EH191"/>
  <c r="EL191" s="1"/>
  <c r="DY191"/>
  <c r="EC191"/>
  <c r="EG191" s="1"/>
  <c r="DP199"/>
  <c r="DR199"/>
  <c r="DS199"/>
  <c r="DQ199"/>
  <c r="DO199"/>
  <c r="DP196"/>
  <c r="DO196"/>
  <c r="DS196"/>
  <c r="DR196"/>
  <c r="DQ196"/>
  <c r="ER204"/>
  <c r="EV204" s="1"/>
  <c r="EH204"/>
  <c r="EL204" s="1"/>
  <c r="EA204"/>
  <c r="EB204" s="1"/>
  <c r="EM204"/>
  <c r="EQ204" s="1"/>
  <c r="DY204"/>
  <c r="EC204"/>
  <c r="EG204" s="1"/>
  <c r="DP189"/>
  <c r="DO189"/>
  <c r="DS189"/>
  <c r="DR189"/>
  <c r="DQ189"/>
  <c r="DP197"/>
  <c r="DR197"/>
  <c r="DQ197"/>
  <c r="DO197"/>
  <c r="DS197"/>
  <c r="EH205"/>
  <c r="EL205" s="1"/>
  <c r="EA205"/>
  <c r="EB205" s="1"/>
  <c r="EM205"/>
  <c r="EQ205" s="1"/>
  <c r="DY205"/>
  <c r="EC205"/>
  <c r="EG205" s="1"/>
  <c r="ER205"/>
  <c r="EV205" s="1"/>
  <c r="DT130"/>
  <c r="DH149"/>
  <c r="U153"/>
  <c r="AG157"/>
  <c r="FE157" s="1"/>
  <c r="FF157" s="1"/>
  <c r="AY128"/>
  <c r="T140"/>
  <c r="DH140" s="1"/>
  <c r="CK148"/>
  <c r="CK152"/>
  <c r="CK156"/>
  <c r="BA148"/>
  <c r="AG152"/>
  <c r="FE152" s="1"/>
  <c r="FF152" s="1"/>
  <c r="W144"/>
  <c r="X144" s="1"/>
  <c r="DI144" s="1"/>
  <c r="DT134"/>
  <c r="DT135"/>
  <c r="U155"/>
  <c r="DA153"/>
  <c r="U174"/>
  <c r="AG177"/>
  <c r="FE177" s="1"/>
  <c r="FF177" s="1"/>
  <c r="DH162"/>
  <c r="DT174"/>
  <c r="CL178"/>
  <c r="BA181"/>
  <c r="CK183"/>
  <c r="BA185"/>
  <c r="AY189"/>
  <c r="FE189" s="1"/>
  <c r="FF189" s="1"/>
  <c r="AY193"/>
  <c r="FE193" s="1"/>
  <c r="FF193" s="1"/>
  <c r="AY197"/>
  <c r="FE197" s="1"/>
  <c r="FF197" s="1"/>
  <c r="AY201"/>
  <c r="FE201" s="1"/>
  <c r="FF201" s="1"/>
  <c r="DH206"/>
  <c r="CL181"/>
  <c r="CI183"/>
  <c r="R187"/>
  <c r="FE187" s="1"/>
  <c r="FF187" s="1"/>
  <c r="DA177"/>
  <c r="CI182"/>
  <c r="FE182" s="1"/>
  <c r="FF182" s="1"/>
  <c r="CI174"/>
  <c r="T180"/>
  <c r="DH180" s="1"/>
  <c r="CL183"/>
  <c r="T181"/>
  <c r="DH181" s="1"/>
  <c r="BB185"/>
  <c r="E59" i="7"/>
  <c r="E56"/>
  <c r="E51"/>
  <c r="E60"/>
  <c r="E58"/>
  <c r="E57"/>
  <c r="E55"/>
  <c r="E54"/>
  <c r="E53"/>
  <c r="E52"/>
  <c r="E50"/>
  <c r="E49"/>
  <c r="E48"/>
  <c r="E47"/>
  <c r="E46"/>
  <c r="E45"/>
  <c r="E44"/>
  <c r="E43"/>
  <c r="E42"/>
  <c r="E41"/>
  <c r="E40"/>
  <c r="E39"/>
  <c r="E38"/>
  <c r="J38"/>
  <c r="E34"/>
  <c r="J34"/>
  <c r="E30"/>
  <c r="J30"/>
  <c r="E26"/>
  <c r="J26"/>
  <c r="E24"/>
  <c r="J24"/>
  <c r="E36"/>
  <c r="J36"/>
  <c r="E32"/>
  <c r="J32"/>
  <c r="E28"/>
  <c r="J28"/>
  <c r="J37"/>
  <c r="J33"/>
  <c r="J29"/>
  <c r="J25"/>
  <c r="E35"/>
  <c r="E31"/>
  <c r="E27"/>
  <c r="J35"/>
  <c r="J31"/>
  <c r="J27"/>
  <c r="E37"/>
  <c r="E33"/>
  <c r="E29"/>
  <c r="E25"/>
  <c r="B38"/>
  <c r="B37"/>
  <c r="B36"/>
  <c r="B35"/>
  <c r="B34"/>
  <c r="B33"/>
  <c r="B32"/>
  <c r="B31"/>
  <c r="B30"/>
  <c r="B29"/>
  <c r="B28"/>
  <c r="B27"/>
  <c r="B26"/>
  <c r="B25"/>
  <c r="B24"/>
  <c r="N22" i="12"/>
  <c r="E22"/>
  <c r="N21"/>
  <c r="E21"/>
  <c r="D20"/>
  <c r="R3"/>
  <c r="L3"/>
  <c r="H3"/>
  <c r="C3"/>
  <c r="A5" i="7"/>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A4" i="3"/>
  <c r="AB4"/>
  <c r="C5" i="7" s="1"/>
  <c r="AC4" i="3"/>
  <c r="AD4"/>
  <c r="F5" i="7" s="1"/>
  <c r="AE4" i="3"/>
  <c r="G5" i="7" s="1"/>
  <c r="AF4" i="3"/>
  <c r="I5" i="7" s="1"/>
  <c r="AG4" i="3"/>
  <c r="D5" i="7" s="1"/>
  <c r="AH4" i="3"/>
  <c r="H5" i="7" s="1"/>
  <c r="AA5" i="3"/>
  <c r="AB5"/>
  <c r="C6" i="7" s="1"/>
  <c r="AC5" i="3"/>
  <c r="AD5"/>
  <c r="F6" i="7" s="1"/>
  <c r="AE5" i="3"/>
  <c r="G6" i="7" s="1"/>
  <c r="AF5" i="3"/>
  <c r="I6" i="7" s="1"/>
  <c r="AG5" i="3"/>
  <c r="D6" i="7" s="1"/>
  <c r="AH5" i="3"/>
  <c r="H6" i="7" s="1"/>
  <c r="AA6" i="3"/>
  <c r="AB6"/>
  <c r="C7" i="7" s="1"/>
  <c r="AC6" i="3"/>
  <c r="AD6"/>
  <c r="F7" i="7" s="1"/>
  <c r="AE6" i="3"/>
  <c r="G7" i="7" s="1"/>
  <c r="AF6" i="3"/>
  <c r="I7" i="7" s="1"/>
  <c r="AG6" i="3"/>
  <c r="D7" i="7" s="1"/>
  <c r="AH6" i="3"/>
  <c r="H7" i="7" s="1"/>
  <c r="AA7" i="3"/>
  <c r="AB7"/>
  <c r="C8" i="7" s="1"/>
  <c r="AC7" i="3"/>
  <c r="AD7"/>
  <c r="F8" i="7" s="1"/>
  <c r="AE7" i="3"/>
  <c r="G8" i="7" s="1"/>
  <c r="AF7" i="3"/>
  <c r="I8" i="7" s="1"/>
  <c r="AG7" i="3"/>
  <c r="D8" i="7" s="1"/>
  <c r="AH7" i="3"/>
  <c r="H8" i="7" s="1"/>
  <c r="AA8" i="3"/>
  <c r="AB8"/>
  <c r="C9" i="7" s="1"/>
  <c r="AC8" i="3"/>
  <c r="AD8"/>
  <c r="F9" i="7" s="1"/>
  <c r="AE8" i="3"/>
  <c r="G9" i="7" s="1"/>
  <c r="AF8" i="3"/>
  <c r="I9" i="7" s="1"/>
  <c r="AG8" i="3"/>
  <c r="D9" i="7" s="1"/>
  <c r="AH8" i="3"/>
  <c r="H9" i="7" s="1"/>
  <c r="AA9" i="3"/>
  <c r="AB9"/>
  <c r="C10" i="7" s="1"/>
  <c r="AC9" i="3"/>
  <c r="AD9"/>
  <c r="F10" i="7" s="1"/>
  <c r="AE9" i="3"/>
  <c r="G10" i="7" s="1"/>
  <c r="AF9" i="3"/>
  <c r="I10" i="7" s="1"/>
  <c r="AG9" i="3"/>
  <c r="D10" i="7" s="1"/>
  <c r="AH9" i="3"/>
  <c r="H10" i="7" s="1"/>
  <c r="AA10" i="3"/>
  <c r="AB10"/>
  <c r="C11" i="7" s="1"/>
  <c r="AC10" i="3"/>
  <c r="AD10"/>
  <c r="F11" i="7" s="1"/>
  <c r="AE10" i="3"/>
  <c r="G11" i="7" s="1"/>
  <c r="AF10" i="3"/>
  <c r="I11" i="7" s="1"/>
  <c r="AG10" i="3"/>
  <c r="D11" i="7" s="1"/>
  <c r="AH10" i="3"/>
  <c r="H11" i="7" s="1"/>
  <c r="AA11" i="3"/>
  <c r="AB11"/>
  <c r="C12" i="7" s="1"/>
  <c r="AC11" i="3"/>
  <c r="AD11"/>
  <c r="F12" i="7" s="1"/>
  <c r="AE11" i="3"/>
  <c r="G12" i="7" s="1"/>
  <c r="AF11" i="3"/>
  <c r="I12" i="7" s="1"/>
  <c r="AG11" i="3"/>
  <c r="D12" i="7" s="1"/>
  <c r="AH11" i="3"/>
  <c r="H12" i="7" s="1"/>
  <c r="AA12" i="3"/>
  <c r="AB12"/>
  <c r="C13" i="7" s="1"/>
  <c r="AC12" i="3"/>
  <c r="AD12"/>
  <c r="F13" i="7" s="1"/>
  <c r="AE12" i="3"/>
  <c r="G13" i="7" s="1"/>
  <c r="AF12" i="3"/>
  <c r="I13" i="7" s="1"/>
  <c r="AG12" i="3"/>
  <c r="D13" i="7" s="1"/>
  <c r="AH12" i="3"/>
  <c r="H13" i="7" s="1"/>
  <c r="AA13" i="3"/>
  <c r="AB13"/>
  <c r="C14" i="7" s="1"/>
  <c r="AC13" i="3"/>
  <c r="AD13"/>
  <c r="F14" i="7" s="1"/>
  <c r="AE13" i="3"/>
  <c r="G14" i="7" s="1"/>
  <c r="AF13" i="3"/>
  <c r="I14" i="7" s="1"/>
  <c r="AG13" i="3"/>
  <c r="D14" i="7" s="1"/>
  <c r="AH13" i="3"/>
  <c r="H14" i="7" s="1"/>
  <c r="AA14" i="3"/>
  <c r="AB14"/>
  <c r="C15" i="7" s="1"/>
  <c r="AC14" i="3"/>
  <c r="AD14"/>
  <c r="F15" i="7" s="1"/>
  <c r="AE14" i="3"/>
  <c r="G15" i="7" s="1"/>
  <c r="AF14" i="3"/>
  <c r="I15" i="7" s="1"/>
  <c r="AG14" i="3"/>
  <c r="D15" i="7" s="1"/>
  <c r="AH14" i="3"/>
  <c r="H15" i="7" s="1"/>
  <c r="AA15" i="3"/>
  <c r="AB15"/>
  <c r="C16" i="7" s="1"/>
  <c r="AC15" i="3"/>
  <c r="AD15"/>
  <c r="F16" i="7" s="1"/>
  <c r="AE15" i="3"/>
  <c r="G16" i="7" s="1"/>
  <c r="AF15" i="3"/>
  <c r="I16" i="7" s="1"/>
  <c r="AG15" i="3"/>
  <c r="D16" i="7" s="1"/>
  <c r="AH15" i="3"/>
  <c r="H16" i="7" s="1"/>
  <c r="AA16" i="3"/>
  <c r="AB16"/>
  <c r="C17" i="7" s="1"/>
  <c r="AC16" i="3"/>
  <c r="AD16"/>
  <c r="F17" i="7" s="1"/>
  <c r="AE16" i="3"/>
  <c r="G17" i="7" s="1"/>
  <c r="AF16" i="3"/>
  <c r="I17" i="7" s="1"/>
  <c r="AG16" i="3"/>
  <c r="D17" i="7" s="1"/>
  <c r="AH16" i="3"/>
  <c r="H17" i="7" s="1"/>
  <c r="AA17" i="3"/>
  <c r="AB17"/>
  <c r="C18" i="7" s="1"/>
  <c r="AC17" i="3"/>
  <c r="AD17"/>
  <c r="F18" i="7" s="1"/>
  <c r="AE17" i="3"/>
  <c r="G18" i="7" s="1"/>
  <c r="AF17" i="3"/>
  <c r="I18" i="7" s="1"/>
  <c r="AG17" i="3"/>
  <c r="D18" i="7" s="1"/>
  <c r="AH17" i="3"/>
  <c r="H18" i="7" s="1"/>
  <c r="AA18" i="3"/>
  <c r="AB18"/>
  <c r="C19" i="7" s="1"/>
  <c r="AC18" i="3"/>
  <c r="AD18"/>
  <c r="F19" i="7" s="1"/>
  <c r="AE18" i="3"/>
  <c r="G19" i="7" s="1"/>
  <c r="AF18" i="3"/>
  <c r="I19" i="7" s="1"/>
  <c r="AG18" i="3"/>
  <c r="D19" i="7" s="1"/>
  <c r="AH18" i="3"/>
  <c r="H19" i="7" s="1"/>
  <c r="AA19" i="3"/>
  <c r="AB19"/>
  <c r="C20" i="7" s="1"/>
  <c r="AC19" i="3"/>
  <c r="AD19"/>
  <c r="F20" i="7" s="1"/>
  <c r="AE19" i="3"/>
  <c r="G20" i="7" s="1"/>
  <c r="AF19" i="3"/>
  <c r="I20" i="7" s="1"/>
  <c r="AG19" i="3"/>
  <c r="D20" i="7" s="1"/>
  <c r="AH19" i="3"/>
  <c r="H20" i="7" s="1"/>
  <c r="AA20" i="3"/>
  <c r="AB20"/>
  <c r="C21" i="7" s="1"/>
  <c r="AC20" i="3"/>
  <c r="AD20"/>
  <c r="F21" i="7" s="1"/>
  <c r="AE20" i="3"/>
  <c r="G21" i="7" s="1"/>
  <c r="AF20" i="3"/>
  <c r="I21" i="7" s="1"/>
  <c r="AG20" i="3"/>
  <c r="D21" i="7" s="1"/>
  <c r="AH20" i="3"/>
  <c r="H21" i="7" s="1"/>
  <c r="AA21" i="3"/>
  <c r="AB21"/>
  <c r="C22" i="7" s="1"/>
  <c r="AC21" i="3"/>
  <c r="AD21"/>
  <c r="F22" i="7" s="1"/>
  <c r="AE21" i="3"/>
  <c r="G22" i="7" s="1"/>
  <c r="AF21" i="3"/>
  <c r="I22" i="7" s="1"/>
  <c r="AG21" i="3"/>
  <c r="D22" i="7" s="1"/>
  <c r="AH21" i="3"/>
  <c r="H22" i="7" s="1"/>
  <c r="AA22" i="3"/>
  <c r="AB22"/>
  <c r="C23" i="7" s="1"/>
  <c r="AC22" i="3"/>
  <c r="AD22"/>
  <c r="F23" i="7" s="1"/>
  <c r="AE22" i="3"/>
  <c r="G23" i="7" s="1"/>
  <c r="AF22" i="3"/>
  <c r="I23" i="7" s="1"/>
  <c r="AG22" i="3"/>
  <c r="D23" i="7" s="1"/>
  <c r="AH22" i="3"/>
  <c r="H23" i="7" s="1"/>
  <c r="AA23" i="3"/>
  <c r="AB23"/>
  <c r="AC23"/>
  <c r="AD23"/>
  <c r="AE23"/>
  <c r="AF23"/>
  <c r="AG23"/>
  <c r="AH23"/>
  <c r="AA24"/>
  <c r="AB24"/>
  <c r="AC24"/>
  <c r="AD24"/>
  <c r="AE24"/>
  <c r="AF24"/>
  <c r="AG24"/>
  <c r="AH24"/>
  <c r="AA25"/>
  <c r="AB25"/>
  <c r="AC25"/>
  <c r="AD25"/>
  <c r="AE25"/>
  <c r="AF25"/>
  <c r="AG25"/>
  <c r="AH25"/>
  <c r="AA26"/>
  <c r="AB26"/>
  <c r="AC26"/>
  <c r="AD26"/>
  <c r="AE26"/>
  <c r="AF26"/>
  <c r="AG26"/>
  <c r="AH26"/>
  <c r="AA27"/>
  <c r="AB27"/>
  <c r="AC27"/>
  <c r="AD27"/>
  <c r="AE27"/>
  <c r="AF27"/>
  <c r="AG27"/>
  <c r="AH27"/>
  <c r="AA28"/>
  <c r="AB28"/>
  <c r="AC28"/>
  <c r="AD28"/>
  <c r="AE28"/>
  <c r="AF28"/>
  <c r="AG28"/>
  <c r="AH28"/>
  <c r="AA29"/>
  <c r="AB29"/>
  <c r="AC29"/>
  <c r="AD29"/>
  <c r="AE29"/>
  <c r="AF29"/>
  <c r="AG29"/>
  <c r="AH29"/>
  <c r="AA30"/>
  <c r="AB30"/>
  <c r="AC30"/>
  <c r="AD30"/>
  <c r="AE30"/>
  <c r="AF30"/>
  <c r="AG30"/>
  <c r="AH30"/>
  <c r="AA31"/>
  <c r="AB31"/>
  <c r="AC31"/>
  <c r="AD31"/>
  <c r="AE31"/>
  <c r="AF31"/>
  <c r="AG31"/>
  <c r="AH31"/>
  <c r="AA32"/>
  <c r="AB32"/>
  <c r="AC32"/>
  <c r="AD32"/>
  <c r="AE32"/>
  <c r="AF32"/>
  <c r="AG32"/>
  <c r="AH32"/>
  <c r="AA33"/>
  <c r="AB33"/>
  <c r="AC33"/>
  <c r="AD33"/>
  <c r="AE33"/>
  <c r="AF33"/>
  <c r="AG33"/>
  <c r="AH33"/>
  <c r="AA34"/>
  <c r="AB34"/>
  <c r="AC34"/>
  <c r="AD34"/>
  <c r="AE34"/>
  <c r="AF34"/>
  <c r="AG34"/>
  <c r="AH34"/>
  <c r="AA35"/>
  <c r="AB35"/>
  <c r="AC35"/>
  <c r="AD35"/>
  <c r="AE35"/>
  <c r="AF35"/>
  <c r="AG35"/>
  <c r="AH35"/>
  <c r="AA36"/>
  <c r="AB36"/>
  <c r="AC36"/>
  <c r="AD36"/>
  <c r="AE36"/>
  <c r="AF36"/>
  <c r="AG36"/>
  <c r="AH36"/>
  <c r="AA37"/>
  <c r="AB37"/>
  <c r="AC37"/>
  <c r="AD37"/>
  <c r="AE37"/>
  <c r="AF37"/>
  <c r="AG37"/>
  <c r="AH37"/>
  <c r="AA38"/>
  <c r="AB38"/>
  <c r="AC38"/>
  <c r="AD38"/>
  <c r="AE38"/>
  <c r="AF38"/>
  <c r="AG38"/>
  <c r="AH38"/>
  <c r="AA39"/>
  <c r="AB39"/>
  <c r="AC39"/>
  <c r="AD39"/>
  <c r="AE39"/>
  <c r="AF39"/>
  <c r="AG39"/>
  <c r="AH39"/>
  <c r="AA40"/>
  <c r="AB40"/>
  <c r="AC40"/>
  <c r="AD40"/>
  <c r="AE40"/>
  <c r="AF40"/>
  <c r="AG40"/>
  <c r="AH40"/>
  <c r="AA41"/>
  <c r="AB41"/>
  <c r="AC41"/>
  <c r="AD41"/>
  <c r="AE41"/>
  <c r="AF41"/>
  <c r="AG41"/>
  <c r="AH41"/>
  <c r="AA42"/>
  <c r="AB42"/>
  <c r="AC42"/>
  <c r="AD42"/>
  <c r="AE42"/>
  <c r="AF42"/>
  <c r="AG42"/>
  <c r="AH42"/>
  <c r="AA43"/>
  <c r="AB43"/>
  <c r="AC43"/>
  <c r="AD43"/>
  <c r="AE43"/>
  <c r="AF43"/>
  <c r="AG43"/>
  <c r="AH43"/>
  <c r="AA44"/>
  <c r="AB44"/>
  <c r="AC44"/>
  <c r="AD44"/>
  <c r="AE44"/>
  <c r="AF44"/>
  <c r="AG44"/>
  <c r="AH44"/>
  <c r="AA45"/>
  <c r="AB45"/>
  <c r="AC45"/>
  <c r="AD45"/>
  <c r="AE45"/>
  <c r="AF45"/>
  <c r="AG45"/>
  <c r="AH45"/>
  <c r="AA46"/>
  <c r="AB46"/>
  <c r="AC46"/>
  <c r="AD46"/>
  <c r="AE46"/>
  <c r="AF46"/>
  <c r="AG46"/>
  <c r="AH46"/>
  <c r="AA47"/>
  <c r="AB47"/>
  <c r="AC47"/>
  <c r="AD47"/>
  <c r="AE47"/>
  <c r="AF47"/>
  <c r="AG47"/>
  <c r="AH47"/>
  <c r="AA48"/>
  <c r="AB48"/>
  <c r="AC48"/>
  <c r="AD48"/>
  <c r="AE48"/>
  <c r="AF48"/>
  <c r="AG48"/>
  <c r="AH48"/>
  <c r="AA49"/>
  <c r="AB49"/>
  <c r="AC49"/>
  <c r="AD49"/>
  <c r="AE49"/>
  <c r="AF49"/>
  <c r="AG49"/>
  <c r="AH49"/>
  <c r="AA50"/>
  <c r="AB50"/>
  <c r="AC50"/>
  <c r="AD50"/>
  <c r="AE50"/>
  <c r="AF50"/>
  <c r="AG50"/>
  <c r="AH50"/>
  <c r="AA51"/>
  <c r="AB51"/>
  <c r="AC51"/>
  <c r="AD51"/>
  <c r="AE51"/>
  <c r="AF51"/>
  <c r="AG51"/>
  <c r="AH51"/>
  <c r="AA52"/>
  <c r="AB52"/>
  <c r="AC52"/>
  <c r="AD52"/>
  <c r="AE52"/>
  <c r="AF52"/>
  <c r="AG52"/>
  <c r="AH52"/>
  <c r="AA53"/>
  <c r="AB53"/>
  <c r="AC53"/>
  <c r="AD53"/>
  <c r="AE53"/>
  <c r="AF53"/>
  <c r="AG53"/>
  <c r="AH53"/>
  <c r="AA54"/>
  <c r="AB54"/>
  <c r="AC54"/>
  <c r="AD54"/>
  <c r="AE54"/>
  <c r="AF54"/>
  <c r="AG54"/>
  <c r="AH54"/>
  <c r="AA55"/>
  <c r="AB55"/>
  <c r="AC55"/>
  <c r="AD55"/>
  <c r="AE55"/>
  <c r="AF55"/>
  <c r="AG55"/>
  <c r="AH55"/>
  <c r="AA56"/>
  <c r="AB56"/>
  <c r="AC56"/>
  <c r="AD56"/>
  <c r="AE56"/>
  <c r="AF56"/>
  <c r="AG56"/>
  <c r="AH56"/>
  <c r="AA57"/>
  <c r="AB57"/>
  <c r="AC57"/>
  <c r="AD57"/>
  <c r="AE57"/>
  <c r="AF57"/>
  <c r="AG57"/>
  <c r="AH57"/>
  <c r="AA58"/>
  <c r="AB58"/>
  <c r="AC58"/>
  <c r="AD58"/>
  <c r="AE58"/>
  <c r="AF58"/>
  <c r="AG58"/>
  <c r="AH58"/>
  <c r="AA59"/>
  <c r="AB59"/>
  <c r="AC59"/>
  <c r="AD59"/>
  <c r="AE59"/>
  <c r="AF59"/>
  <c r="AG59"/>
  <c r="AH59"/>
  <c r="AA60"/>
  <c r="AB60"/>
  <c r="AC60"/>
  <c r="AD60"/>
  <c r="AE60"/>
  <c r="AF60"/>
  <c r="AG60"/>
  <c r="AH60"/>
  <c r="AA61"/>
  <c r="AB61"/>
  <c r="AC61"/>
  <c r="AD61"/>
  <c r="AE61"/>
  <c r="AF61"/>
  <c r="AG61"/>
  <c r="AH61"/>
  <c r="AA62"/>
  <c r="AB62"/>
  <c r="AC62"/>
  <c r="AD62"/>
  <c r="AE62"/>
  <c r="AF62"/>
  <c r="AG62"/>
  <c r="AH62"/>
  <c r="AA63"/>
  <c r="AB63"/>
  <c r="AC63"/>
  <c r="AD63"/>
  <c r="AE63"/>
  <c r="AF63"/>
  <c r="AG63"/>
  <c r="AH63"/>
  <c r="AA64"/>
  <c r="AB64"/>
  <c r="AC64"/>
  <c r="AD64"/>
  <c r="AE64"/>
  <c r="AF64"/>
  <c r="AG64"/>
  <c r="AH64"/>
  <c r="AA65"/>
  <c r="AB65"/>
  <c r="AC65"/>
  <c r="AD65"/>
  <c r="AE65"/>
  <c r="AF65"/>
  <c r="AG65"/>
  <c r="AH65"/>
  <c r="AA66"/>
  <c r="AB66"/>
  <c r="AC66"/>
  <c r="AD66"/>
  <c r="AE66"/>
  <c r="AF66"/>
  <c r="AG66"/>
  <c r="AH66"/>
  <c r="AA67"/>
  <c r="AB67"/>
  <c r="AC67"/>
  <c r="AD67"/>
  <c r="AE67"/>
  <c r="AF67"/>
  <c r="AG67"/>
  <c r="AH67"/>
  <c r="AA68"/>
  <c r="AB68"/>
  <c r="AC68"/>
  <c r="AD68"/>
  <c r="AE68"/>
  <c r="AF68"/>
  <c r="AG68"/>
  <c r="AH68"/>
  <c r="AA69"/>
  <c r="AB69"/>
  <c r="AC69"/>
  <c r="AD69"/>
  <c r="AE69"/>
  <c r="AF69"/>
  <c r="AG69"/>
  <c r="AH69"/>
  <c r="AA70"/>
  <c r="AB70"/>
  <c r="AC70"/>
  <c r="AD70"/>
  <c r="AE70"/>
  <c r="AF70"/>
  <c r="AG70"/>
  <c r="AH70"/>
  <c r="AA71"/>
  <c r="AB71"/>
  <c r="AC71"/>
  <c r="AD71"/>
  <c r="AE71"/>
  <c r="AF71"/>
  <c r="AG71"/>
  <c r="AH71"/>
  <c r="AA72"/>
  <c r="AB72"/>
  <c r="AC72"/>
  <c r="AD72"/>
  <c r="AE72"/>
  <c r="AF72"/>
  <c r="AG72"/>
  <c r="AH72"/>
  <c r="AA73"/>
  <c r="AB73"/>
  <c r="AC73"/>
  <c r="AD73"/>
  <c r="AE73"/>
  <c r="AF73"/>
  <c r="AG73"/>
  <c r="AH73"/>
  <c r="AA74"/>
  <c r="AB74"/>
  <c r="AC74"/>
  <c r="AD74"/>
  <c r="AE74"/>
  <c r="AF74"/>
  <c r="AG74"/>
  <c r="AH74"/>
  <c r="AA75"/>
  <c r="AB75"/>
  <c r="AC75"/>
  <c r="AD75"/>
  <c r="AE75"/>
  <c r="AF75"/>
  <c r="AG75"/>
  <c r="AH75"/>
  <c r="AA76"/>
  <c r="AB76"/>
  <c r="AC76"/>
  <c r="AD76"/>
  <c r="AE76"/>
  <c r="AF76"/>
  <c r="AG76"/>
  <c r="AH76"/>
  <c r="AA77"/>
  <c r="AB77"/>
  <c r="AC77"/>
  <c r="AD77"/>
  <c r="AE77"/>
  <c r="AF77"/>
  <c r="AG77"/>
  <c r="AH77"/>
  <c r="AA78"/>
  <c r="AB78"/>
  <c r="AC78"/>
  <c r="AD78"/>
  <c r="AE78"/>
  <c r="AF78"/>
  <c r="AG78"/>
  <c r="AH78"/>
  <c r="AA79"/>
  <c r="AB79"/>
  <c r="AC79"/>
  <c r="AD79"/>
  <c r="AE79"/>
  <c r="AF79"/>
  <c r="AG79"/>
  <c r="AH79"/>
  <c r="AA80"/>
  <c r="AB80"/>
  <c r="AC80"/>
  <c r="AD80"/>
  <c r="AE80"/>
  <c r="AF80"/>
  <c r="AG80"/>
  <c r="AH80"/>
  <c r="AA81"/>
  <c r="AB81"/>
  <c r="AC81"/>
  <c r="AD81"/>
  <c r="AE81"/>
  <c r="AF81"/>
  <c r="AG81"/>
  <c r="AH81"/>
  <c r="AA82"/>
  <c r="AB82"/>
  <c r="AC82"/>
  <c r="AD82"/>
  <c r="AE82"/>
  <c r="AF82"/>
  <c r="AG82"/>
  <c r="AH82"/>
  <c r="AA83"/>
  <c r="AB83"/>
  <c r="AC83"/>
  <c r="AD83"/>
  <c r="AE83"/>
  <c r="AF83"/>
  <c r="AG83"/>
  <c r="AH83"/>
  <c r="AA84"/>
  <c r="AB84"/>
  <c r="AC84"/>
  <c r="AD84"/>
  <c r="AE84"/>
  <c r="AF84"/>
  <c r="AG84"/>
  <c r="AH84"/>
  <c r="AA85"/>
  <c r="AB85"/>
  <c r="AC85"/>
  <c r="AD85"/>
  <c r="AE85"/>
  <c r="AF85"/>
  <c r="AG85"/>
  <c r="AH85"/>
  <c r="AA86"/>
  <c r="AB86"/>
  <c r="AC86"/>
  <c r="AD86"/>
  <c r="AE86"/>
  <c r="AF86"/>
  <c r="AG86"/>
  <c r="AH86"/>
  <c r="AA87"/>
  <c r="AB87"/>
  <c r="AC87"/>
  <c r="AD87"/>
  <c r="AE87"/>
  <c r="AF87"/>
  <c r="AG87"/>
  <c r="AH87"/>
  <c r="AA88"/>
  <c r="AB88"/>
  <c r="AC88"/>
  <c r="AD88"/>
  <c r="AE88"/>
  <c r="AF88"/>
  <c r="AG88"/>
  <c r="AH88"/>
  <c r="AA89"/>
  <c r="AB89"/>
  <c r="AC89"/>
  <c r="AD89"/>
  <c r="AE89"/>
  <c r="AF89"/>
  <c r="AG89"/>
  <c r="AH89"/>
  <c r="AA90"/>
  <c r="AB90"/>
  <c r="AC90"/>
  <c r="AD90"/>
  <c r="AE90"/>
  <c r="AF90"/>
  <c r="AG90"/>
  <c r="AH90"/>
  <c r="AA91"/>
  <c r="AB91"/>
  <c r="AC91"/>
  <c r="AD91"/>
  <c r="AE91"/>
  <c r="AF91"/>
  <c r="AG91"/>
  <c r="AH91"/>
  <c r="AA92"/>
  <c r="AB92"/>
  <c r="AC92"/>
  <c r="AD92"/>
  <c r="AE92"/>
  <c r="AF92"/>
  <c r="AG92"/>
  <c r="AH92"/>
  <c r="AA93"/>
  <c r="AB93"/>
  <c r="AC93"/>
  <c r="AD93"/>
  <c r="AE93"/>
  <c r="AF93"/>
  <c r="AG93"/>
  <c r="AH93"/>
  <c r="AA94"/>
  <c r="AB94"/>
  <c r="AC94"/>
  <c r="AD94"/>
  <c r="AE94"/>
  <c r="AF94"/>
  <c r="AG94"/>
  <c r="AH94"/>
  <c r="AA95"/>
  <c r="AB95"/>
  <c r="AC95"/>
  <c r="AD95"/>
  <c r="AE95"/>
  <c r="AF95"/>
  <c r="AG95"/>
  <c r="AH95"/>
  <c r="AA96"/>
  <c r="AB96"/>
  <c r="AC96"/>
  <c r="AD96"/>
  <c r="AE96"/>
  <c r="AF96"/>
  <c r="AG96"/>
  <c r="AH96"/>
  <c r="AA97"/>
  <c r="AB97"/>
  <c r="AC97"/>
  <c r="AD97"/>
  <c r="AE97"/>
  <c r="AF97"/>
  <c r="AG97"/>
  <c r="AH97"/>
  <c r="AA98"/>
  <c r="AB98"/>
  <c r="AC98"/>
  <c r="AD98"/>
  <c r="AE98"/>
  <c r="AF98"/>
  <c r="AG98"/>
  <c r="AH98"/>
  <c r="AA99"/>
  <c r="AB99"/>
  <c r="AC99"/>
  <c r="AD99"/>
  <c r="AE99"/>
  <c r="AF99"/>
  <c r="AG99"/>
  <c r="AH99"/>
  <c r="AA100"/>
  <c r="AB100"/>
  <c r="AC100"/>
  <c r="AD100"/>
  <c r="AE100"/>
  <c r="AF100"/>
  <c r="AG100"/>
  <c r="AH100"/>
  <c r="AA101"/>
  <c r="AB101"/>
  <c r="AC101"/>
  <c r="AD101"/>
  <c r="AE101"/>
  <c r="AF101"/>
  <c r="AG101"/>
  <c r="AH101"/>
  <c r="AA102"/>
  <c r="AB102"/>
  <c r="AC102"/>
  <c r="AD102"/>
  <c r="AE102"/>
  <c r="AF102"/>
  <c r="AG102"/>
  <c r="AH102"/>
  <c r="AA103"/>
  <c r="AB103"/>
  <c r="AC103"/>
  <c r="AD103"/>
  <c r="AE103"/>
  <c r="AF103"/>
  <c r="AG103"/>
  <c r="AH103"/>
  <c r="AG3"/>
  <c r="AF3"/>
  <c r="AD3"/>
  <c r="AE3"/>
  <c r="AC3"/>
  <c r="AB3"/>
  <c r="AA3"/>
  <c r="Y1" i="5"/>
  <c r="Y208" s="1"/>
  <c r="J1"/>
  <c r="J208" s="1"/>
  <c r="Y2"/>
  <c r="Y209" s="1"/>
  <c r="J2"/>
  <c r="J209" s="1"/>
  <c r="CP6"/>
  <c r="BX6"/>
  <c r="BF6"/>
  <c r="AN6"/>
  <c r="I26" i="6"/>
  <c r="N26"/>
  <c r="AL60" i="5" l="1"/>
  <c r="AM60" s="1"/>
  <c r="DJ60" s="1"/>
  <c r="DS60" s="1"/>
  <c r="AL51"/>
  <c r="AM51" s="1"/>
  <c r="DJ51" s="1"/>
  <c r="DQ51" s="1"/>
  <c r="AL45"/>
  <c r="AM45" s="1"/>
  <c r="DJ45" s="1"/>
  <c r="AL42"/>
  <c r="AM42" s="1"/>
  <c r="DJ42" s="1"/>
  <c r="FE30"/>
  <c r="DQ16"/>
  <c r="DQ11"/>
  <c r="W41"/>
  <c r="X41" s="1"/>
  <c r="DI41" s="1"/>
  <c r="FG186"/>
  <c r="FI186" s="1"/>
  <c r="FH186"/>
  <c r="N184" i="7" s="1"/>
  <c r="FG191" i="5"/>
  <c r="FI191" s="1"/>
  <c r="FH191"/>
  <c r="N189" i="7" s="1"/>
  <c r="FH169" i="5"/>
  <c r="N167" i="7" s="1"/>
  <c r="FG169" i="5"/>
  <c r="FI169" s="1"/>
  <c r="FG173"/>
  <c r="FI173" s="1"/>
  <c r="FH173"/>
  <c r="N171" i="7" s="1"/>
  <c r="FG118" i="5"/>
  <c r="FI118" s="1"/>
  <c r="FH118"/>
  <c r="N116" i="7" s="1"/>
  <c r="FG155" i="5"/>
  <c r="FI155" s="1"/>
  <c r="FH155"/>
  <c r="N153" i="7" s="1"/>
  <c r="FH76" i="5"/>
  <c r="N74" i="7" s="1"/>
  <c r="FG76" i="5"/>
  <c r="FI76" s="1"/>
  <c r="FG203"/>
  <c r="FI203" s="1"/>
  <c r="FH203"/>
  <c r="N201" i="7" s="1"/>
  <c r="FH199" i="5"/>
  <c r="N197" i="7" s="1"/>
  <c r="FG199" i="5"/>
  <c r="FI199" s="1"/>
  <c r="FG142"/>
  <c r="FI142" s="1"/>
  <c r="FH142"/>
  <c r="N140" i="7" s="1"/>
  <c r="DH148" i="5"/>
  <c r="DR67"/>
  <c r="DH126"/>
  <c r="FE80"/>
  <c r="FF80" s="1"/>
  <c r="FE38"/>
  <c r="FE44"/>
  <c r="DO131"/>
  <c r="DR125"/>
  <c r="DR64"/>
  <c r="DH152"/>
  <c r="BV23"/>
  <c r="BW23" s="1"/>
  <c r="DL23" s="1"/>
  <c r="AL57"/>
  <c r="AM57" s="1"/>
  <c r="DJ57" s="1"/>
  <c r="AL31"/>
  <c r="AM31" s="1"/>
  <c r="DJ31" s="1"/>
  <c r="DS120"/>
  <c r="DP16"/>
  <c r="W29"/>
  <c r="X29" s="1"/>
  <c r="DI29" s="1"/>
  <c r="DH44"/>
  <c r="EC126"/>
  <c r="EG126" s="1"/>
  <c r="CN35"/>
  <c r="CO35" s="1"/>
  <c r="DM35" s="1"/>
  <c r="AL46"/>
  <c r="AM46" s="1"/>
  <c r="DJ46" s="1"/>
  <c r="ER159"/>
  <c r="EV159" s="1"/>
  <c r="EM159"/>
  <c r="EQ159" s="1"/>
  <c r="EC159"/>
  <c r="EG159" s="1"/>
  <c r="DY159"/>
  <c r="EH159"/>
  <c r="EL159" s="1"/>
  <c r="EM118"/>
  <c r="EQ118" s="1"/>
  <c r="EA118"/>
  <c r="EB118" s="1"/>
  <c r="ER118"/>
  <c r="EV118" s="1"/>
  <c r="EH118"/>
  <c r="EL118" s="1"/>
  <c r="FE133"/>
  <c r="FF133" s="1"/>
  <c r="FE87"/>
  <c r="FF87" s="1"/>
  <c r="DQ134"/>
  <c r="DS67"/>
  <c r="DH134"/>
  <c r="DH78"/>
  <c r="FE51"/>
  <c r="BV46"/>
  <c r="BW46" s="1"/>
  <c r="DL46" s="1"/>
  <c r="FE52"/>
  <c r="BV28"/>
  <c r="BW28" s="1"/>
  <c r="DL28" s="1"/>
  <c r="DR135"/>
  <c r="DR126"/>
  <c r="DO82"/>
  <c r="FE153"/>
  <c r="FF153" s="1"/>
  <c r="DP132"/>
  <c r="FE128"/>
  <c r="FF128" s="1"/>
  <c r="DR74"/>
  <c r="AL58"/>
  <c r="AM58" s="1"/>
  <c r="DJ58" s="1"/>
  <c r="DH51"/>
  <c r="FE50"/>
  <c r="CN23"/>
  <c r="CO23" s="1"/>
  <c r="DM23" s="1"/>
  <c r="FE49"/>
  <c r="DP86"/>
  <c r="DP66"/>
  <c r="DO121"/>
  <c r="DH23"/>
  <c r="EA159"/>
  <c r="EB159" s="1"/>
  <c r="CN8"/>
  <c r="CO8" s="1"/>
  <c r="DM8" s="1"/>
  <c r="FE183"/>
  <c r="FF183" s="1"/>
  <c r="FE135"/>
  <c r="FF135" s="1"/>
  <c r="FE85"/>
  <c r="FF85" s="1"/>
  <c r="FE73"/>
  <c r="FF73" s="1"/>
  <c r="FE91"/>
  <c r="FF91" s="1"/>
  <c r="FE69"/>
  <c r="FF69" s="1"/>
  <c r="FE174"/>
  <c r="FF174" s="1"/>
  <c r="BV48"/>
  <c r="BW48" s="1"/>
  <c r="DL48" s="1"/>
  <c r="FE64"/>
  <c r="FF64" s="1"/>
  <c r="DQ156"/>
  <c r="DS126"/>
  <c r="FE184"/>
  <c r="FF184" s="1"/>
  <c r="DH184"/>
  <c r="FE90"/>
  <c r="FF90" s="1"/>
  <c r="CN43"/>
  <c r="CO43" s="1"/>
  <c r="DM43" s="1"/>
  <c r="AL40"/>
  <c r="AM40" s="1"/>
  <c r="DJ40" s="1"/>
  <c r="DQ40" s="1"/>
  <c r="FE25"/>
  <c r="DR117"/>
  <c r="DR86"/>
  <c r="DP122"/>
  <c r="DP135"/>
  <c r="DP74"/>
  <c r="DP9"/>
  <c r="DH25"/>
  <c r="BD27"/>
  <c r="BE27" s="1"/>
  <c r="DK27" s="1"/>
  <c r="FE93"/>
  <c r="FF93" s="1"/>
  <c r="FE70"/>
  <c r="FF70" s="1"/>
  <c r="FE66"/>
  <c r="FF66" s="1"/>
  <c r="W56"/>
  <c r="X56" s="1"/>
  <c r="DI56" s="1"/>
  <c r="DS148"/>
  <c r="DO132"/>
  <c r="DH94"/>
  <c r="FE75"/>
  <c r="FF75" s="1"/>
  <c r="FE71"/>
  <c r="FF71" s="1"/>
  <c r="DQ85"/>
  <c r="AL59"/>
  <c r="AM59" s="1"/>
  <c r="DJ59" s="1"/>
  <c r="BD40"/>
  <c r="BE40" s="1"/>
  <c r="DK40" s="1"/>
  <c r="FE57"/>
  <c r="DR156"/>
  <c r="DS127"/>
  <c r="EC86"/>
  <c r="EG86" s="1"/>
  <c r="DS64"/>
  <c r="FE129"/>
  <c r="FF129" s="1"/>
  <c r="FE143"/>
  <c r="FF143" s="1"/>
  <c r="FE139"/>
  <c r="FF139" s="1"/>
  <c r="DQ123"/>
  <c r="DP69"/>
  <c r="FE63"/>
  <c r="FF63" s="1"/>
  <c r="DR68"/>
  <c r="CN41"/>
  <c r="CO41" s="1"/>
  <c r="DM41" s="1"/>
  <c r="CN40"/>
  <c r="CO40" s="1"/>
  <c r="DM40" s="1"/>
  <c r="FE34"/>
  <c r="FE23"/>
  <c r="DP148"/>
  <c r="DS81"/>
  <c r="DQ122"/>
  <c r="DQ135"/>
  <c r="DO16"/>
  <c r="EC66"/>
  <c r="EG66" s="1"/>
  <c r="DH62"/>
  <c r="FA157"/>
  <c r="FC157"/>
  <c r="FB157"/>
  <c r="DZ157"/>
  <c r="EZ157"/>
  <c r="FH141"/>
  <c r="N139" i="7" s="1"/>
  <c r="FG141" i="5"/>
  <c r="FI141" s="1"/>
  <c r="FH201"/>
  <c r="N199" i="7" s="1"/>
  <c r="FG201" i="5"/>
  <c r="FI201" s="1"/>
  <c r="FH157"/>
  <c r="N155" i="7" s="1"/>
  <c r="FG157" i="5"/>
  <c r="FI157" s="1"/>
  <c r="FH183"/>
  <c r="N181" i="7" s="1"/>
  <c r="FG183" i="5"/>
  <c r="FI183" s="1"/>
  <c r="FH134"/>
  <c r="N132" i="7" s="1"/>
  <c r="FG134" i="5"/>
  <c r="FI134" s="1"/>
  <c r="FH137"/>
  <c r="N135" i="7" s="1"/>
  <c r="FG137" i="5"/>
  <c r="FI137" s="1"/>
  <c r="FG117"/>
  <c r="FI117" s="1"/>
  <c r="FH117"/>
  <c r="N115" i="7" s="1"/>
  <c r="FH114" i="5"/>
  <c r="N112" i="7" s="1"/>
  <c r="FG114" i="5"/>
  <c r="FI114" s="1"/>
  <c r="FH110"/>
  <c r="N108" i="7" s="1"/>
  <c r="FG110" i="5"/>
  <c r="FI110" s="1"/>
  <c r="FH106"/>
  <c r="N104" i="7" s="1"/>
  <c r="FG106" i="5"/>
  <c r="FI106" s="1"/>
  <c r="FH102"/>
  <c r="N100" i="7" s="1"/>
  <c r="FG102" i="5"/>
  <c r="FI102" s="1"/>
  <c r="FH85"/>
  <c r="N83" i="7" s="1"/>
  <c r="FG85" i="5"/>
  <c r="FI85" s="1"/>
  <c r="FH73"/>
  <c r="N71" i="7" s="1"/>
  <c r="FG73" i="5"/>
  <c r="FI73" s="1"/>
  <c r="FH91"/>
  <c r="N89" i="7" s="1"/>
  <c r="FG91" i="5"/>
  <c r="FI91" s="1"/>
  <c r="FH69"/>
  <c r="N67" i="7" s="1"/>
  <c r="FG69" i="5"/>
  <c r="FI69" s="1"/>
  <c r="FH185"/>
  <c r="N183" i="7" s="1"/>
  <c r="FG185" i="5"/>
  <c r="FI185" s="1"/>
  <c r="FH174"/>
  <c r="N172" i="7" s="1"/>
  <c r="FG174" i="5"/>
  <c r="FI174" s="1"/>
  <c r="FC140"/>
  <c r="DZ140"/>
  <c r="FB140"/>
  <c r="FA140"/>
  <c r="EZ140"/>
  <c r="FH92"/>
  <c r="N90" i="7" s="1"/>
  <c r="FG92" i="5"/>
  <c r="FI92" s="1"/>
  <c r="FH64"/>
  <c r="N62" i="7" s="1"/>
  <c r="FG64" i="5"/>
  <c r="FI64" s="1"/>
  <c r="FH178"/>
  <c r="N176" i="7" s="1"/>
  <c r="FG178" i="5"/>
  <c r="FI178" s="1"/>
  <c r="FH202"/>
  <c r="N200" i="7" s="1"/>
  <c r="FG202" i="5"/>
  <c r="FI202" s="1"/>
  <c r="FH146"/>
  <c r="N144" i="7" s="1"/>
  <c r="FG146" i="5"/>
  <c r="FI146" s="1"/>
  <c r="FH153"/>
  <c r="N151" i="7" s="1"/>
  <c r="FG153" i="5"/>
  <c r="FI153" s="1"/>
  <c r="FG128"/>
  <c r="FI128" s="1"/>
  <c r="FH128"/>
  <c r="N126" i="7" s="1"/>
  <c r="FH116" i="5"/>
  <c r="N114" i="7" s="1"/>
  <c r="FG116" i="5"/>
  <c r="FI116" s="1"/>
  <c r="DR51"/>
  <c r="DO51"/>
  <c r="DP35"/>
  <c r="DO35"/>
  <c r="DS35"/>
  <c r="DR35"/>
  <c r="DQ35"/>
  <c r="DQ22"/>
  <c r="DP22"/>
  <c r="DR22"/>
  <c r="DO22"/>
  <c r="DS22"/>
  <c r="FH182"/>
  <c r="N180" i="7" s="1"/>
  <c r="FG182" i="5"/>
  <c r="FI182" s="1"/>
  <c r="FH152"/>
  <c r="N150" i="7" s="1"/>
  <c r="FG152" i="5"/>
  <c r="FI152" s="1"/>
  <c r="FH130"/>
  <c r="N128" i="7" s="1"/>
  <c r="FG130" i="5"/>
  <c r="FI130" s="1"/>
  <c r="FH86"/>
  <c r="N84" i="7" s="1"/>
  <c r="FG86" i="5"/>
  <c r="FI86" s="1"/>
  <c r="FH189"/>
  <c r="N187" i="7" s="1"/>
  <c r="FG189" i="5"/>
  <c r="FI189" s="1"/>
  <c r="FH148"/>
  <c r="N146" i="7" s="1"/>
  <c r="FG148" i="5"/>
  <c r="FI148" s="1"/>
  <c r="FH127"/>
  <c r="N125" i="7" s="1"/>
  <c r="FG127" i="5"/>
  <c r="FI127" s="1"/>
  <c r="FH115"/>
  <c r="N113" i="7" s="1"/>
  <c r="FG115" i="5"/>
  <c r="FI115" s="1"/>
  <c r="FH111"/>
  <c r="N109" i="7" s="1"/>
  <c r="FG111" i="5"/>
  <c r="FI111" s="1"/>
  <c r="FH107"/>
  <c r="N105" i="7" s="1"/>
  <c r="FG107" i="5"/>
  <c r="FI107" s="1"/>
  <c r="FH103"/>
  <c r="N101" i="7" s="1"/>
  <c r="FG103" i="5"/>
  <c r="FI103" s="1"/>
  <c r="FH78"/>
  <c r="N76" i="7" s="1"/>
  <c r="FG78" i="5"/>
  <c r="FI78" s="1"/>
  <c r="FH84"/>
  <c r="N82" i="7" s="1"/>
  <c r="FG84" i="5"/>
  <c r="FI84" s="1"/>
  <c r="FH93"/>
  <c r="N91" i="7" s="1"/>
  <c r="FG93" i="5"/>
  <c r="FI93" s="1"/>
  <c r="FH70"/>
  <c r="N68" i="7" s="1"/>
  <c r="FG70" i="5"/>
  <c r="FI70" s="1"/>
  <c r="FH66"/>
  <c r="N64" i="7" s="1"/>
  <c r="FG66" i="5"/>
  <c r="FI66" s="1"/>
  <c r="DQ8"/>
  <c r="DP8"/>
  <c r="DO8"/>
  <c r="DS8"/>
  <c r="DR8"/>
  <c r="FG132"/>
  <c r="FI132" s="1"/>
  <c r="FH132"/>
  <c r="N130" i="7" s="1"/>
  <c r="FH97" i="5"/>
  <c r="N95" i="7" s="1"/>
  <c r="FG97" i="5"/>
  <c r="FI97" s="1"/>
  <c r="FH75"/>
  <c r="N73" i="7" s="1"/>
  <c r="FG75" i="5"/>
  <c r="FI75" s="1"/>
  <c r="FH71"/>
  <c r="N69" i="7" s="1"/>
  <c r="FG71" i="5"/>
  <c r="FI71" s="1"/>
  <c r="FH126"/>
  <c r="N124" i="7" s="1"/>
  <c r="FG126" i="5"/>
  <c r="FI126" s="1"/>
  <c r="FH184"/>
  <c r="N182" i="7" s="1"/>
  <c r="FG184" i="5"/>
  <c r="FI184" s="1"/>
  <c r="FH190"/>
  <c r="N188" i="7" s="1"/>
  <c r="FG190" i="5"/>
  <c r="FI190" s="1"/>
  <c r="FH96"/>
  <c r="N94" i="7" s="1"/>
  <c r="FG96" i="5"/>
  <c r="FI96" s="1"/>
  <c r="FH90"/>
  <c r="N88" i="7" s="1"/>
  <c r="FG90" i="5"/>
  <c r="FI90" s="1"/>
  <c r="FH65"/>
  <c r="N63" i="7" s="1"/>
  <c r="FG65" i="5"/>
  <c r="FI65" s="1"/>
  <c r="DR40"/>
  <c r="BV58"/>
  <c r="BW58" s="1"/>
  <c r="DL58" s="1"/>
  <c r="FH177"/>
  <c r="N175" i="7" s="1"/>
  <c r="FG177" i="5"/>
  <c r="FI177" s="1"/>
  <c r="FH94"/>
  <c r="N92" i="7" s="1"/>
  <c r="FG94" i="5"/>
  <c r="FI94" s="1"/>
  <c r="FH112"/>
  <c r="N110" i="7" s="1"/>
  <c r="FG112" i="5"/>
  <c r="FI112" s="1"/>
  <c r="FH108"/>
  <c r="N106" i="7" s="1"/>
  <c r="FG108" i="5"/>
  <c r="FI108" s="1"/>
  <c r="FH89"/>
  <c r="N87" i="7" s="1"/>
  <c r="FG89" i="5"/>
  <c r="FI89" s="1"/>
  <c r="FH79"/>
  <c r="N77" i="7" s="1"/>
  <c r="FG79" i="5"/>
  <c r="FI79" s="1"/>
  <c r="FH123"/>
  <c r="N121" i="7" s="1"/>
  <c r="FG123" i="5"/>
  <c r="FI123" s="1"/>
  <c r="FH95"/>
  <c r="N93" i="7" s="1"/>
  <c r="FG95" i="5"/>
  <c r="FI95" s="1"/>
  <c r="FH80"/>
  <c r="N78" i="7" s="1"/>
  <c r="FG80" i="5"/>
  <c r="FI80" s="1"/>
  <c r="DP13"/>
  <c r="DQ13"/>
  <c r="DO13"/>
  <c r="DS13"/>
  <c r="DR13"/>
  <c r="FH194"/>
  <c r="N192" i="7" s="1"/>
  <c r="FG194" i="5"/>
  <c r="FI194" s="1"/>
  <c r="FH129"/>
  <c r="N127" i="7" s="1"/>
  <c r="FG129" i="5"/>
  <c r="FI129" s="1"/>
  <c r="FH143"/>
  <c r="N141" i="7" s="1"/>
  <c r="FG143" i="5"/>
  <c r="FI143" s="1"/>
  <c r="FH139"/>
  <c r="N137" i="7" s="1"/>
  <c r="FG139" i="5"/>
  <c r="FI139" s="1"/>
  <c r="FH63"/>
  <c r="N61" i="7" s="1"/>
  <c r="FG63" i="5"/>
  <c r="FI63" s="1"/>
  <c r="FH197"/>
  <c r="N195" i="7" s="1"/>
  <c r="FG197" i="5"/>
  <c r="FI197" s="1"/>
  <c r="FH156"/>
  <c r="N154" i="7" s="1"/>
  <c r="FG156" i="5"/>
  <c r="FI156" s="1"/>
  <c r="FH133"/>
  <c r="N131" i="7" s="1"/>
  <c r="FG133" i="5"/>
  <c r="FI133" s="1"/>
  <c r="FH131"/>
  <c r="N129" i="7" s="1"/>
  <c r="FG131" i="5"/>
  <c r="FI131" s="1"/>
  <c r="FG98"/>
  <c r="FI98" s="1"/>
  <c r="FH98"/>
  <c r="N96" i="7" s="1"/>
  <c r="FH87" i="5"/>
  <c r="N85" i="7" s="1"/>
  <c r="FG87" i="5"/>
  <c r="FI87" s="1"/>
  <c r="FH74"/>
  <c r="N72" i="7" s="1"/>
  <c r="FG74" i="5"/>
  <c r="FI74" s="1"/>
  <c r="DR50"/>
  <c r="DP50"/>
  <c r="DS50"/>
  <c r="DQ50"/>
  <c r="DO50"/>
  <c r="DT50" s="1"/>
  <c r="FH67"/>
  <c r="N65" i="7" s="1"/>
  <c r="FG67" i="5"/>
  <c r="FI67" s="1"/>
  <c r="FH180"/>
  <c r="N178" i="7" s="1"/>
  <c r="FG180" i="5"/>
  <c r="FI180" s="1"/>
  <c r="FC137"/>
  <c r="DZ137"/>
  <c r="FB137"/>
  <c r="FA137"/>
  <c r="EZ137"/>
  <c r="FG101"/>
  <c r="FI101" s="1"/>
  <c r="FH101"/>
  <c r="N99" i="7" s="1"/>
  <c r="FH198" i="5"/>
  <c r="N196" i="7" s="1"/>
  <c r="FG198" i="5"/>
  <c r="FI198" s="1"/>
  <c r="FH83"/>
  <c r="N81" i="7" s="1"/>
  <c r="FG83" i="5"/>
  <c r="FI83" s="1"/>
  <c r="ER184"/>
  <c r="EV184" s="1"/>
  <c r="EA184"/>
  <c r="EB184" s="1"/>
  <c r="EM184"/>
  <c r="EQ184" s="1"/>
  <c r="EH184"/>
  <c r="EL184" s="1"/>
  <c r="DY184"/>
  <c r="EC184"/>
  <c r="EG184" s="1"/>
  <c r="DY158"/>
  <c r="EC158"/>
  <c r="EG158" s="1"/>
  <c r="EA158"/>
  <c r="EB158" s="1"/>
  <c r="ER158"/>
  <c r="EV158" s="1"/>
  <c r="EM158"/>
  <c r="EQ158" s="1"/>
  <c r="EH158"/>
  <c r="EL158" s="1"/>
  <c r="FH166"/>
  <c r="N164" i="7" s="1"/>
  <c r="FG166" i="5"/>
  <c r="FI166" s="1"/>
  <c r="EH111"/>
  <c r="EL111" s="1"/>
  <c r="DY111"/>
  <c r="EC111"/>
  <c r="EG111" s="1"/>
  <c r="EA111"/>
  <c r="EB111" s="1"/>
  <c r="EM111"/>
  <c r="EQ111" s="1"/>
  <c r="ER111"/>
  <c r="EV111" s="1"/>
  <c r="EH114"/>
  <c r="EL114" s="1"/>
  <c r="DY114"/>
  <c r="EC114"/>
  <c r="EG114" s="1"/>
  <c r="EA114"/>
  <c r="EB114" s="1"/>
  <c r="EM114"/>
  <c r="EQ114" s="1"/>
  <c r="ER114"/>
  <c r="EV114" s="1"/>
  <c r="ER95"/>
  <c r="EV95" s="1"/>
  <c r="EA95"/>
  <c r="EB95" s="1"/>
  <c r="EM95"/>
  <c r="EQ95" s="1"/>
  <c r="EH95"/>
  <c r="EL95" s="1"/>
  <c r="DY95"/>
  <c r="EC95"/>
  <c r="EG95" s="1"/>
  <c r="DH49"/>
  <c r="U49"/>
  <c r="W49" s="1"/>
  <c r="X49" s="1"/>
  <c r="DI49" s="1"/>
  <c r="EZ197"/>
  <c r="FC197"/>
  <c r="DZ197"/>
  <c r="FB197"/>
  <c r="FA197"/>
  <c r="DP181"/>
  <c r="DO181"/>
  <c r="DS181"/>
  <c r="DR181"/>
  <c r="DQ181"/>
  <c r="DY178"/>
  <c r="EC178"/>
  <c r="EG178" s="1"/>
  <c r="EH178"/>
  <c r="EL178" s="1"/>
  <c r="EM178"/>
  <c r="EQ178" s="1"/>
  <c r="ER178"/>
  <c r="EV178" s="1"/>
  <c r="EA178"/>
  <c r="EB178" s="1"/>
  <c r="DP33"/>
  <c r="DO33"/>
  <c r="DS33"/>
  <c r="DR33"/>
  <c r="DQ33"/>
  <c r="EZ200"/>
  <c r="FC200"/>
  <c r="DZ200"/>
  <c r="FB200"/>
  <c r="FA200"/>
  <c r="ER186"/>
  <c r="EV186" s="1"/>
  <c r="EA186"/>
  <c r="EB186" s="1"/>
  <c r="EM186"/>
  <c r="EQ186" s="1"/>
  <c r="EH186"/>
  <c r="EL186" s="1"/>
  <c r="DY186"/>
  <c r="EC186"/>
  <c r="EG186" s="1"/>
  <c r="DY172"/>
  <c r="EC172"/>
  <c r="EG172" s="1"/>
  <c r="EH172"/>
  <c r="EL172" s="1"/>
  <c r="EM172"/>
  <c r="EQ172" s="1"/>
  <c r="ER172"/>
  <c r="EV172" s="1"/>
  <c r="EA172"/>
  <c r="EB172" s="1"/>
  <c r="FH77"/>
  <c r="N75" i="7" s="1"/>
  <c r="FG77" i="5"/>
  <c r="FI77" s="1"/>
  <c r="DR43"/>
  <c r="DQ43"/>
  <c r="DP43"/>
  <c r="DO43"/>
  <c r="DS43"/>
  <c r="DQ7"/>
  <c r="DP7"/>
  <c r="DO7"/>
  <c r="DS7"/>
  <c r="DR7"/>
  <c r="EZ193"/>
  <c r="FC193"/>
  <c r="DZ193"/>
  <c r="FB193"/>
  <c r="FA193"/>
  <c r="FA149"/>
  <c r="FC149"/>
  <c r="FB149"/>
  <c r="DZ149"/>
  <c r="EZ149"/>
  <c r="FH181"/>
  <c r="N179" i="7" s="1"/>
  <c r="FG181" i="5"/>
  <c r="FI181" s="1"/>
  <c r="DQ29"/>
  <c r="DP29"/>
  <c r="DO29"/>
  <c r="DS29"/>
  <c r="DR29"/>
  <c r="FH149"/>
  <c r="N147" i="7" s="1"/>
  <c r="FG149" i="5"/>
  <c r="FI149" s="1"/>
  <c r="DR46"/>
  <c r="DP46"/>
  <c r="DS46"/>
  <c r="DQ46"/>
  <c r="DO46"/>
  <c r="FG100"/>
  <c r="FI100" s="1"/>
  <c r="FH100"/>
  <c r="N98" i="7" s="1"/>
  <c r="DY174" i="5"/>
  <c r="EC174"/>
  <c r="EG174" s="1"/>
  <c r="EH174"/>
  <c r="EL174" s="1"/>
  <c r="EM174"/>
  <c r="EQ174" s="1"/>
  <c r="ER174"/>
  <c r="EV174" s="1"/>
  <c r="EA174"/>
  <c r="EB174" s="1"/>
  <c r="DO144"/>
  <c r="DS144"/>
  <c r="DQ144"/>
  <c r="DP144"/>
  <c r="DR144"/>
  <c r="DP184"/>
  <c r="DO184"/>
  <c r="DS184"/>
  <c r="DR184"/>
  <c r="DQ184"/>
  <c r="DQ170"/>
  <c r="DR170"/>
  <c r="DS170"/>
  <c r="DP170"/>
  <c r="DO170"/>
  <c r="DY176"/>
  <c r="EC176"/>
  <c r="EG176" s="1"/>
  <c r="EH176"/>
  <c r="EL176" s="1"/>
  <c r="EM176"/>
  <c r="EQ176" s="1"/>
  <c r="ER176"/>
  <c r="EV176" s="1"/>
  <c r="EA176"/>
  <c r="EB176" s="1"/>
  <c r="FA160"/>
  <c r="FC160"/>
  <c r="DZ160"/>
  <c r="FB160"/>
  <c r="EZ160"/>
  <c r="FH170"/>
  <c r="N168" i="7" s="1"/>
  <c r="FG170" i="5"/>
  <c r="FI170" s="1"/>
  <c r="EH133"/>
  <c r="EL133" s="1"/>
  <c r="EM133"/>
  <c r="EQ133" s="1"/>
  <c r="ER133"/>
  <c r="EV133" s="1"/>
  <c r="EA133"/>
  <c r="EB133" s="1"/>
  <c r="DY133"/>
  <c r="EC133"/>
  <c r="EG133" s="1"/>
  <c r="EH115"/>
  <c r="EL115" s="1"/>
  <c r="DY115"/>
  <c r="EC115"/>
  <c r="EG115" s="1"/>
  <c r="EA115"/>
  <c r="EB115" s="1"/>
  <c r="EM115"/>
  <c r="EQ115" s="1"/>
  <c r="ER115"/>
  <c r="EV115" s="1"/>
  <c r="FH122"/>
  <c r="N120" i="7" s="1"/>
  <c r="FG122" i="5"/>
  <c r="FI122" s="1"/>
  <c r="EH131"/>
  <c r="EL131" s="1"/>
  <c r="DY131"/>
  <c r="EC131"/>
  <c r="EG131" s="1"/>
  <c r="EM131"/>
  <c r="EQ131" s="1"/>
  <c r="ER131"/>
  <c r="EV131" s="1"/>
  <c r="EA131"/>
  <c r="EB131" s="1"/>
  <c r="EA98"/>
  <c r="EB98" s="1"/>
  <c r="EM98"/>
  <c r="EQ98" s="1"/>
  <c r="EH98"/>
  <c r="EL98" s="1"/>
  <c r="DY98"/>
  <c r="EC98"/>
  <c r="EG98" s="1"/>
  <c r="ER98"/>
  <c r="EV98" s="1"/>
  <c r="FG135"/>
  <c r="FI135" s="1"/>
  <c r="FH135"/>
  <c r="N133" i="7" s="1"/>
  <c r="FH88" i="5"/>
  <c r="N86" i="7" s="1"/>
  <c r="FG88" i="5"/>
  <c r="FI88" s="1"/>
  <c r="ER78"/>
  <c r="EV78" s="1"/>
  <c r="EA78"/>
  <c r="EB78" s="1"/>
  <c r="EM78"/>
  <c r="EQ78" s="1"/>
  <c r="DY78"/>
  <c r="EH78"/>
  <c r="EL78" s="1"/>
  <c r="EC78"/>
  <c r="EG78" s="1"/>
  <c r="DR71"/>
  <c r="DP71"/>
  <c r="DO71"/>
  <c r="DS71"/>
  <c r="DQ71"/>
  <c r="EH72"/>
  <c r="EL72" s="1"/>
  <c r="ER72"/>
  <c r="EV72" s="1"/>
  <c r="EA72"/>
  <c r="EB72" s="1"/>
  <c r="EM72"/>
  <c r="EQ72" s="1"/>
  <c r="EC72"/>
  <c r="EG72" s="1"/>
  <c r="DY72"/>
  <c r="DQ56"/>
  <c r="DP56"/>
  <c r="DO56"/>
  <c r="DS56"/>
  <c r="DR56"/>
  <c r="EH71"/>
  <c r="EL71" s="1"/>
  <c r="ER71"/>
  <c r="EV71" s="1"/>
  <c r="EA71"/>
  <c r="EB71" s="1"/>
  <c r="EM71"/>
  <c r="EQ71" s="1"/>
  <c r="EC71"/>
  <c r="EG71" s="1"/>
  <c r="DY71"/>
  <c r="ER185"/>
  <c r="EV185" s="1"/>
  <c r="EA185"/>
  <c r="EB185" s="1"/>
  <c r="EM185"/>
  <c r="EQ185" s="1"/>
  <c r="EH185"/>
  <c r="EL185" s="1"/>
  <c r="DY185"/>
  <c r="EC185"/>
  <c r="EG185" s="1"/>
  <c r="DY171"/>
  <c r="EC171"/>
  <c r="EG171" s="1"/>
  <c r="EH171"/>
  <c r="EL171" s="1"/>
  <c r="EM171"/>
  <c r="EQ171" s="1"/>
  <c r="ER171"/>
  <c r="EV171" s="1"/>
  <c r="EA171"/>
  <c r="EB171" s="1"/>
  <c r="DQ167"/>
  <c r="DR167"/>
  <c r="DS167"/>
  <c r="DP167"/>
  <c r="DO167"/>
  <c r="FA162"/>
  <c r="FC162"/>
  <c r="DZ162"/>
  <c r="FB162"/>
  <c r="EZ162"/>
  <c r="FA165"/>
  <c r="DZ165"/>
  <c r="FB165"/>
  <c r="EZ165"/>
  <c r="FC165"/>
  <c r="DQ155"/>
  <c r="DR155"/>
  <c r="DP155"/>
  <c r="DO155"/>
  <c r="DS155"/>
  <c r="FC146"/>
  <c r="FA146"/>
  <c r="FB146"/>
  <c r="EZ146"/>
  <c r="DZ146"/>
  <c r="EH132"/>
  <c r="EL132" s="1"/>
  <c r="EC132"/>
  <c r="EG132" s="1"/>
  <c r="EM132"/>
  <c r="EQ132" s="1"/>
  <c r="ER132"/>
  <c r="EV132" s="1"/>
  <c r="EA132"/>
  <c r="EB132" s="1"/>
  <c r="DY132"/>
  <c r="EA139"/>
  <c r="EB139" s="1"/>
  <c r="EM139"/>
  <c r="EQ139" s="1"/>
  <c r="EH139"/>
  <c r="EL139" s="1"/>
  <c r="DY139"/>
  <c r="EC139"/>
  <c r="EG139" s="1"/>
  <c r="ER139"/>
  <c r="EV139" s="1"/>
  <c r="DZ87"/>
  <c r="FH171"/>
  <c r="N169" i="7" s="1"/>
  <c r="FG171" i="5"/>
  <c r="FI171" s="1"/>
  <c r="DY152"/>
  <c r="EC152"/>
  <c r="EG152" s="1"/>
  <c r="EH152"/>
  <c r="EL152" s="1"/>
  <c r="EM152"/>
  <c r="EQ152" s="1"/>
  <c r="ER152"/>
  <c r="EV152" s="1"/>
  <c r="EA152"/>
  <c r="EB152" s="1"/>
  <c r="ER121"/>
  <c r="EV121" s="1"/>
  <c r="EA121"/>
  <c r="EB121" s="1"/>
  <c r="EM121"/>
  <c r="EQ121" s="1"/>
  <c r="EH121"/>
  <c r="EL121" s="1"/>
  <c r="EC121"/>
  <c r="EG121" s="1"/>
  <c r="DY121"/>
  <c r="FH82"/>
  <c r="N80" i="7" s="1"/>
  <c r="FG82" i="5"/>
  <c r="FI82" s="1"/>
  <c r="EZ195"/>
  <c r="FC195"/>
  <c r="DZ195"/>
  <c r="FB195"/>
  <c r="FA195"/>
  <c r="DY175"/>
  <c r="EC175"/>
  <c r="EG175" s="1"/>
  <c r="EA175"/>
  <c r="EB175" s="1"/>
  <c r="EH175"/>
  <c r="EL175" s="1"/>
  <c r="EM175"/>
  <c r="EQ175" s="1"/>
  <c r="ER175"/>
  <c r="EV175" s="1"/>
  <c r="DP186"/>
  <c r="DO186"/>
  <c r="DS186"/>
  <c r="DR186"/>
  <c r="DQ186"/>
  <c r="DY168"/>
  <c r="EC168"/>
  <c r="EG168" s="1"/>
  <c r="EH168"/>
  <c r="EL168" s="1"/>
  <c r="EM168"/>
  <c r="EQ168" s="1"/>
  <c r="ER168"/>
  <c r="EV168" s="1"/>
  <c r="EA168"/>
  <c r="EB168" s="1"/>
  <c r="EA101"/>
  <c r="EB101" s="1"/>
  <c r="EM101"/>
  <c r="EQ101" s="1"/>
  <c r="EH101"/>
  <c r="EL101" s="1"/>
  <c r="DY101"/>
  <c r="EC101"/>
  <c r="EG101" s="1"/>
  <c r="ER101"/>
  <c r="EV101" s="1"/>
  <c r="DQ20"/>
  <c r="DO20"/>
  <c r="DS20"/>
  <c r="DR20"/>
  <c r="DP20"/>
  <c r="DZ102"/>
  <c r="FB102"/>
  <c r="FA102"/>
  <c r="EZ102"/>
  <c r="FC102"/>
  <c r="EZ86"/>
  <c r="DZ86"/>
  <c r="FC86"/>
  <c r="FB86"/>
  <c r="FA86"/>
  <c r="DQ153"/>
  <c r="DO153"/>
  <c r="DS153"/>
  <c r="DR153"/>
  <c r="DP153"/>
  <c r="DO141"/>
  <c r="DS141"/>
  <c r="DR141"/>
  <c r="DQ141"/>
  <c r="DP141"/>
  <c r="EH113"/>
  <c r="EL113" s="1"/>
  <c r="DY113"/>
  <c r="EC113"/>
  <c r="EG113" s="1"/>
  <c r="EA113"/>
  <c r="EB113" s="1"/>
  <c r="EM113"/>
  <c r="EQ113" s="1"/>
  <c r="ER113"/>
  <c r="EV113" s="1"/>
  <c r="EH116"/>
  <c r="EL116" s="1"/>
  <c r="DY116"/>
  <c r="EC116"/>
  <c r="EG116" s="1"/>
  <c r="EM116"/>
  <c r="EQ116" s="1"/>
  <c r="ER116"/>
  <c r="EV116" s="1"/>
  <c r="EA116"/>
  <c r="EB116" s="1"/>
  <c r="EH104"/>
  <c r="EL104" s="1"/>
  <c r="DY104"/>
  <c r="EC104"/>
  <c r="EG104" s="1"/>
  <c r="EA104"/>
  <c r="EB104" s="1"/>
  <c r="EM104"/>
  <c r="EQ104" s="1"/>
  <c r="ER104"/>
  <c r="EV104" s="1"/>
  <c r="EH69"/>
  <c r="EL69" s="1"/>
  <c r="DY69"/>
  <c r="EC69"/>
  <c r="EG69" s="1"/>
  <c r="ER69"/>
  <c r="EV69" s="1"/>
  <c r="EA69"/>
  <c r="EB69" s="1"/>
  <c r="EM69"/>
  <c r="EQ69" s="1"/>
  <c r="EZ198"/>
  <c r="DZ198"/>
  <c r="FB198"/>
  <c r="FC198"/>
  <c r="FA198"/>
  <c r="ER183"/>
  <c r="EV183" s="1"/>
  <c r="EA183"/>
  <c r="EB183" s="1"/>
  <c r="EM183"/>
  <c r="EQ183" s="1"/>
  <c r="EH183"/>
  <c r="EL183" s="1"/>
  <c r="DY183"/>
  <c r="EC183"/>
  <c r="EG183" s="1"/>
  <c r="FA161"/>
  <c r="FC161"/>
  <c r="DZ161"/>
  <c r="FB161"/>
  <c r="EZ161"/>
  <c r="DZ67"/>
  <c r="FC67"/>
  <c r="FH154"/>
  <c r="N152" i="7" s="1"/>
  <c r="FG154" i="5"/>
  <c r="FI154" s="1"/>
  <c r="DZ70"/>
  <c r="FC70"/>
  <c r="DR28"/>
  <c r="DQ28"/>
  <c r="DP28"/>
  <c r="DO28"/>
  <c r="DS28"/>
  <c r="DH63"/>
  <c r="DR70"/>
  <c r="DS129"/>
  <c r="DO14"/>
  <c r="DP11"/>
  <c r="FE40"/>
  <c r="FE60"/>
  <c r="DP134"/>
  <c r="EA87"/>
  <c r="EB87" s="1"/>
  <c r="DS69"/>
  <c r="DR69"/>
  <c r="DQ67"/>
  <c r="BV55"/>
  <c r="BW55" s="1"/>
  <c r="DL55" s="1"/>
  <c r="DH182"/>
  <c r="FE179"/>
  <c r="FF179" s="1"/>
  <c r="DR101"/>
  <c r="DH110"/>
  <c r="BD48"/>
  <c r="BE48" s="1"/>
  <c r="DK48" s="1"/>
  <c r="DO48" s="1"/>
  <c r="DP156"/>
  <c r="DO152"/>
  <c r="DS131"/>
  <c r="DQ127"/>
  <c r="DR127"/>
  <c r="DQ126"/>
  <c r="DS125"/>
  <c r="DQ124"/>
  <c r="DS82"/>
  <c r="DS72"/>
  <c r="DO64"/>
  <c r="DQ64"/>
  <c r="DS117"/>
  <c r="EA64"/>
  <c r="EB64" s="1"/>
  <c r="DH145"/>
  <c r="DR132"/>
  <c r="DP101"/>
  <c r="FE62"/>
  <c r="DH64"/>
  <c r="FE45"/>
  <c r="FE36"/>
  <c r="AJ32"/>
  <c r="AL32" s="1"/>
  <c r="AM32" s="1"/>
  <c r="DJ32" s="1"/>
  <c r="U38"/>
  <c r="W38" s="1"/>
  <c r="X38" s="1"/>
  <c r="DI38" s="1"/>
  <c r="FE13"/>
  <c r="FE105"/>
  <c r="FF105" s="1"/>
  <c r="W34"/>
  <c r="X34" s="1"/>
  <c r="DI34" s="1"/>
  <c r="U34"/>
  <c r="DO123"/>
  <c r="DP123"/>
  <c r="DQ86"/>
  <c r="DR81"/>
  <c r="DQ73"/>
  <c r="DR73"/>
  <c r="DQ70"/>
  <c r="DP68"/>
  <c r="DO66"/>
  <c r="DQ129"/>
  <c r="DO122"/>
  <c r="DS121"/>
  <c r="DR120"/>
  <c r="DQ119"/>
  <c r="DP119"/>
  <c r="DO135"/>
  <c r="DS85"/>
  <c r="DO74"/>
  <c r="DS16"/>
  <c r="DO9"/>
  <c r="AJ61"/>
  <c r="AL61" s="1"/>
  <c r="AM61" s="1"/>
  <c r="DJ61" s="1"/>
  <c r="DO61" s="1"/>
  <c r="DS14"/>
  <c r="U24"/>
  <c r="W24" s="1"/>
  <c r="X24" s="1"/>
  <c r="DI24" s="1"/>
  <c r="DR11"/>
  <c r="DS17"/>
  <c r="DH53"/>
  <c r="DR87"/>
  <c r="DH57"/>
  <c r="DY151"/>
  <c r="EC151"/>
  <c r="EG151" s="1"/>
  <c r="EA151"/>
  <c r="EB151" s="1"/>
  <c r="EH151"/>
  <c r="EL151" s="1"/>
  <c r="EM151"/>
  <c r="EQ151" s="1"/>
  <c r="ER151"/>
  <c r="EV151" s="1"/>
  <c r="DQ177"/>
  <c r="DO177"/>
  <c r="DS177"/>
  <c r="DR177"/>
  <c r="DP177"/>
  <c r="DO139"/>
  <c r="DS139"/>
  <c r="DR139"/>
  <c r="DQ139"/>
  <c r="DP139"/>
  <c r="DY180"/>
  <c r="EC180"/>
  <c r="EG180" s="1"/>
  <c r="ER180"/>
  <c r="EV180" s="1"/>
  <c r="EM180"/>
  <c r="EQ180" s="1"/>
  <c r="EH180"/>
  <c r="EL180" s="1"/>
  <c r="EA180"/>
  <c r="EB180" s="1"/>
  <c r="DQ25"/>
  <c r="DO25"/>
  <c r="DS25"/>
  <c r="DR25"/>
  <c r="DP25"/>
  <c r="DQ178"/>
  <c r="DS178"/>
  <c r="DR178"/>
  <c r="DP178"/>
  <c r="DO178"/>
  <c r="FH167"/>
  <c r="N165" i="7" s="1"/>
  <c r="FG167" i="5"/>
  <c r="FI167" s="1"/>
  <c r="ER122"/>
  <c r="EV122" s="1"/>
  <c r="EA122"/>
  <c r="EB122" s="1"/>
  <c r="EM122"/>
  <c r="EQ122" s="1"/>
  <c r="EH122"/>
  <c r="EL122" s="1"/>
  <c r="EC122"/>
  <c r="EG122" s="1"/>
  <c r="DY122"/>
  <c r="ER92"/>
  <c r="EV92" s="1"/>
  <c r="EA92"/>
  <c r="EB92" s="1"/>
  <c r="DY92"/>
  <c r="EH92"/>
  <c r="EL92" s="1"/>
  <c r="EM92"/>
  <c r="EQ92" s="1"/>
  <c r="EC92"/>
  <c r="EG92" s="1"/>
  <c r="DQ57"/>
  <c r="DP57"/>
  <c r="DO57"/>
  <c r="DS57"/>
  <c r="DR57"/>
  <c r="EH129"/>
  <c r="EL129" s="1"/>
  <c r="EM129"/>
  <c r="EQ129" s="1"/>
  <c r="ER129"/>
  <c r="EV129" s="1"/>
  <c r="EA129"/>
  <c r="EB129" s="1"/>
  <c r="DY129"/>
  <c r="EC129"/>
  <c r="EG129" s="1"/>
  <c r="FC142"/>
  <c r="DZ142"/>
  <c r="FB142"/>
  <c r="FA142"/>
  <c r="EZ142"/>
  <c r="DY148"/>
  <c r="EC148"/>
  <c r="EG148" s="1"/>
  <c r="EH148"/>
  <c r="EL148" s="1"/>
  <c r="EM148"/>
  <c r="EQ148" s="1"/>
  <c r="ER148"/>
  <c r="EV148" s="1"/>
  <c r="EA148"/>
  <c r="EB148" s="1"/>
  <c r="FH125"/>
  <c r="N123" i="7" s="1"/>
  <c r="FG125" i="5"/>
  <c r="FI125" s="1"/>
  <c r="EH109"/>
  <c r="EL109" s="1"/>
  <c r="DY109"/>
  <c r="EC109"/>
  <c r="EG109" s="1"/>
  <c r="EA109"/>
  <c r="EB109" s="1"/>
  <c r="EM109"/>
  <c r="EQ109" s="1"/>
  <c r="ER109"/>
  <c r="EV109" s="1"/>
  <c r="ER85"/>
  <c r="EV85" s="1"/>
  <c r="DY85"/>
  <c r="EH85"/>
  <c r="EL85" s="1"/>
  <c r="EM85"/>
  <c r="EQ85" s="1"/>
  <c r="EC85"/>
  <c r="EG85" s="1"/>
  <c r="EA85"/>
  <c r="EB85" s="1"/>
  <c r="EH65"/>
  <c r="EL65" s="1"/>
  <c r="DY65"/>
  <c r="EC65"/>
  <c r="EG65" s="1"/>
  <c r="ER65"/>
  <c r="EV65" s="1"/>
  <c r="EA65"/>
  <c r="EB65" s="1"/>
  <c r="EM65"/>
  <c r="EQ65" s="1"/>
  <c r="EH68"/>
  <c r="EL68" s="1"/>
  <c r="DY68"/>
  <c r="EC68"/>
  <c r="EG68" s="1"/>
  <c r="ER68"/>
  <c r="EV68" s="1"/>
  <c r="EA68"/>
  <c r="EB68" s="1"/>
  <c r="EM68"/>
  <c r="EQ68" s="1"/>
  <c r="EZ190"/>
  <c r="FC190"/>
  <c r="DZ190"/>
  <c r="FB190"/>
  <c r="FA190"/>
  <c r="FH193"/>
  <c r="N191" i="7" s="1"/>
  <c r="FG193" i="5"/>
  <c r="FI193" s="1"/>
  <c r="FG99"/>
  <c r="FI99" s="1"/>
  <c r="FH99"/>
  <c r="N97" i="7" s="1"/>
  <c r="FH187" i="5"/>
  <c r="N185" i="7" s="1"/>
  <c r="FG187" i="5"/>
  <c r="FI187" s="1"/>
  <c r="EH134"/>
  <c r="EL134" s="1"/>
  <c r="EA134"/>
  <c r="EB134" s="1"/>
  <c r="DY134"/>
  <c r="EC134"/>
  <c r="EG134" s="1"/>
  <c r="EM134"/>
  <c r="EQ134" s="1"/>
  <c r="ER134"/>
  <c r="EV134" s="1"/>
  <c r="EH130"/>
  <c r="EL130" s="1"/>
  <c r="EA130"/>
  <c r="EB130" s="1"/>
  <c r="DY130"/>
  <c r="EC130"/>
  <c r="EG130" s="1"/>
  <c r="EM130"/>
  <c r="EQ130" s="1"/>
  <c r="ER130"/>
  <c r="EV130" s="1"/>
  <c r="EZ191"/>
  <c r="FC191"/>
  <c r="DZ191"/>
  <c r="FB191"/>
  <c r="FA191"/>
  <c r="DZ202"/>
  <c r="FB202"/>
  <c r="EZ202"/>
  <c r="FC202"/>
  <c r="FA202"/>
  <c r="DY170"/>
  <c r="EC170"/>
  <c r="EG170" s="1"/>
  <c r="EH170"/>
  <c r="EL170" s="1"/>
  <c r="EM170"/>
  <c r="EQ170" s="1"/>
  <c r="ER170"/>
  <c r="EV170" s="1"/>
  <c r="EA170"/>
  <c r="EB170" s="1"/>
  <c r="DQ166"/>
  <c r="DR166"/>
  <c r="DS166"/>
  <c r="DP166"/>
  <c r="DO166"/>
  <c r="DQ149"/>
  <c r="DO149"/>
  <c r="DS149"/>
  <c r="DR149"/>
  <c r="DP149"/>
  <c r="EH103"/>
  <c r="EL103" s="1"/>
  <c r="DY103"/>
  <c r="EC103"/>
  <c r="EG103" s="1"/>
  <c r="EA103"/>
  <c r="EB103" s="1"/>
  <c r="EM103"/>
  <c r="EQ103" s="1"/>
  <c r="ER103"/>
  <c r="EV103" s="1"/>
  <c r="ER123"/>
  <c r="EV123" s="1"/>
  <c r="EH123"/>
  <c r="EL123" s="1"/>
  <c r="EA123"/>
  <c r="EB123" s="1"/>
  <c r="EM123"/>
  <c r="EQ123" s="1"/>
  <c r="DY123"/>
  <c r="EC123"/>
  <c r="EG123" s="1"/>
  <c r="FH119"/>
  <c r="N117" i="7" s="1"/>
  <c r="FG119" i="5"/>
  <c r="FI119" s="1"/>
  <c r="EH106"/>
  <c r="EL106" s="1"/>
  <c r="DY106"/>
  <c r="EC106"/>
  <c r="EG106" s="1"/>
  <c r="EA106"/>
  <c r="EB106" s="1"/>
  <c r="EM106"/>
  <c r="EQ106" s="1"/>
  <c r="ER106"/>
  <c r="EV106" s="1"/>
  <c r="EA100"/>
  <c r="EB100" s="1"/>
  <c r="EM100"/>
  <c r="EQ100" s="1"/>
  <c r="EH100"/>
  <c r="EL100" s="1"/>
  <c r="DY100"/>
  <c r="EC100"/>
  <c r="EG100" s="1"/>
  <c r="ER100"/>
  <c r="EV100" s="1"/>
  <c r="FH81"/>
  <c r="N79" i="7" s="1"/>
  <c r="FG81" i="5"/>
  <c r="FI81" s="1"/>
  <c r="FH68"/>
  <c r="N66" i="7" s="1"/>
  <c r="FG68" i="5"/>
  <c r="FI68" s="1"/>
  <c r="DH21"/>
  <c r="U21"/>
  <c r="W21" s="1"/>
  <c r="X21" s="1"/>
  <c r="DI21" s="1"/>
  <c r="DQ12"/>
  <c r="DP12"/>
  <c r="DR12"/>
  <c r="DS12"/>
  <c r="DO12"/>
  <c r="EZ189"/>
  <c r="FC189"/>
  <c r="DZ189"/>
  <c r="FB189"/>
  <c r="FA189"/>
  <c r="DP185"/>
  <c r="DO185"/>
  <c r="DS185"/>
  <c r="DR185"/>
  <c r="DQ185"/>
  <c r="DY167"/>
  <c r="EC167"/>
  <c r="EG167" s="1"/>
  <c r="EH167"/>
  <c r="EL167" s="1"/>
  <c r="EM167"/>
  <c r="EQ167" s="1"/>
  <c r="ER167"/>
  <c r="EV167" s="1"/>
  <c r="EA167"/>
  <c r="EB167" s="1"/>
  <c r="DY155"/>
  <c r="EC155"/>
  <c r="EG155" s="1"/>
  <c r="EA155"/>
  <c r="EB155" s="1"/>
  <c r="EH155"/>
  <c r="EL155" s="1"/>
  <c r="EM155"/>
  <c r="EQ155" s="1"/>
  <c r="ER155"/>
  <c r="EV155" s="1"/>
  <c r="EA99"/>
  <c r="EB99" s="1"/>
  <c r="EM99"/>
  <c r="EQ99" s="1"/>
  <c r="EH99"/>
  <c r="EL99" s="1"/>
  <c r="DY99"/>
  <c r="EC99"/>
  <c r="EG99" s="1"/>
  <c r="ER99"/>
  <c r="EV99" s="1"/>
  <c r="EZ81"/>
  <c r="FC81"/>
  <c r="FB81"/>
  <c r="FA81"/>
  <c r="DZ81"/>
  <c r="FH147"/>
  <c r="N145" i="7" s="1"/>
  <c r="FG147" i="5"/>
  <c r="FI147" s="1"/>
  <c r="ER120"/>
  <c r="EV120" s="1"/>
  <c r="EA120"/>
  <c r="EB120" s="1"/>
  <c r="EM120"/>
  <c r="EQ120" s="1"/>
  <c r="EH120"/>
  <c r="EL120" s="1"/>
  <c r="EC120"/>
  <c r="EG120" s="1"/>
  <c r="DY120"/>
  <c r="ER94"/>
  <c r="EV94" s="1"/>
  <c r="EA94"/>
  <c r="EB94" s="1"/>
  <c r="EM94"/>
  <c r="EQ94" s="1"/>
  <c r="EH94"/>
  <c r="EL94" s="1"/>
  <c r="DY94"/>
  <c r="EC94"/>
  <c r="EG94" s="1"/>
  <c r="ER88"/>
  <c r="EV88" s="1"/>
  <c r="EA88"/>
  <c r="EB88" s="1"/>
  <c r="DY88"/>
  <c r="EH88"/>
  <c r="EL88" s="1"/>
  <c r="EM88"/>
  <c r="EQ88" s="1"/>
  <c r="EC88"/>
  <c r="EG88" s="1"/>
  <c r="ER77"/>
  <c r="EV77" s="1"/>
  <c r="EA77"/>
  <c r="EB77" s="1"/>
  <c r="EM77"/>
  <c r="EQ77" s="1"/>
  <c r="DY77"/>
  <c r="EH77"/>
  <c r="EL77" s="1"/>
  <c r="EC77"/>
  <c r="EG77" s="1"/>
  <c r="ER125"/>
  <c r="EV125" s="1"/>
  <c r="EH125"/>
  <c r="EL125" s="1"/>
  <c r="EA125"/>
  <c r="EB125" s="1"/>
  <c r="EM125"/>
  <c r="EQ125" s="1"/>
  <c r="DY125"/>
  <c r="EC125"/>
  <c r="EG125" s="1"/>
  <c r="EZ203"/>
  <c r="FC203"/>
  <c r="DZ203"/>
  <c r="FB203"/>
  <c r="FA203"/>
  <c r="ER187"/>
  <c r="EV187" s="1"/>
  <c r="EA187"/>
  <c r="EB187" s="1"/>
  <c r="EM187"/>
  <c r="EQ187" s="1"/>
  <c r="EH187"/>
  <c r="EL187" s="1"/>
  <c r="DY187"/>
  <c r="EC187"/>
  <c r="EG187" s="1"/>
  <c r="ER182"/>
  <c r="EV182" s="1"/>
  <c r="EA182"/>
  <c r="EB182" s="1"/>
  <c r="EM182"/>
  <c r="EQ182" s="1"/>
  <c r="EH182"/>
  <c r="EL182" s="1"/>
  <c r="DY182"/>
  <c r="EC182"/>
  <c r="EG182" s="1"/>
  <c r="FA179"/>
  <c r="FB179"/>
  <c r="DZ179"/>
  <c r="EZ179"/>
  <c r="FC179"/>
  <c r="EA147"/>
  <c r="EB147" s="1"/>
  <c r="EM147"/>
  <c r="EQ147" s="1"/>
  <c r="DY147"/>
  <c r="EC147"/>
  <c r="EG147" s="1"/>
  <c r="ER147"/>
  <c r="EV147" s="1"/>
  <c r="EH147"/>
  <c r="EL147" s="1"/>
  <c r="FC138"/>
  <c r="DZ138"/>
  <c r="FB138"/>
  <c r="FA138"/>
  <c r="EZ138"/>
  <c r="EZ118"/>
  <c r="FC118"/>
  <c r="DZ118"/>
  <c r="FB118"/>
  <c r="FA118"/>
  <c r="EZ76"/>
  <c r="FC76"/>
  <c r="FB76"/>
  <c r="FA76"/>
  <c r="DZ76"/>
  <c r="EZ83"/>
  <c r="FC83"/>
  <c r="FA83"/>
  <c r="DZ83"/>
  <c r="FB83"/>
  <c r="DH18"/>
  <c r="U18"/>
  <c r="W18" s="1"/>
  <c r="X18" s="1"/>
  <c r="DI18" s="1"/>
  <c r="DZ64"/>
  <c r="FH168"/>
  <c r="N166" i="7" s="1"/>
  <c r="FG168" i="5"/>
  <c r="FI168" s="1"/>
  <c r="DY156"/>
  <c r="EC156"/>
  <c r="EG156" s="1"/>
  <c r="EH156"/>
  <c r="EL156" s="1"/>
  <c r="EM156"/>
  <c r="EQ156" s="1"/>
  <c r="ER156"/>
  <c r="EV156" s="1"/>
  <c r="EA156"/>
  <c r="EB156" s="1"/>
  <c r="DO138"/>
  <c r="DS138"/>
  <c r="DR138"/>
  <c r="DQ138"/>
  <c r="DP138"/>
  <c r="EH108"/>
  <c r="EL108" s="1"/>
  <c r="DY108"/>
  <c r="EC108"/>
  <c r="EG108" s="1"/>
  <c r="EA108"/>
  <c r="EB108" s="1"/>
  <c r="EM108"/>
  <c r="EQ108" s="1"/>
  <c r="ER108"/>
  <c r="EV108" s="1"/>
  <c r="ER97"/>
  <c r="EV97" s="1"/>
  <c r="EA97"/>
  <c r="EB97" s="1"/>
  <c r="EM97"/>
  <c r="EQ97" s="1"/>
  <c r="EH97"/>
  <c r="EL97" s="1"/>
  <c r="DY97"/>
  <c r="EC97"/>
  <c r="EG97" s="1"/>
  <c r="ER89"/>
  <c r="EV89" s="1"/>
  <c r="DY89"/>
  <c r="EH89"/>
  <c r="EL89" s="1"/>
  <c r="EM89"/>
  <c r="EQ89" s="1"/>
  <c r="EC89"/>
  <c r="EG89" s="1"/>
  <c r="EA89"/>
  <c r="EB89" s="1"/>
  <c r="DR55"/>
  <c r="DQ55"/>
  <c r="DP55"/>
  <c r="DO55"/>
  <c r="DS55"/>
  <c r="DR27"/>
  <c r="DQ27"/>
  <c r="DP27"/>
  <c r="DO27"/>
  <c r="DS27"/>
  <c r="ER75"/>
  <c r="EV75" s="1"/>
  <c r="EA75"/>
  <c r="EB75" s="1"/>
  <c r="EM75"/>
  <c r="EQ75" s="1"/>
  <c r="EC75"/>
  <c r="EG75" s="1"/>
  <c r="DY75"/>
  <c r="EH75"/>
  <c r="EL75" s="1"/>
  <c r="EZ201"/>
  <c r="DZ201"/>
  <c r="FB201"/>
  <c r="FC201"/>
  <c r="FA201"/>
  <c r="EZ188"/>
  <c r="FC188"/>
  <c r="DZ188"/>
  <c r="FB188"/>
  <c r="FA188"/>
  <c r="EZ192"/>
  <c r="FC192"/>
  <c r="DZ192"/>
  <c r="FB192"/>
  <c r="FA192"/>
  <c r="EZ199"/>
  <c r="FC199"/>
  <c r="DZ199"/>
  <c r="FB199"/>
  <c r="FA199"/>
  <c r="DP183"/>
  <c r="DO183"/>
  <c r="DS183"/>
  <c r="DR183"/>
  <c r="DQ183"/>
  <c r="DQ173"/>
  <c r="DO173"/>
  <c r="DS173"/>
  <c r="DR173"/>
  <c r="DP173"/>
  <c r="DQ154"/>
  <c r="DS154"/>
  <c r="DR154"/>
  <c r="DP154"/>
  <c r="DO154"/>
  <c r="EH128"/>
  <c r="EL128" s="1"/>
  <c r="EC128"/>
  <c r="EG128" s="1"/>
  <c r="EM128"/>
  <c r="EQ128" s="1"/>
  <c r="ER128"/>
  <c r="EV128" s="1"/>
  <c r="EA128"/>
  <c r="EB128" s="1"/>
  <c r="DY128"/>
  <c r="DP37"/>
  <c r="DO37"/>
  <c r="DS37"/>
  <c r="DR37"/>
  <c r="DQ37"/>
  <c r="DZ73"/>
  <c r="FB73"/>
  <c r="EZ73"/>
  <c r="FC73"/>
  <c r="FA73"/>
  <c r="DS73"/>
  <c r="DS70"/>
  <c r="DR119"/>
  <c r="DP85"/>
  <c r="FE28"/>
  <c r="FE15"/>
  <c r="DH59"/>
  <c r="DH54"/>
  <c r="FE113"/>
  <c r="FF113" s="1"/>
  <c r="DO148"/>
  <c r="DO134"/>
  <c r="DQ69"/>
  <c r="DP67"/>
  <c r="DQ99"/>
  <c r="FE42"/>
  <c r="FE109"/>
  <c r="FF109" s="1"/>
  <c r="DH55"/>
  <c r="DO156"/>
  <c r="DS152"/>
  <c r="DQ131"/>
  <c r="DR131"/>
  <c r="DP127"/>
  <c r="DP126"/>
  <c r="DQ125"/>
  <c r="DO124"/>
  <c r="DP124"/>
  <c r="DR82"/>
  <c r="DQ72"/>
  <c r="DR72"/>
  <c r="DP64"/>
  <c r="DY144"/>
  <c r="DQ117"/>
  <c r="DH185"/>
  <c r="DR99"/>
  <c r="AJ36"/>
  <c r="AL36" s="1"/>
  <c r="AM36" s="1"/>
  <c r="DJ36" s="1"/>
  <c r="BD31"/>
  <c r="BE31" s="1"/>
  <c r="DK31" s="1"/>
  <c r="DP31" s="1"/>
  <c r="AL26"/>
  <c r="AM26" s="1"/>
  <c r="DJ26" s="1"/>
  <c r="FE41"/>
  <c r="DR123"/>
  <c r="DO86"/>
  <c r="DQ81"/>
  <c r="DP81"/>
  <c r="DP73"/>
  <c r="DP70"/>
  <c r="DO68"/>
  <c r="DS66"/>
  <c r="DR66"/>
  <c r="DY153"/>
  <c r="DP129"/>
  <c r="DS122"/>
  <c r="DR121"/>
  <c r="DQ120"/>
  <c r="DP120"/>
  <c r="DO119"/>
  <c r="DS135"/>
  <c r="DR85"/>
  <c r="DS74"/>
  <c r="AL23"/>
  <c r="AM23" s="1"/>
  <c r="DJ23" s="1"/>
  <c r="DR23" s="1"/>
  <c r="DR16"/>
  <c r="DS9"/>
  <c r="DQ101"/>
  <c r="CN47"/>
  <c r="CO47" s="1"/>
  <c r="DM47" s="1"/>
  <c r="DQ47" s="1"/>
  <c r="DR14"/>
  <c r="EC67"/>
  <c r="EG67" s="1"/>
  <c r="DS11"/>
  <c r="DP17"/>
  <c r="DO99"/>
  <c r="DQ87"/>
  <c r="DT10"/>
  <c r="FC204"/>
  <c r="DZ204"/>
  <c r="FB204"/>
  <c r="FA204"/>
  <c r="EZ204"/>
  <c r="DQ176"/>
  <c r="DP176"/>
  <c r="DO176"/>
  <c r="DS176"/>
  <c r="DR176"/>
  <c r="DQ157"/>
  <c r="DO157"/>
  <c r="DS157"/>
  <c r="DR157"/>
  <c r="DP157"/>
  <c r="FH121"/>
  <c r="N119" i="7" s="1"/>
  <c r="FG121" i="5"/>
  <c r="FI121" s="1"/>
  <c r="DQ58"/>
  <c r="DP58"/>
  <c r="DO58"/>
  <c r="DS58"/>
  <c r="DR58"/>
  <c r="DQ171"/>
  <c r="DR171"/>
  <c r="DS171"/>
  <c r="DP171"/>
  <c r="DO171"/>
  <c r="DO137"/>
  <c r="DS137"/>
  <c r="DR137"/>
  <c r="DQ137"/>
  <c r="DP137"/>
  <c r="ER96"/>
  <c r="EV96" s="1"/>
  <c r="EA96"/>
  <c r="EB96" s="1"/>
  <c r="EM96"/>
  <c r="EQ96" s="1"/>
  <c r="EH96"/>
  <c r="EL96" s="1"/>
  <c r="DY96"/>
  <c r="EC96"/>
  <c r="EG96" s="1"/>
  <c r="DR44"/>
  <c r="DP44"/>
  <c r="DQ44"/>
  <c r="DO44"/>
  <c r="DS44"/>
  <c r="DQ175"/>
  <c r="DR175"/>
  <c r="DP175"/>
  <c r="DO175"/>
  <c r="DS175"/>
  <c r="DQ168"/>
  <c r="DR168"/>
  <c r="DS168"/>
  <c r="DP168"/>
  <c r="DO168"/>
  <c r="DY150"/>
  <c r="EC150"/>
  <c r="EG150" s="1"/>
  <c r="EH150"/>
  <c r="EL150" s="1"/>
  <c r="EM150"/>
  <c r="EQ150" s="1"/>
  <c r="ER150"/>
  <c r="EV150" s="1"/>
  <c r="EA150"/>
  <c r="EB150" s="1"/>
  <c r="EZ84"/>
  <c r="FC84"/>
  <c r="FB84"/>
  <c r="FA84"/>
  <c r="DZ84"/>
  <c r="DP89"/>
  <c r="DS89"/>
  <c r="DR89"/>
  <c r="DQ89"/>
  <c r="DO89"/>
  <c r="DP91"/>
  <c r="DS91"/>
  <c r="DR91"/>
  <c r="DQ91"/>
  <c r="DO91"/>
  <c r="EH74"/>
  <c r="EL74" s="1"/>
  <c r="ER74"/>
  <c r="EV74" s="1"/>
  <c r="EA74"/>
  <c r="EB74" s="1"/>
  <c r="EM74"/>
  <c r="EQ74" s="1"/>
  <c r="EC74"/>
  <c r="EG74" s="1"/>
  <c r="DY74"/>
  <c r="DQ60"/>
  <c r="DR60"/>
  <c r="DY169"/>
  <c r="EC169"/>
  <c r="EG169" s="1"/>
  <c r="EH169"/>
  <c r="EL169" s="1"/>
  <c r="EM169"/>
  <c r="EQ169" s="1"/>
  <c r="ER169"/>
  <c r="EV169" s="1"/>
  <c r="EA169"/>
  <c r="EB169" s="1"/>
  <c r="FH206"/>
  <c r="N204" i="7" s="1"/>
  <c r="FG206" i="5"/>
  <c r="FI206" s="1"/>
  <c r="FH145"/>
  <c r="N143" i="7" s="1"/>
  <c r="FG145" i="5"/>
  <c r="FI145" s="1"/>
  <c r="DR52"/>
  <c r="DP52"/>
  <c r="DO52"/>
  <c r="DS52"/>
  <c r="DQ52"/>
  <c r="FH104"/>
  <c r="N102" i="7" s="1"/>
  <c r="FG104" i="5"/>
  <c r="FI104" s="1"/>
  <c r="DP39"/>
  <c r="DO39"/>
  <c r="DS39"/>
  <c r="DR39"/>
  <c r="DQ39"/>
  <c r="FH151"/>
  <c r="N149" i="7" s="1"/>
  <c r="FG151" i="5"/>
  <c r="FI151" s="1"/>
  <c r="EA135"/>
  <c r="EB135" s="1"/>
  <c r="EM135"/>
  <c r="EQ135" s="1"/>
  <c r="EH135"/>
  <c r="EL135" s="1"/>
  <c r="DY135"/>
  <c r="EC135"/>
  <c r="EG135" s="1"/>
  <c r="ER135"/>
  <c r="EV135" s="1"/>
  <c r="FC205"/>
  <c r="DZ205"/>
  <c r="FB205"/>
  <c r="FA205"/>
  <c r="EZ205"/>
  <c r="DY166"/>
  <c r="EC166"/>
  <c r="EG166" s="1"/>
  <c r="EH166"/>
  <c r="EL166" s="1"/>
  <c r="EM166"/>
  <c r="EQ166" s="1"/>
  <c r="ER166"/>
  <c r="EV166" s="1"/>
  <c r="EA166"/>
  <c r="EB166" s="1"/>
  <c r="DQ151"/>
  <c r="DR151"/>
  <c r="DP151"/>
  <c r="DO151"/>
  <c r="DS151"/>
  <c r="FC145"/>
  <c r="FA145"/>
  <c r="DZ145"/>
  <c r="FB145"/>
  <c r="EZ145"/>
  <c r="DQ158"/>
  <c r="DS158"/>
  <c r="DR158"/>
  <c r="DP158"/>
  <c r="DO158"/>
  <c r="FH176"/>
  <c r="N174" i="7" s="1"/>
  <c r="FG176" i="5"/>
  <c r="FI176" s="1"/>
  <c r="FH124"/>
  <c r="N122" i="7" s="1"/>
  <c r="FG124" i="5"/>
  <c r="FI124" s="1"/>
  <c r="EH107"/>
  <c r="EL107" s="1"/>
  <c r="DY107"/>
  <c r="EC107"/>
  <c r="EG107" s="1"/>
  <c r="EA107"/>
  <c r="EB107" s="1"/>
  <c r="EM107"/>
  <c r="EQ107" s="1"/>
  <c r="ER107"/>
  <c r="EV107" s="1"/>
  <c r="FH120"/>
  <c r="N118" i="7" s="1"/>
  <c r="FG120" i="5"/>
  <c r="FI120" s="1"/>
  <c r="EH127"/>
  <c r="EL127" s="1"/>
  <c r="DY127"/>
  <c r="EC127"/>
  <c r="EG127" s="1"/>
  <c r="EM127"/>
  <c r="EQ127" s="1"/>
  <c r="ER127"/>
  <c r="EV127" s="1"/>
  <c r="EA127"/>
  <c r="EB127" s="1"/>
  <c r="EH110"/>
  <c r="EL110" s="1"/>
  <c r="DY110"/>
  <c r="EC110"/>
  <c r="EG110" s="1"/>
  <c r="EA110"/>
  <c r="EB110" s="1"/>
  <c r="EM110"/>
  <c r="EQ110" s="1"/>
  <c r="ER110"/>
  <c r="EV110" s="1"/>
  <c r="FH72"/>
  <c r="N70" i="7" s="1"/>
  <c r="FG72" i="5"/>
  <c r="FI72" s="1"/>
  <c r="DR53"/>
  <c r="DQ53"/>
  <c r="DP53"/>
  <c r="DS53"/>
  <c r="DO53"/>
  <c r="DO15"/>
  <c r="DS15"/>
  <c r="DR15"/>
  <c r="DQ15"/>
  <c r="DP15"/>
  <c r="DP65"/>
  <c r="DO65"/>
  <c r="DQ65"/>
  <c r="DR65"/>
  <c r="DS65"/>
  <c r="EZ196"/>
  <c r="DZ196"/>
  <c r="FB196"/>
  <c r="FC196"/>
  <c r="FA196"/>
  <c r="EZ194"/>
  <c r="DZ194"/>
  <c r="FB194"/>
  <c r="FC194"/>
  <c r="FA194"/>
  <c r="ER181"/>
  <c r="EV181" s="1"/>
  <c r="EA181"/>
  <c r="EB181" s="1"/>
  <c r="EM181"/>
  <c r="EQ181" s="1"/>
  <c r="EH181"/>
  <c r="EL181" s="1"/>
  <c r="DY181"/>
  <c r="EC181"/>
  <c r="EG181" s="1"/>
  <c r="DQ180"/>
  <c r="DP180"/>
  <c r="DO180"/>
  <c r="DS180"/>
  <c r="DR180"/>
  <c r="FA164"/>
  <c r="FC164"/>
  <c r="DZ164"/>
  <c r="FB164"/>
  <c r="EZ164"/>
  <c r="EA143"/>
  <c r="EB143" s="1"/>
  <c r="EM143"/>
  <c r="EQ143" s="1"/>
  <c r="EH143"/>
  <c r="EL143" s="1"/>
  <c r="DY143"/>
  <c r="EC143"/>
  <c r="EG143" s="1"/>
  <c r="ER143"/>
  <c r="EV143" s="1"/>
  <c r="EZ80"/>
  <c r="FC80"/>
  <c r="FB80"/>
  <c r="FA80"/>
  <c r="DZ80"/>
  <c r="EZ79"/>
  <c r="FC79"/>
  <c r="FA79"/>
  <c r="DZ79"/>
  <c r="FB79"/>
  <c r="DO140"/>
  <c r="DS140"/>
  <c r="DR140"/>
  <c r="DQ140"/>
  <c r="DP140"/>
  <c r="ER124"/>
  <c r="EV124" s="1"/>
  <c r="EH124"/>
  <c r="EL124" s="1"/>
  <c r="EA124"/>
  <c r="EB124" s="1"/>
  <c r="EM124"/>
  <c r="EQ124" s="1"/>
  <c r="DY124"/>
  <c r="EC124"/>
  <c r="EG124" s="1"/>
  <c r="ER119"/>
  <c r="EV119" s="1"/>
  <c r="EA119"/>
  <c r="EB119" s="1"/>
  <c r="EM119"/>
  <c r="EQ119" s="1"/>
  <c r="EH119"/>
  <c r="EL119" s="1"/>
  <c r="EC119"/>
  <c r="EG119" s="1"/>
  <c r="DY119"/>
  <c r="ER93"/>
  <c r="EV93" s="1"/>
  <c r="EA93"/>
  <c r="EB93" s="1"/>
  <c r="EM93"/>
  <c r="EQ93" s="1"/>
  <c r="EH93"/>
  <c r="EL93" s="1"/>
  <c r="DY93"/>
  <c r="EC93"/>
  <c r="EG93" s="1"/>
  <c r="DQ62"/>
  <c r="DP62"/>
  <c r="DO62"/>
  <c r="DS62"/>
  <c r="DR62"/>
  <c r="DP187"/>
  <c r="DO187"/>
  <c r="DS187"/>
  <c r="DR187"/>
  <c r="DQ187"/>
  <c r="DP182"/>
  <c r="DO182"/>
  <c r="DS182"/>
  <c r="DR182"/>
  <c r="DQ182"/>
  <c r="DQ172"/>
  <c r="DR172"/>
  <c r="DS172"/>
  <c r="DP172"/>
  <c r="DO172"/>
  <c r="DQ150"/>
  <c r="DS150"/>
  <c r="DR150"/>
  <c r="DP150"/>
  <c r="DO150"/>
  <c r="EZ90"/>
  <c r="DZ90"/>
  <c r="FC90"/>
  <c r="FB90"/>
  <c r="FA90"/>
  <c r="DH19"/>
  <c r="U19"/>
  <c r="W19" s="1"/>
  <c r="X19" s="1"/>
  <c r="DI19" s="1"/>
  <c r="DQ174"/>
  <c r="DS174"/>
  <c r="DR174"/>
  <c r="DP174"/>
  <c r="DO174"/>
  <c r="FH172"/>
  <c r="N170" i="7" s="1"/>
  <c r="FG172" i="5"/>
  <c r="FI172" s="1"/>
  <c r="DO136"/>
  <c r="DS136"/>
  <c r="DR136"/>
  <c r="DQ136"/>
  <c r="DP136"/>
  <c r="DO145"/>
  <c r="DS145"/>
  <c r="DQ145"/>
  <c r="DR145"/>
  <c r="DP145"/>
  <c r="DO146"/>
  <c r="DS146"/>
  <c r="DQ146"/>
  <c r="DR146"/>
  <c r="DP146"/>
  <c r="DO142"/>
  <c r="DS142"/>
  <c r="DR142"/>
  <c r="DQ142"/>
  <c r="DP142"/>
  <c r="EH105"/>
  <c r="EL105" s="1"/>
  <c r="DY105"/>
  <c r="EC105"/>
  <c r="EG105" s="1"/>
  <c r="EA105"/>
  <c r="EB105" s="1"/>
  <c r="EM105"/>
  <c r="EQ105" s="1"/>
  <c r="ER105"/>
  <c r="EV105" s="1"/>
  <c r="EH112"/>
  <c r="EL112" s="1"/>
  <c r="DY112"/>
  <c r="EC112"/>
  <c r="EG112" s="1"/>
  <c r="EA112"/>
  <c r="EB112" s="1"/>
  <c r="EM112"/>
  <c r="EQ112" s="1"/>
  <c r="ER112"/>
  <c r="EV112" s="1"/>
  <c r="EH117"/>
  <c r="EL117" s="1"/>
  <c r="EC117"/>
  <c r="EG117" s="1"/>
  <c r="EM117"/>
  <c r="EQ117" s="1"/>
  <c r="ER117"/>
  <c r="EV117" s="1"/>
  <c r="EA117"/>
  <c r="EB117" s="1"/>
  <c r="DY117"/>
  <c r="ER82"/>
  <c r="EV82" s="1"/>
  <c r="EA82"/>
  <c r="EB82" s="1"/>
  <c r="EM82"/>
  <c r="EQ82" s="1"/>
  <c r="DY82"/>
  <c r="EH82"/>
  <c r="EL82" s="1"/>
  <c r="EC82"/>
  <c r="EG82" s="1"/>
  <c r="DY63"/>
  <c r="EC63"/>
  <c r="EG63" s="1"/>
  <c r="ER63"/>
  <c r="EV63" s="1"/>
  <c r="EA63"/>
  <c r="EB63" s="1"/>
  <c r="EH63"/>
  <c r="EL63" s="1"/>
  <c r="EM63"/>
  <c r="EQ63" s="1"/>
  <c r="FC206"/>
  <c r="DZ206"/>
  <c r="FB206"/>
  <c r="FA206"/>
  <c r="EZ206"/>
  <c r="DY173"/>
  <c r="EC173"/>
  <c r="EG173" s="1"/>
  <c r="EH173"/>
  <c r="EL173" s="1"/>
  <c r="EM173"/>
  <c r="EQ173" s="1"/>
  <c r="ER173"/>
  <c r="EV173" s="1"/>
  <c r="EA173"/>
  <c r="EB173" s="1"/>
  <c r="DQ169"/>
  <c r="DR169"/>
  <c r="DS169"/>
  <c r="DP169"/>
  <c r="DO169"/>
  <c r="DY154"/>
  <c r="EC154"/>
  <c r="EG154" s="1"/>
  <c r="EH154"/>
  <c r="EL154" s="1"/>
  <c r="EM154"/>
  <c r="EQ154" s="1"/>
  <c r="ER154"/>
  <c r="EV154" s="1"/>
  <c r="EA154"/>
  <c r="EB154" s="1"/>
  <c r="DZ66"/>
  <c r="FB66"/>
  <c r="FA66"/>
  <c r="EZ66"/>
  <c r="FC66"/>
  <c r="DZ126"/>
  <c r="FB126"/>
  <c r="FC126"/>
  <c r="FA126"/>
  <c r="EZ126"/>
  <c r="DS124"/>
  <c r="DO72"/>
  <c r="DO85"/>
  <c r="DH58"/>
  <c r="EC70"/>
  <c r="EG70" s="1"/>
  <c r="DQ17"/>
  <c r="W32"/>
  <c r="X32" s="1"/>
  <c r="DI32" s="1"/>
  <c r="DS87"/>
  <c r="DH183"/>
  <c r="DH156"/>
  <c r="U45"/>
  <c r="W45" s="1"/>
  <c r="X45" s="1"/>
  <c r="DI45" s="1"/>
  <c r="DY177"/>
  <c r="DS134"/>
  <c r="DY91"/>
  <c r="DH75"/>
  <c r="FE58"/>
  <c r="DH48"/>
  <c r="BV41"/>
  <c r="BW41" s="1"/>
  <c r="DL41" s="1"/>
  <c r="DH33"/>
  <c r="DH56"/>
  <c r="BB42"/>
  <c r="BD42" s="1"/>
  <c r="BE42" s="1"/>
  <c r="DK42" s="1"/>
  <c r="FE39"/>
  <c r="DR152"/>
  <c r="DO125"/>
  <c r="DQ82"/>
  <c r="DP117"/>
  <c r="FE144"/>
  <c r="FF144" s="1"/>
  <c r="FE140"/>
  <c r="FF140" s="1"/>
  <c r="FE136"/>
  <c r="FF136" s="1"/>
  <c r="DS101"/>
  <c r="DH89"/>
  <c r="U59"/>
  <c r="W59" s="1"/>
  <c r="X59" s="1"/>
  <c r="DI59" s="1"/>
  <c r="FE31"/>
  <c r="DH60"/>
  <c r="DY141"/>
  <c r="DO73"/>
  <c r="DS68"/>
  <c r="DY136"/>
  <c r="DO129"/>
  <c r="DQ121"/>
  <c r="DQ74"/>
  <c r="DR9"/>
  <c r="DP14"/>
  <c r="W30"/>
  <c r="X30" s="1"/>
  <c r="DI30" s="1"/>
  <c r="DO11"/>
  <c r="DO17"/>
  <c r="DT17" s="1"/>
  <c r="U54"/>
  <c r="W54" s="1"/>
  <c r="X54" s="1"/>
  <c r="DI54" s="1"/>
  <c r="DO87"/>
  <c r="DH22"/>
  <c r="J58" i="7"/>
  <c r="J56"/>
  <c r="J54"/>
  <c r="J43"/>
  <c r="B41"/>
  <c r="B42"/>
  <c r="B46"/>
  <c r="B52"/>
  <c r="J52"/>
  <c r="B43"/>
  <c r="B39"/>
  <c r="B44"/>
  <c r="J46"/>
  <c r="B60"/>
  <c r="J41"/>
  <c r="J49"/>
  <c r="J53"/>
  <c r="B53"/>
  <c r="J59"/>
  <c r="B45"/>
  <c r="B49"/>
  <c r="J42"/>
  <c r="J45"/>
  <c r="J50"/>
  <c r="J60"/>
  <c r="B48"/>
  <c r="B57"/>
  <c r="J39"/>
  <c r="J40"/>
  <c r="J44"/>
  <c r="J47"/>
  <c r="J48"/>
  <c r="J55"/>
  <c r="J57"/>
  <c r="B40"/>
  <c r="B50"/>
  <c r="B51"/>
  <c r="B54"/>
  <c r="B56"/>
  <c r="B58"/>
  <c r="B47"/>
  <c r="B55"/>
  <c r="B59"/>
  <c r="J51"/>
  <c r="K20" i="12"/>
  <c r="H20" i="9"/>
  <c r="H20" i="12"/>
  <c r="K20" i="9"/>
  <c r="E23" i="7"/>
  <c r="B23"/>
  <c r="E22"/>
  <c r="B22"/>
  <c r="E21"/>
  <c r="B21"/>
  <c r="E20"/>
  <c r="B20"/>
  <c r="E19"/>
  <c r="B19"/>
  <c r="E18"/>
  <c r="E17"/>
  <c r="E16"/>
  <c r="E15"/>
  <c r="E14"/>
  <c r="E13"/>
  <c r="E12"/>
  <c r="E11"/>
  <c r="E10"/>
  <c r="E9"/>
  <c r="E8"/>
  <c r="E7"/>
  <c r="E6"/>
  <c r="E5"/>
  <c r="DV5" i="5"/>
  <c r="DW5"/>
  <c r="DV6"/>
  <c r="DW6"/>
  <c r="FC219"/>
  <c r="EY6"/>
  <c r="EX6"/>
  <c r="EU6"/>
  <c r="ET6"/>
  <c r="EO6"/>
  <c r="EK6"/>
  <c r="EF6"/>
  <c r="AO6"/>
  <c r="DT62" l="1"/>
  <c r="DY62" s="1"/>
  <c r="DS61"/>
  <c r="DP60"/>
  <c r="DO60"/>
  <c r="DT58"/>
  <c r="EA58" s="1"/>
  <c r="EB58" s="1"/>
  <c r="DP51"/>
  <c r="DS51"/>
  <c r="DS40"/>
  <c r="DO40"/>
  <c r="DP40"/>
  <c r="DT37"/>
  <c r="EC37" s="1"/>
  <c r="DT16"/>
  <c r="EA16" s="1"/>
  <c r="EB16" s="1"/>
  <c r="DP41"/>
  <c r="DT52"/>
  <c r="EH52" s="1"/>
  <c r="DQ23"/>
  <c r="DT25"/>
  <c r="DO23"/>
  <c r="FC87"/>
  <c r="EZ87"/>
  <c r="DT29"/>
  <c r="DY29" s="1"/>
  <c r="FB159"/>
  <c r="DZ159"/>
  <c r="FC159"/>
  <c r="FA159"/>
  <c r="EZ159"/>
  <c r="DT53"/>
  <c r="ER53" s="1"/>
  <c r="EV53" s="1"/>
  <c r="FA87"/>
  <c r="DO36"/>
  <c r="DP36"/>
  <c r="DQ36"/>
  <c r="DS36"/>
  <c r="DR36"/>
  <c r="DQ19"/>
  <c r="DR19"/>
  <c r="DP19"/>
  <c r="DO19"/>
  <c r="DS19"/>
  <c r="DP42"/>
  <c r="DQ42"/>
  <c r="DR42"/>
  <c r="DO42"/>
  <c r="DS42"/>
  <c r="EZ93"/>
  <c r="FC93"/>
  <c r="DZ93"/>
  <c r="FB93"/>
  <c r="FA93"/>
  <c r="EZ124"/>
  <c r="DZ124"/>
  <c r="FB124"/>
  <c r="FC124"/>
  <c r="FA124"/>
  <c r="FA169"/>
  <c r="DZ169"/>
  <c r="FB169"/>
  <c r="EZ169"/>
  <c r="FC169"/>
  <c r="DZ74"/>
  <c r="FB74"/>
  <c r="EZ74"/>
  <c r="FC74"/>
  <c r="FA74"/>
  <c r="ER37"/>
  <c r="EV37" s="1"/>
  <c r="DY37"/>
  <c r="EZ75"/>
  <c r="FC75"/>
  <c r="FA75"/>
  <c r="DZ75"/>
  <c r="FB75"/>
  <c r="FC147"/>
  <c r="FA147"/>
  <c r="EZ147"/>
  <c r="DZ147"/>
  <c r="FB147"/>
  <c r="FA167"/>
  <c r="DZ167"/>
  <c r="FB167"/>
  <c r="EZ167"/>
  <c r="FC167"/>
  <c r="DQ21"/>
  <c r="DR21"/>
  <c r="DP21"/>
  <c r="DS21"/>
  <c r="DO21"/>
  <c r="FC100"/>
  <c r="DZ100"/>
  <c r="FB100"/>
  <c r="FA100"/>
  <c r="EZ100"/>
  <c r="DZ106"/>
  <c r="FB106"/>
  <c r="FA106"/>
  <c r="EZ106"/>
  <c r="FC106"/>
  <c r="FA148"/>
  <c r="DZ148"/>
  <c r="EZ148"/>
  <c r="FC148"/>
  <c r="FB148"/>
  <c r="EZ122"/>
  <c r="FC122"/>
  <c r="DZ122"/>
  <c r="FB122"/>
  <c r="FA122"/>
  <c r="DY25"/>
  <c r="EC25"/>
  <c r="EH25"/>
  <c r="EM25"/>
  <c r="ER25"/>
  <c r="EV25" s="1"/>
  <c r="EA25"/>
  <c r="EB25" s="1"/>
  <c r="EM16"/>
  <c r="ER16"/>
  <c r="EV16" s="1"/>
  <c r="DZ69"/>
  <c r="FB69"/>
  <c r="FA69"/>
  <c r="EZ69"/>
  <c r="FC69"/>
  <c r="DZ116"/>
  <c r="FB116"/>
  <c r="FC116"/>
  <c r="FA116"/>
  <c r="EZ116"/>
  <c r="FA168"/>
  <c r="DZ168"/>
  <c r="FB168"/>
  <c r="EZ168"/>
  <c r="FC168"/>
  <c r="DZ133"/>
  <c r="FB133"/>
  <c r="EZ133"/>
  <c r="FC133"/>
  <c r="FA133"/>
  <c r="EC29"/>
  <c r="ER29"/>
  <c r="EV29" s="1"/>
  <c r="EH29"/>
  <c r="EZ186"/>
  <c r="FC186"/>
  <c r="DZ186"/>
  <c r="FB186"/>
  <c r="FA186"/>
  <c r="EZ95"/>
  <c r="FC95"/>
  <c r="DZ95"/>
  <c r="FB95"/>
  <c r="FA95"/>
  <c r="FA158"/>
  <c r="EZ158"/>
  <c r="DZ158"/>
  <c r="FC158"/>
  <c r="FB158"/>
  <c r="EZ70"/>
  <c r="EZ67"/>
  <c r="DS41"/>
  <c r="DS47"/>
  <c r="DT13"/>
  <c r="DS48"/>
  <c r="DR48"/>
  <c r="DT51"/>
  <c r="DO31"/>
  <c r="ER52"/>
  <c r="EV52" s="1"/>
  <c r="DY58"/>
  <c r="EH58"/>
  <c r="DY10"/>
  <c r="EC10"/>
  <c r="ER10"/>
  <c r="EV10" s="1"/>
  <c r="EA10"/>
  <c r="EB10" s="1"/>
  <c r="EM10"/>
  <c r="EH10"/>
  <c r="FH109"/>
  <c r="N107" i="7" s="1"/>
  <c r="FG109" i="5"/>
  <c r="FI109" s="1"/>
  <c r="FH136"/>
  <c r="N134" i="7" s="1"/>
  <c r="FG136" i="5"/>
  <c r="FI136" s="1"/>
  <c r="EZ91"/>
  <c r="FB91"/>
  <c r="FA91"/>
  <c r="DZ91"/>
  <c r="FC91"/>
  <c r="FA63"/>
  <c r="EZ63"/>
  <c r="FC63"/>
  <c r="FB63"/>
  <c r="DZ63"/>
  <c r="DZ110"/>
  <c r="FB110"/>
  <c r="FA110"/>
  <c r="EZ110"/>
  <c r="FC110"/>
  <c r="FA166"/>
  <c r="DZ166"/>
  <c r="FB166"/>
  <c r="EZ166"/>
  <c r="FC166"/>
  <c r="FC135"/>
  <c r="DZ135"/>
  <c r="FB135"/>
  <c r="FA135"/>
  <c r="EZ135"/>
  <c r="EZ96"/>
  <c r="FC96"/>
  <c r="DZ96"/>
  <c r="FB96"/>
  <c r="FA96"/>
  <c r="EZ89"/>
  <c r="FB89"/>
  <c r="FA89"/>
  <c r="DZ89"/>
  <c r="FC89"/>
  <c r="DZ108"/>
  <c r="FB108"/>
  <c r="FA108"/>
  <c r="EZ108"/>
  <c r="FC108"/>
  <c r="FA156"/>
  <c r="DZ156"/>
  <c r="EZ156"/>
  <c r="FC156"/>
  <c r="FB156"/>
  <c r="DR18"/>
  <c r="DQ18"/>
  <c r="DS18"/>
  <c r="DP18"/>
  <c r="DO18"/>
  <c r="EZ187"/>
  <c r="FC187"/>
  <c r="DZ187"/>
  <c r="FB187"/>
  <c r="FA187"/>
  <c r="FA170"/>
  <c r="DZ170"/>
  <c r="FB170"/>
  <c r="EZ170"/>
  <c r="FC170"/>
  <c r="DZ134"/>
  <c r="FB134"/>
  <c r="FC134"/>
  <c r="FA134"/>
  <c r="EZ134"/>
  <c r="DZ65"/>
  <c r="FB65"/>
  <c r="FA65"/>
  <c r="EZ65"/>
  <c r="FC65"/>
  <c r="DZ109"/>
  <c r="FB109"/>
  <c r="FA109"/>
  <c r="EZ109"/>
  <c r="FC109"/>
  <c r="DZ129"/>
  <c r="FB129"/>
  <c r="EZ129"/>
  <c r="FC129"/>
  <c r="FA129"/>
  <c r="DZ180"/>
  <c r="EZ180"/>
  <c r="FC180"/>
  <c r="FB180"/>
  <c r="FA180"/>
  <c r="FA151"/>
  <c r="FB151"/>
  <c r="DZ151"/>
  <c r="EZ151"/>
  <c r="FC151"/>
  <c r="FH105"/>
  <c r="N103" i="7" s="1"/>
  <c r="FG105" i="5"/>
  <c r="FI105" s="1"/>
  <c r="FG179"/>
  <c r="FI179" s="1"/>
  <c r="FH179"/>
  <c r="N177" i="7" s="1"/>
  <c r="FC101" i="5"/>
  <c r="DZ101"/>
  <c r="FB101"/>
  <c r="FA101"/>
  <c r="EZ101"/>
  <c r="FA175"/>
  <c r="FB175"/>
  <c r="DZ175"/>
  <c r="EZ175"/>
  <c r="FC175"/>
  <c r="FC139"/>
  <c r="DZ139"/>
  <c r="FB139"/>
  <c r="FA139"/>
  <c r="EZ139"/>
  <c r="DZ132"/>
  <c r="FB132"/>
  <c r="FA132"/>
  <c r="EZ132"/>
  <c r="FC132"/>
  <c r="FA171"/>
  <c r="DZ171"/>
  <c r="FB171"/>
  <c r="EZ171"/>
  <c r="FC171"/>
  <c r="DZ71"/>
  <c r="FB71"/>
  <c r="EZ71"/>
  <c r="FC71"/>
  <c r="FA71"/>
  <c r="EZ78"/>
  <c r="FC78"/>
  <c r="DZ78"/>
  <c r="FB78"/>
  <c r="FA78"/>
  <c r="DZ111"/>
  <c r="FB111"/>
  <c r="FA111"/>
  <c r="EZ111"/>
  <c r="FC111"/>
  <c r="DT11"/>
  <c r="DT15"/>
  <c r="DT55"/>
  <c r="FC64"/>
  <c r="DR61"/>
  <c r="DQ61"/>
  <c r="DT12"/>
  <c r="DP23"/>
  <c r="DT57"/>
  <c r="DT14"/>
  <c r="DT20"/>
  <c r="FB87"/>
  <c r="DT56"/>
  <c r="DT7"/>
  <c r="DT43"/>
  <c r="DT33"/>
  <c r="DQ41"/>
  <c r="DO47"/>
  <c r="DP47"/>
  <c r="DP48"/>
  <c r="DT8"/>
  <c r="DT22"/>
  <c r="DS31"/>
  <c r="DQ59"/>
  <c r="DP59"/>
  <c r="DO59"/>
  <c r="DS59"/>
  <c r="DR59"/>
  <c r="FA173"/>
  <c r="FC173"/>
  <c r="FB173"/>
  <c r="DZ173"/>
  <c r="EZ173"/>
  <c r="FA150"/>
  <c r="FC150"/>
  <c r="FB150"/>
  <c r="DZ150"/>
  <c r="EZ150"/>
  <c r="DO26"/>
  <c r="DP26"/>
  <c r="DS26"/>
  <c r="DQ26"/>
  <c r="DR26"/>
  <c r="DZ128"/>
  <c r="FB128"/>
  <c r="FA128"/>
  <c r="EZ128"/>
  <c r="FC128"/>
  <c r="EZ97"/>
  <c r="FC97"/>
  <c r="DZ97"/>
  <c r="FB97"/>
  <c r="FA97"/>
  <c r="EZ125"/>
  <c r="DZ125"/>
  <c r="FB125"/>
  <c r="FC125"/>
  <c r="FA125"/>
  <c r="EZ77"/>
  <c r="FC77"/>
  <c r="FB77"/>
  <c r="FA77"/>
  <c r="DZ77"/>
  <c r="EZ120"/>
  <c r="FC120"/>
  <c r="DZ120"/>
  <c r="FB120"/>
  <c r="FA120"/>
  <c r="FA155"/>
  <c r="FB155"/>
  <c r="DZ155"/>
  <c r="EZ155"/>
  <c r="FC155"/>
  <c r="DZ103"/>
  <c r="FB103"/>
  <c r="FA103"/>
  <c r="EZ103"/>
  <c r="FC103"/>
  <c r="DQ24"/>
  <c r="DP24"/>
  <c r="DS24"/>
  <c r="DR24"/>
  <c r="DO24"/>
  <c r="DP34"/>
  <c r="DO34"/>
  <c r="DS34"/>
  <c r="DQ34"/>
  <c r="DR34"/>
  <c r="EZ183"/>
  <c r="FC183"/>
  <c r="DZ183"/>
  <c r="FB183"/>
  <c r="FA183"/>
  <c r="DZ104"/>
  <c r="FB104"/>
  <c r="FA104"/>
  <c r="EZ104"/>
  <c r="FC104"/>
  <c r="DZ113"/>
  <c r="FB113"/>
  <c r="FA113"/>
  <c r="EZ113"/>
  <c r="FC113"/>
  <c r="EZ121"/>
  <c r="FC121"/>
  <c r="DZ121"/>
  <c r="FB121"/>
  <c r="FA121"/>
  <c r="DZ72"/>
  <c r="FB72"/>
  <c r="EZ72"/>
  <c r="FC72"/>
  <c r="FA72"/>
  <c r="FA174"/>
  <c r="FC174"/>
  <c r="FB174"/>
  <c r="DZ174"/>
  <c r="EZ174"/>
  <c r="FA172"/>
  <c r="DZ172"/>
  <c r="FB172"/>
  <c r="EZ172"/>
  <c r="FC172"/>
  <c r="FA178"/>
  <c r="FC178"/>
  <c r="FB178"/>
  <c r="DZ178"/>
  <c r="EZ178"/>
  <c r="EZ184"/>
  <c r="FC184"/>
  <c r="DZ184"/>
  <c r="FB184"/>
  <c r="FA184"/>
  <c r="DT39"/>
  <c r="DT44"/>
  <c r="DT27"/>
  <c r="FB64"/>
  <c r="EZ64"/>
  <c r="DP61"/>
  <c r="DS23"/>
  <c r="DT28"/>
  <c r="FA70"/>
  <c r="FB67"/>
  <c r="DR41"/>
  <c r="DR47"/>
  <c r="DQ48"/>
  <c r="DT35"/>
  <c r="DR31"/>
  <c r="DQ31"/>
  <c r="DQ30"/>
  <c r="DP30"/>
  <c r="DO30"/>
  <c r="DS30"/>
  <c r="DR30"/>
  <c r="FH140"/>
  <c r="N138" i="7" s="1"/>
  <c r="FG140" i="5"/>
  <c r="FI140" s="1"/>
  <c r="DZ112"/>
  <c r="FB112"/>
  <c r="FA112"/>
  <c r="EZ112"/>
  <c r="FC112"/>
  <c r="EC62"/>
  <c r="EM62"/>
  <c r="EH53"/>
  <c r="EA53"/>
  <c r="EB53" s="1"/>
  <c r="EH17"/>
  <c r="DY17"/>
  <c r="EC17"/>
  <c r="EM17"/>
  <c r="ER17"/>
  <c r="EV17" s="1"/>
  <c r="EA17"/>
  <c r="EB17" s="1"/>
  <c r="FC136"/>
  <c r="DZ136"/>
  <c r="FB136"/>
  <c r="FA136"/>
  <c r="EZ136"/>
  <c r="DR45"/>
  <c r="DP45"/>
  <c r="DS45"/>
  <c r="DQ45"/>
  <c r="DO45"/>
  <c r="DQ32"/>
  <c r="DP32"/>
  <c r="DO32"/>
  <c r="DS32"/>
  <c r="DR32"/>
  <c r="EZ82"/>
  <c r="FC82"/>
  <c r="DZ82"/>
  <c r="FB82"/>
  <c r="FA82"/>
  <c r="DZ117"/>
  <c r="FB117"/>
  <c r="FA117"/>
  <c r="EZ117"/>
  <c r="FC117"/>
  <c r="DZ105"/>
  <c r="FB105"/>
  <c r="FA105"/>
  <c r="EZ105"/>
  <c r="FC105"/>
  <c r="FC143"/>
  <c r="DZ143"/>
  <c r="FB143"/>
  <c r="FA143"/>
  <c r="EZ143"/>
  <c r="DR54"/>
  <c r="DQ54"/>
  <c r="DP54"/>
  <c r="DS54"/>
  <c r="DO54"/>
  <c r="FC141"/>
  <c r="DZ141"/>
  <c r="FB141"/>
  <c r="FA141"/>
  <c r="EZ141"/>
  <c r="FH144"/>
  <c r="N142" i="7" s="1"/>
  <c r="FG144" i="5"/>
  <c r="FI144" s="1"/>
  <c r="FA177"/>
  <c r="FC177"/>
  <c r="FB177"/>
  <c r="DZ177"/>
  <c r="EZ177"/>
  <c r="FA154"/>
  <c r="FC154"/>
  <c r="FB154"/>
  <c r="DZ154"/>
  <c r="EZ154"/>
  <c r="EZ119"/>
  <c r="FC119"/>
  <c r="DZ119"/>
  <c r="FB119"/>
  <c r="FA119"/>
  <c r="EZ181"/>
  <c r="FC181"/>
  <c r="DZ181"/>
  <c r="FB181"/>
  <c r="FA181"/>
  <c r="DZ127"/>
  <c r="FB127"/>
  <c r="FC127"/>
  <c r="FA127"/>
  <c r="EZ127"/>
  <c r="DZ107"/>
  <c r="FB107"/>
  <c r="FA107"/>
  <c r="EZ107"/>
  <c r="FC107"/>
  <c r="FA153"/>
  <c r="FC153"/>
  <c r="FB153"/>
  <c r="DZ153"/>
  <c r="EZ153"/>
  <c r="FC144"/>
  <c r="FA144"/>
  <c r="DZ144"/>
  <c r="FB144"/>
  <c r="EZ144"/>
  <c r="FH113"/>
  <c r="N111" i="7" s="1"/>
  <c r="FG113" i="5"/>
  <c r="FI113" s="1"/>
  <c r="EZ182"/>
  <c r="FC182"/>
  <c r="DZ182"/>
  <c r="FB182"/>
  <c r="FA182"/>
  <c r="EZ88"/>
  <c r="DZ88"/>
  <c r="FC88"/>
  <c r="FB88"/>
  <c r="FA88"/>
  <c r="EZ94"/>
  <c r="FC94"/>
  <c r="DZ94"/>
  <c r="FB94"/>
  <c r="FA94"/>
  <c r="FC99"/>
  <c r="DZ99"/>
  <c r="FB99"/>
  <c r="FA99"/>
  <c r="EZ99"/>
  <c r="EZ123"/>
  <c r="DZ123"/>
  <c r="FB123"/>
  <c r="FC123"/>
  <c r="FA123"/>
  <c r="DZ130"/>
  <c r="FB130"/>
  <c r="FC130"/>
  <c r="FA130"/>
  <c r="EZ130"/>
  <c r="DZ68"/>
  <c r="FB68"/>
  <c r="FA68"/>
  <c r="EZ68"/>
  <c r="FC68"/>
  <c r="EZ85"/>
  <c r="FB85"/>
  <c r="FA85"/>
  <c r="DZ85"/>
  <c r="FC85"/>
  <c r="EZ92"/>
  <c r="DZ92"/>
  <c r="FC92"/>
  <c r="FB92"/>
  <c r="FA92"/>
  <c r="DP38"/>
  <c r="DO38"/>
  <c r="DT38" s="1"/>
  <c r="DS38"/>
  <c r="DQ38"/>
  <c r="DR38"/>
  <c r="FA152"/>
  <c r="DZ152"/>
  <c r="EZ152"/>
  <c r="FC152"/>
  <c r="FB152"/>
  <c r="EZ185"/>
  <c r="FC185"/>
  <c r="DZ185"/>
  <c r="FB185"/>
  <c r="FA185"/>
  <c r="FC98"/>
  <c r="DZ98"/>
  <c r="FB98"/>
  <c r="FA98"/>
  <c r="EZ98"/>
  <c r="DZ131"/>
  <c r="FB131"/>
  <c r="FC131"/>
  <c r="FA131"/>
  <c r="EZ131"/>
  <c r="DZ115"/>
  <c r="FB115"/>
  <c r="FA115"/>
  <c r="EZ115"/>
  <c r="FC115"/>
  <c r="FA176"/>
  <c r="DZ176"/>
  <c r="EZ176"/>
  <c r="FC176"/>
  <c r="FB176"/>
  <c r="DR49"/>
  <c r="DP49"/>
  <c r="DS49"/>
  <c r="DQ49"/>
  <c r="DO49"/>
  <c r="DZ114"/>
  <c r="FB114"/>
  <c r="FA114"/>
  <c r="EZ114"/>
  <c r="FC114"/>
  <c r="EH50"/>
  <c r="ER50"/>
  <c r="EV50" s="1"/>
  <c r="DY50"/>
  <c r="EM50"/>
  <c r="EC50"/>
  <c r="EA50"/>
  <c r="EB50" s="1"/>
  <c r="DT60"/>
  <c r="FA64"/>
  <c r="DT9"/>
  <c r="FB70"/>
  <c r="FA67"/>
  <c r="DT46"/>
  <c r="DO41"/>
  <c r="DT40"/>
  <c r="B17" i="7"/>
  <c r="J9"/>
  <c r="J13"/>
  <c r="B18"/>
  <c r="J6"/>
  <c r="J12"/>
  <c r="J18"/>
  <c r="B16"/>
  <c r="K34"/>
  <c r="B13"/>
  <c r="B7"/>
  <c r="B9"/>
  <c r="J11"/>
  <c r="J10"/>
  <c r="B11"/>
  <c r="J15"/>
  <c r="J7"/>
  <c r="B15"/>
  <c r="K37"/>
  <c r="J5"/>
  <c r="B5"/>
  <c r="K30"/>
  <c r="K29"/>
  <c r="B6"/>
  <c r="B10"/>
  <c r="B14"/>
  <c r="B8"/>
  <c r="B12"/>
  <c r="J14"/>
  <c r="J16"/>
  <c r="J19"/>
  <c r="J20"/>
  <c r="J22"/>
  <c r="J8"/>
  <c r="J17"/>
  <c r="J21"/>
  <c r="J23"/>
  <c r="BO220" i="5"/>
  <c r="L12" i="6" s="1"/>
  <c r="BO211" i="5"/>
  <c r="F12" i="6" s="1"/>
  <c r="BO213" i="5"/>
  <c r="H12" i="6" s="1"/>
  <c r="BO215" i="5"/>
  <c r="J12" i="6" s="1"/>
  <c r="BO217" i="5"/>
  <c r="K12" i="6" s="1"/>
  <c r="BO221" i="5"/>
  <c r="M12" i="6" s="1"/>
  <c r="BO210" i="5"/>
  <c r="BO212"/>
  <c r="G12" i="6" s="1"/>
  <c r="BO214" i="5"/>
  <c r="I12" i="6" s="1"/>
  <c r="EE6" i="5"/>
  <c r="ER62" l="1"/>
  <c r="EV62" s="1"/>
  <c r="EA62"/>
  <c r="EB62" s="1"/>
  <c r="EH62"/>
  <c r="EM58"/>
  <c r="EZ58" s="1"/>
  <c r="EC58"/>
  <c r="FB58" s="1"/>
  <c r="ER58"/>
  <c r="EV58" s="1"/>
  <c r="DT54"/>
  <c r="EC54" s="1"/>
  <c r="EM53"/>
  <c r="EQ53" s="1"/>
  <c r="DY53"/>
  <c r="DZ53" s="1"/>
  <c r="EC53"/>
  <c r="EC52"/>
  <c r="FB52" s="1"/>
  <c r="EA52"/>
  <c r="EB52" s="1"/>
  <c r="EM37"/>
  <c r="FA37" s="1"/>
  <c r="EH37"/>
  <c r="EA37"/>
  <c r="EB37" s="1"/>
  <c r="DT34"/>
  <c r="EH34" s="1"/>
  <c r="DT23"/>
  <c r="DY23" s="1"/>
  <c r="EH16"/>
  <c r="FA16" s="1"/>
  <c r="DY16"/>
  <c r="EC16"/>
  <c r="DT61"/>
  <c r="DY61" s="1"/>
  <c r="DY52"/>
  <c r="EA29"/>
  <c r="EB29" s="1"/>
  <c r="DT48"/>
  <c r="EC48" s="1"/>
  <c r="EM52"/>
  <c r="EQ52" s="1"/>
  <c r="EM29"/>
  <c r="EC61"/>
  <c r="ER61"/>
  <c r="EV61" s="1"/>
  <c r="EM61"/>
  <c r="ER48"/>
  <c r="EV48" s="1"/>
  <c r="EC23"/>
  <c r="EH23"/>
  <c r="EH28"/>
  <c r="DY28"/>
  <c r="EC28"/>
  <c r="ER28"/>
  <c r="EV28" s="1"/>
  <c r="EA28"/>
  <c r="EB28" s="1"/>
  <c r="EM28"/>
  <c r="DY8"/>
  <c r="EC8"/>
  <c r="ER8"/>
  <c r="EV8" s="1"/>
  <c r="EA8"/>
  <c r="EB8" s="1"/>
  <c r="EM8"/>
  <c r="EH8"/>
  <c r="DY57"/>
  <c r="EC57"/>
  <c r="ER57"/>
  <c r="EV57" s="1"/>
  <c r="EA57"/>
  <c r="EB57" s="1"/>
  <c r="EH57"/>
  <c r="EM57"/>
  <c r="DY11"/>
  <c r="EC11"/>
  <c r="ER11"/>
  <c r="EV11" s="1"/>
  <c r="EH11"/>
  <c r="EM11"/>
  <c r="EA11"/>
  <c r="EB11" s="1"/>
  <c r="FA25"/>
  <c r="FB25"/>
  <c r="DZ25"/>
  <c r="EZ25"/>
  <c r="DT36"/>
  <c r="DY9"/>
  <c r="EC9"/>
  <c r="ER9"/>
  <c r="EV9" s="1"/>
  <c r="EA9"/>
  <c r="EB9" s="1"/>
  <c r="EM9"/>
  <c r="EH9"/>
  <c r="ED50"/>
  <c r="EG50"/>
  <c r="ER38"/>
  <c r="EV38" s="1"/>
  <c r="EA38"/>
  <c r="EB38" s="1"/>
  <c r="EM38"/>
  <c r="EH38"/>
  <c r="EC38"/>
  <c r="DY38"/>
  <c r="EQ17"/>
  <c r="EP17"/>
  <c r="FB53"/>
  <c r="EQ10"/>
  <c r="EP10"/>
  <c r="FA10"/>
  <c r="EZ10"/>
  <c r="DZ10"/>
  <c r="FB10"/>
  <c r="EP52"/>
  <c r="EL52"/>
  <c r="EJ52"/>
  <c r="EG16"/>
  <c r="ED16"/>
  <c r="EL17"/>
  <c r="EJ17"/>
  <c r="ED53"/>
  <c r="EG53"/>
  <c r="EL62"/>
  <c r="EJ62"/>
  <c r="DZ62"/>
  <c r="ER39"/>
  <c r="EV39" s="1"/>
  <c r="EA39"/>
  <c r="EB39" s="1"/>
  <c r="EM39"/>
  <c r="DY39"/>
  <c r="EH39"/>
  <c r="EC39"/>
  <c r="DY22"/>
  <c r="EC22"/>
  <c r="ER22"/>
  <c r="EV22" s="1"/>
  <c r="EA22"/>
  <c r="EB22" s="1"/>
  <c r="EH22"/>
  <c r="EM22"/>
  <c r="ER33"/>
  <c r="EV33" s="1"/>
  <c r="EA33"/>
  <c r="EB33" s="1"/>
  <c r="EM33"/>
  <c r="EC33"/>
  <c r="DY33"/>
  <c r="EH33"/>
  <c r="DY56"/>
  <c r="EC56"/>
  <c r="ER56"/>
  <c r="EV56" s="1"/>
  <c r="EA56"/>
  <c r="EB56" s="1"/>
  <c r="EH56"/>
  <c r="EM56"/>
  <c r="EA15"/>
  <c r="EB15" s="1"/>
  <c r="EM15"/>
  <c r="EH15"/>
  <c r="DY15"/>
  <c r="EC15"/>
  <c r="ER15"/>
  <c r="EV15" s="1"/>
  <c r="EJ10"/>
  <c r="EL10"/>
  <c r="EG10"/>
  <c r="ED10"/>
  <c r="EQ16"/>
  <c r="EP16"/>
  <c r="EG25"/>
  <c r="ED25"/>
  <c r="EG37"/>
  <c r="ED37"/>
  <c r="DT41"/>
  <c r="DT32"/>
  <c r="DT59"/>
  <c r="DT47"/>
  <c r="DT18"/>
  <c r="ER54"/>
  <c r="EV54" s="1"/>
  <c r="EA40"/>
  <c r="EB40" s="1"/>
  <c r="EM40"/>
  <c r="EH40"/>
  <c r="DY40"/>
  <c r="EC40"/>
  <c r="ER40"/>
  <c r="EV40" s="1"/>
  <c r="DY60"/>
  <c r="EC60"/>
  <c r="ER60"/>
  <c r="EV60" s="1"/>
  <c r="EA60"/>
  <c r="EB60" s="1"/>
  <c r="EH60"/>
  <c r="EM60"/>
  <c r="DZ50"/>
  <c r="FB50"/>
  <c r="EZ50"/>
  <c r="FA50"/>
  <c r="DZ17"/>
  <c r="FB17"/>
  <c r="FA17"/>
  <c r="EZ17"/>
  <c r="EQ62"/>
  <c r="EP62"/>
  <c r="EG62"/>
  <c r="ED62"/>
  <c r="ER35"/>
  <c r="EV35" s="1"/>
  <c r="EA35"/>
  <c r="EB35" s="1"/>
  <c r="EM35"/>
  <c r="DY35"/>
  <c r="EH35"/>
  <c r="EC35"/>
  <c r="EL58"/>
  <c r="EJ58"/>
  <c r="DZ58"/>
  <c r="EH51"/>
  <c r="ER51"/>
  <c r="EV51" s="1"/>
  <c r="EA51"/>
  <c r="EB51" s="1"/>
  <c r="DY51"/>
  <c r="EM51"/>
  <c r="EC51"/>
  <c r="DY13"/>
  <c r="EC13"/>
  <c r="ER13"/>
  <c r="EV13" s="1"/>
  <c r="EH13"/>
  <c r="EA13"/>
  <c r="EB13" s="1"/>
  <c r="EM13"/>
  <c r="EQ29"/>
  <c r="EP29"/>
  <c r="FA29"/>
  <c r="EZ29"/>
  <c r="DZ29"/>
  <c r="FB29"/>
  <c r="EL16"/>
  <c r="EL25"/>
  <c r="EJ25"/>
  <c r="DZ37"/>
  <c r="DT49"/>
  <c r="DT45"/>
  <c r="DT19"/>
  <c r="EL50"/>
  <c r="EJ50"/>
  <c r="EH44"/>
  <c r="ER44"/>
  <c r="EV44" s="1"/>
  <c r="EC44"/>
  <c r="EA44"/>
  <c r="EB44" s="1"/>
  <c r="DY44"/>
  <c r="EM44"/>
  <c r="DY7"/>
  <c r="EC7"/>
  <c r="ER7"/>
  <c r="EV7" s="1"/>
  <c r="EA7"/>
  <c r="EB7" s="1"/>
  <c r="EM7"/>
  <c r="EH7"/>
  <c r="DY14"/>
  <c r="EC14"/>
  <c r="EH14"/>
  <c r="EM14"/>
  <c r="ER14"/>
  <c r="EV14" s="1"/>
  <c r="EA14"/>
  <c r="EB14" s="1"/>
  <c r="DY12"/>
  <c r="EC12"/>
  <c r="ER12"/>
  <c r="EV12" s="1"/>
  <c r="EH12"/>
  <c r="EA12"/>
  <c r="EB12" s="1"/>
  <c r="EM12"/>
  <c r="EH55"/>
  <c r="DY55"/>
  <c r="EC55"/>
  <c r="ER55"/>
  <c r="EV55" s="1"/>
  <c r="EA55"/>
  <c r="EB55" s="1"/>
  <c r="EM55"/>
  <c r="EH46"/>
  <c r="ER46"/>
  <c r="EV46" s="1"/>
  <c r="EA46"/>
  <c r="EB46" s="1"/>
  <c r="DY46"/>
  <c r="EM46"/>
  <c r="EC46"/>
  <c r="EP50"/>
  <c r="EQ50"/>
  <c r="EG17"/>
  <c r="ED17"/>
  <c r="EL53"/>
  <c r="EJ53"/>
  <c r="EH27"/>
  <c r="DY27"/>
  <c r="EC27"/>
  <c r="ER27"/>
  <c r="EV27" s="1"/>
  <c r="EA27"/>
  <c r="EB27" s="1"/>
  <c r="EM27"/>
  <c r="EH43"/>
  <c r="DY43"/>
  <c r="EC43"/>
  <c r="ER43"/>
  <c r="EV43" s="1"/>
  <c r="EM43"/>
  <c r="EA43"/>
  <c r="EB43" s="1"/>
  <c r="DY20"/>
  <c r="EC20"/>
  <c r="EH20"/>
  <c r="EM20"/>
  <c r="ER20"/>
  <c r="EV20" s="1"/>
  <c r="EA20"/>
  <c r="EB20" s="1"/>
  <c r="EQ58"/>
  <c r="EG58"/>
  <c r="ED58"/>
  <c r="DZ52"/>
  <c r="FA52"/>
  <c r="EL29"/>
  <c r="EJ29"/>
  <c r="EG29"/>
  <c r="ED29"/>
  <c r="DZ16"/>
  <c r="EZ16"/>
  <c r="EQ25"/>
  <c r="EP25"/>
  <c r="EL37"/>
  <c r="EJ37"/>
  <c r="DT24"/>
  <c r="DT26"/>
  <c r="DT30"/>
  <c r="DT31"/>
  <c r="DT21"/>
  <c r="DT42"/>
  <c r="K55" i="7"/>
  <c r="K53"/>
  <c r="K54"/>
  <c r="K56"/>
  <c r="K47"/>
  <c r="K36"/>
  <c r="K52"/>
  <c r="K60"/>
  <c r="K42"/>
  <c r="K48"/>
  <c r="K51"/>
  <c r="K58"/>
  <c r="K26"/>
  <c r="K38"/>
  <c r="K39"/>
  <c r="K45"/>
  <c r="K33"/>
  <c r="K25"/>
  <c r="K35"/>
  <c r="K46"/>
  <c r="K44"/>
  <c r="K24"/>
  <c r="K27"/>
  <c r="K31"/>
  <c r="K32"/>
  <c r="K28"/>
  <c r="K21"/>
  <c r="K20"/>
  <c r="AW210" i="5"/>
  <c r="C12" i="6"/>
  <c r="AW215" i="5"/>
  <c r="J9" i="6" s="1"/>
  <c r="AW211" i="5"/>
  <c r="F9" i="6" s="1"/>
  <c r="AW221" i="5"/>
  <c r="M9" i="6" s="1"/>
  <c r="AW212" i="5"/>
  <c r="G9" i="6" s="1"/>
  <c r="AW220" i="5"/>
  <c r="L9" i="6" s="1"/>
  <c r="AT221" i="5"/>
  <c r="M8" i="6" s="1"/>
  <c r="AT214" i="5"/>
  <c r="I8" i="6" s="1"/>
  <c r="AT212" i="5"/>
  <c r="G8" i="6" s="1"/>
  <c r="AT211" i="5"/>
  <c r="F8" i="6" s="1"/>
  <c r="AT220" i="5"/>
  <c r="L8" i="6" s="1"/>
  <c r="AT217" i="5"/>
  <c r="K8" i="6" s="1"/>
  <c r="AT215" i="5"/>
  <c r="J8" i="6" s="1"/>
  <c r="AT213" i="5"/>
  <c r="H8" i="6" s="1"/>
  <c r="AT210" i="5"/>
  <c r="AW217"/>
  <c r="K9" i="6" s="1"/>
  <c r="AW213" i="5"/>
  <c r="H9" i="6" s="1"/>
  <c r="BO216" i="5"/>
  <c r="D12" i="6" s="1"/>
  <c r="AW214" i="5"/>
  <c r="I9" i="6" s="1"/>
  <c r="DU3" i="5"/>
  <c r="CY2"/>
  <c r="CY209" s="1"/>
  <c r="CY1"/>
  <c r="CU2"/>
  <c r="CV209" s="1"/>
  <c r="CU1"/>
  <c r="CQ2"/>
  <c r="CS209" s="1"/>
  <c r="CQ1"/>
  <c r="CG2"/>
  <c r="CG209" s="1"/>
  <c r="CG1"/>
  <c r="CC2"/>
  <c r="CD209" s="1"/>
  <c r="CC1"/>
  <c r="BY2"/>
  <c r="CA209" s="1"/>
  <c r="BY1"/>
  <c r="BO2"/>
  <c r="BO209" s="1"/>
  <c r="BO1"/>
  <c r="BK2"/>
  <c r="BL209" s="1"/>
  <c r="BK1"/>
  <c r="BG2"/>
  <c r="BI209" s="1"/>
  <c r="BG1"/>
  <c r="AW2"/>
  <c r="AW209" s="1"/>
  <c r="AW1"/>
  <c r="AS2"/>
  <c r="AT209" s="1"/>
  <c r="AS1"/>
  <c r="AO2"/>
  <c r="AQ209" s="1"/>
  <c r="AO1"/>
  <c r="FB62" l="1"/>
  <c r="EZ62"/>
  <c r="FA62"/>
  <c r="EA61"/>
  <c r="EB61" s="1"/>
  <c r="EH61"/>
  <c r="EJ61" s="1"/>
  <c r="EP58"/>
  <c r="FA58"/>
  <c r="EA54"/>
  <c r="EB54" s="1"/>
  <c r="EH54"/>
  <c r="EM54"/>
  <c r="DY54"/>
  <c r="FA53"/>
  <c r="EP53"/>
  <c r="EZ53"/>
  <c r="EZ52"/>
  <c r="EG52"/>
  <c r="ED52"/>
  <c r="EA48"/>
  <c r="EB48" s="1"/>
  <c r="EM48"/>
  <c r="FB37"/>
  <c r="EQ37"/>
  <c r="EZ37"/>
  <c r="EP37"/>
  <c r="EC34"/>
  <c r="FA34" s="1"/>
  <c r="ER34"/>
  <c r="EV34" s="1"/>
  <c r="DY34"/>
  <c r="EA34"/>
  <c r="EB34" s="1"/>
  <c r="EM34"/>
  <c r="EQ34" s="1"/>
  <c r="ER23"/>
  <c r="EV23" s="1"/>
  <c r="EM23"/>
  <c r="EA23"/>
  <c r="EB23" s="1"/>
  <c r="EJ16"/>
  <c r="FB16"/>
  <c r="DY48"/>
  <c r="FA48" s="1"/>
  <c r="EH48"/>
  <c r="EH26"/>
  <c r="DY26"/>
  <c r="EC26"/>
  <c r="ER26"/>
  <c r="EV26" s="1"/>
  <c r="EA26"/>
  <c r="EB26" s="1"/>
  <c r="EM26"/>
  <c r="EG20"/>
  <c r="ED20"/>
  <c r="EP27"/>
  <c r="EQ27"/>
  <c r="DZ27"/>
  <c r="FB27"/>
  <c r="FA27"/>
  <c r="EZ27"/>
  <c r="EG46"/>
  <c r="ED46"/>
  <c r="EQ12"/>
  <c r="EP12"/>
  <c r="EG12"/>
  <c r="ED12"/>
  <c r="EQ14"/>
  <c r="EP14"/>
  <c r="EJ7"/>
  <c r="EL7"/>
  <c r="EG7"/>
  <c r="ED7"/>
  <c r="EQ13"/>
  <c r="EP13"/>
  <c r="EG13"/>
  <c r="ED13"/>
  <c r="DZ51"/>
  <c r="FB51"/>
  <c r="EZ51"/>
  <c r="FA51"/>
  <c r="EL35"/>
  <c r="EJ35"/>
  <c r="EL60"/>
  <c r="EJ60"/>
  <c r="FA60"/>
  <c r="EZ60"/>
  <c r="FB60"/>
  <c r="DZ60"/>
  <c r="EL40"/>
  <c r="EJ40"/>
  <c r="EL54"/>
  <c r="EJ54"/>
  <c r="EH47"/>
  <c r="ER47"/>
  <c r="EV47" s="1"/>
  <c r="EC47"/>
  <c r="EA47"/>
  <c r="EB47" s="1"/>
  <c r="DY47"/>
  <c r="EM47"/>
  <c r="EQ15"/>
  <c r="EP15"/>
  <c r="EQ56"/>
  <c r="EP56"/>
  <c r="EG56"/>
  <c r="ED56"/>
  <c r="EG33"/>
  <c r="ED33"/>
  <c r="EQ22"/>
  <c r="EP22"/>
  <c r="EG22"/>
  <c r="ED22"/>
  <c r="EZ39"/>
  <c r="FB39"/>
  <c r="FA39"/>
  <c r="DZ39"/>
  <c r="EQ38"/>
  <c r="EP38"/>
  <c r="EL57"/>
  <c r="EJ57"/>
  <c r="FA57"/>
  <c r="EZ57"/>
  <c r="FB57"/>
  <c r="DZ57"/>
  <c r="ED34"/>
  <c r="ED28"/>
  <c r="EG28"/>
  <c r="DZ23"/>
  <c r="ED48"/>
  <c r="EG48"/>
  <c r="DZ61"/>
  <c r="EH42"/>
  <c r="DY42"/>
  <c r="EC42"/>
  <c r="ER42"/>
  <c r="EV42" s="1"/>
  <c r="EM42"/>
  <c r="EA42"/>
  <c r="EB42" s="1"/>
  <c r="DY30"/>
  <c r="EC30"/>
  <c r="ER30"/>
  <c r="EV30" s="1"/>
  <c r="EA30"/>
  <c r="EB30" s="1"/>
  <c r="EM30"/>
  <c r="EH30"/>
  <c r="EL20"/>
  <c r="EJ20"/>
  <c r="EQ43"/>
  <c r="EP43"/>
  <c r="EL43"/>
  <c r="EJ43"/>
  <c r="ED27"/>
  <c r="EG27"/>
  <c r="EL55"/>
  <c r="EJ55"/>
  <c r="FA14"/>
  <c r="FB14"/>
  <c r="DZ14"/>
  <c r="EZ14"/>
  <c r="DZ44"/>
  <c r="FB44"/>
  <c r="EZ44"/>
  <c r="FA44"/>
  <c r="EL44"/>
  <c r="EJ44"/>
  <c r="EH49"/>
  <c r="ER49"/>
  <c r="EV49" s="1"/>
  <c r="DY49"/>
  <c r="EM49"/>
  <c r="EC49"/>
  <c r="EA49"/>
  <c r="EB49" s="1"/>
  <c r="EP51"/>
  <c r="EQ51"/>
  <c r="EL51"/>
  <c r="EJ51"/>
  <c r="ED35"/>
  <c r="EG35"/>
  <c r="EQ60"/>
  <c r="EP60"/>
  <c r="EG60"/>
  <c r="ED60"/>
  <c r="DZ40"/>
  <c r="FB40"/>
  <c r="FA40"/>
  <c r="EZ40"/>
  <c r="EP54"/>
  <c r="EQ54"/>
  <c r="DZ54"/>
  <c r="FA54"/>
  <c r="EH18"/>
  <c r="DY18"/>
  <c r="EC18"/>
  <c r="EM18"/>
  <c r="ER18"/>
  <c r="EV18" s="1"/>
  <c r="EA18"/>
  <c r="EB18" s="1"/>
  <c r="EH41"/>
  <c r="DY41"/>
  <c r="EC41"/>
  <c r="ER41"/>
  <c r="EV41" s="1"/>
  <c r="EM41"/>
  <c r="EA41"/>
  <c r="EB41" s="1"/>
  <c r="EL15"/>
  <c r="EJ15"/>
  <c r="EZ33"/>
  <c r="FA33"/>
  <c r="DZ33"/>
  <c r="FB33"/>
  <c r="EL39"/>
  <c r="EJ39"/>
  <c r="EL38"/>
  <c r="EJ38"/>
  <c r="ER36"/>
  <c r="EV36" s="1"/>
  <c r="EA36"/>
  <c r="EB36" s="1"/>
  <c r="EM36"/>
  <c r="DY36"/>
  <c r="EH36"/>
  <c r="EC36"/>
  <c r="EJ11"/>
  <c r="EL11"/>
  <c r="EQ57"/>
  <c r="EP57"/>
  <c r="EG57"/>
  <c r="ED57"/>
  <c r="DZ34"/>
  <c r="EL23"/>
  <c r="EJ23"/>
  <c r="EG23"/>
  <c r="ED23"/>
  <c r="EQ61"/>
  <c r="EP61"/>
  <c r="EG61"/>
  <c r="ED61"/>
  <c r="EQ20"/>
  <c r="EP20"/>
  <c r="DZ43"/>
  <c r="FB43"/>
  <c r="EZ43"/>
  <c r="FA43"/>
  <c r="DZ46"/>
  <c r="FB46"/>
  <c r="EZ46"/>
  <c r="FA46"/>
  <c r="EP55"/>
  <c r="EQ55"/>
  <c r="DZ55"/>
  <c r="FB55"/>
  <c r="FA55"/>
  <c r="EZ55"/>
  <c r="EJ12"/>
  <c r="EL12"/>
  <c r="EG14"/>
  <c r="ED14"/>
  <c r="EQ44"/>
  <c r="EP44"/>
  <c r="DY19"/>
  <c r="EC19"/>
  <c r="EA19"/>
  <c r="EB19" s="1"/>
  <c r="EH19"/>
  <c r="EM19"/>
  <c r="ER19"/>
  <c r="EV19" s="1"/>
  <c r="EH45"/>
  <c r="ER45"/>
  <c r="EV45" s="1"/>
  <c r="DY45"/>
  <c r="EM45"/>
  <c r="EC45"/>
  <c r="EA45"/>
  <c r="EB45" s="1"/>
  <c r="EJ13"/>
  <c r="EL13"/>
  <c r="ED51"/>
  <c r="EG51"/>
  <c r="EQ35"/>
  <c r="EP35"/>
  <c r="EG40"/>
  <c r="ED40"/>
  <c r="ED54"/>
  <c r="EG54"/>
  <c r="DY32"/>
  <c r="EC32"/>
  <c r="ER32"/>
  <c r="EV32" s="1"/>
  <c r="EA32"/>
  <c r="EB32" s="1"/>
  <c r="EM32"/>
  <c r="EH32"/>
  <c r="DZ15"/>
  <c r="FB15"/>
  <c r="FA15"/>
  <c r="EZ15"/>
  <c r="EL33"/>
  <c r="EJ33"/>
  <c r="ED39"/>
  <c r="EG39"/>
  <c r="ED38"/>
  <c r="EG38"/>
  <c r="EQ9"/>
  <c r="EP9"/>
  <c r="FA9"/>
  <c r="EZ9"/>
  <c r="DZ9"/>
  <c r="FB9"/>
  <c r="EQ11"/>
  <c r="EP11"/>
  <c r="FA11"/>
  <c r="EZ11"/>
  <c r="DZ11"/>
  <c r="FB11"/>
  <c r="EQ8"/>
  <c r="EP8"/>
  <c r="FA8"/>
  <c r="EZ8"/>
  <c r="DZ8"/>
  <c r="FB8"/>
  <c r="EP34"/>
  <c r="EL28"/>
  <c r="EJ28"/>
  <c r="EL48"/>
  <c r="EJ48"/>
  <c r="DY21"/>
  <c r="EC21"/>
  <c r="EA21"/>
  <c r="EB21" s="1"/>
  <c r="EH21"/>
  <c r="ER21"/>
  <c r="EV21" s="1"/>
  <c r="EM21"/>
  <c r="DY31"/>
  <c r="EC31"/>
  <c r="ER31"/>
  <c r="EV31" s="1"/>
  <c r="EA31"/>
  <c r="EB31" s="1"/>
  <c r="EM31"/>
  <c r="EH31"/>
  <c r="DY24"/>
  <c r="EC24"/>
  <c r="ER24"/>
  <c r="EV24" s="1"/>
  <c r="EA24"/>
  <c r="EB24" s="1"/>
  <c r="EH24"/>
  <c r="EM24"/>
  <c r="FA20"/>
  <c r="FB20"/>
  <c r="DZ20"/>
  <c r="EZ20"/>
  <c r="EG43"/>
  <c r="ED43"/>
  <c r="EL27"/>
  <c r="EJ27"/>
  <c r="EQ46"/>
  <c r="EP46"/>
  <c r="EL46"/>
  <c r="EJ46"/>
  <c r="ED55"/>
  <c r="EG55"/>
  <c r="FA12"/>
  <c r="EZ12"/>
  <c r="DZ12"/>
  <c r="FB12"/>
  <c r="EL14"/>
  <c r="EJ14"/>
  <c r="EQ7"/>
  <c r="EP7"/>
  <c r="FA7"/>
  <c r="EZ7"/>
  <c r="DZ7"/>
  <c r="FB7"/>
  <c r="EG44"/>
  <c r="ED44"/>
  <c r="FA13"/>
  <c r="EZ13"/>
  <c r="DZ13"/>
  <c r="FB13"/>
  <c r="EZ35"/>
  <c r="FB35"/>
  <c r="FA35"/>
  <c r="DZ35"/>
  <c r="EQ40"/>
  <c r="EP40"/>
  <c r="DY59"/>
  <c r="EC59"/>
  <c r="ER59"/>
  <c r="EV59" s="1"/>
  <c r="EA59"/>
  <c r="EB59" s="1"/>
  <c r="EH59"/>
  <c r="EM59"/>
  <c r="EG15"/>
  <c r="ED15"/>
  <c r="EL56"/>
  <c r="EJ56"/>
  <c r="FA56"/>
  <c r="EZ56"/>
  <c r="FB56"/>
  <c r="DZ56"/>
  <c r="EQ33"/>
  <c r="EP33"/>
  <c r="EL22"/>
  <c r="EJ22"/>
  <c r="FC22" s="1"/>
  <c r="FA22"/>
  <c r="EZ22"/>
  <c r="DZ22"/>
  <c r="FB22"/>
  <c r="EQ39"/>
  <c r="EP39"/>
  <c r="EZ38"/>
  <c r="FB38"/>
  <c r="FA38"/>
  <c r="DZ38"/>
  <c r="EJ9"/>
  <c r="EL9"/>
  <c r="EG9"/>
  <c r="ED9"/>
  <c r="EG11"/>
  <c r="ED11"/>
  <c r="EJ8"/>
  <c r="EL8"/>
  <c r="EG8"/>
  <c r="ED8"/>
  <c r="EL34"/>
  <c r="EJ34"/>
  <c r="EP28"/>
  <c r="EQ28"/>
  <c r="DZ28"/>
  <c r="FB28"/>
  <c r="FA28"/>
  <c r="EZ28"/>
  <c r="EQ23"/>
  <c r="EP23"/>
  <c r="EP48"/>
  <c r="EQ48"/>
  <c r="BO218"/>
  <c r="E12" i="6" s="1"/>
  <c r="K5" i="7"/>
  <c r="K49"/>
  <c r="K50"/>
  <c r="K57"/>
  <c r="K40"/>
  <c r="K7"/>
  <c r="K43"/>
  <c r="K41"/>
  <c r="K59"/>
  <c r="K6"/>
  <c r="K13"/>
  <c r="K19"/>
  <c r="K12"/>
  <c r="AH11" i="12"/>
  <c r="AH11" i="9"/>
  <c r="AH13" i="12"/>
  <c r="AH13" i="9"/>
  <c r="AJ12" i="12"/>
  <c r="AJ12" i="9"/>
  <c r="AL11" i="12"/>
  <c r="AL11" i="9"/>
  <c r="AL13" i="12"/>
  <c r="AL13" i="9"/>
  <c r="AN12" i="12"/>
  <c r="AN12" i="9"/>
  <c r="AH12" i="12"/>
  <c r="AH12" i="9"/>
  <c r="AJ11"/>
  <c r="AJ11" i="12"/>
  <c r="AJ14"/>
  <c r="AJ14" i="9"/>
  <c r="AL12" i="12"/>
  <c r="AL12" i="9"/>
  <c r="AN11" i="12"/>
  <c r="AN11" i="9"/>
  <c r="AN13" i="12"/>
  <c r="AN13" i="9"/>
  <c r="K23" i="7"/>
  <c r="K22"/>
  <c r="K8"/>
  <c r="K10"/>
  <c r="K17"/>
  <c r="K9"/>
  <c r="C9" i="6"/>
  <c r="C8"/>
  <c r="AW216" i="5"/>
  <c r="D9" i="6" s="1"/>
  <c r="ED4" i="5"/>
  <c r="AQ208"/>
  <c r="EE4"/>
  <c r="AT208"/>
  <c r="EF4"/>
  <c r="AW208"/>
  <c r="EI4"/>
  <c r="BI208"/>
  <c r="EJ4"/>
  <c r="BL208"/>
  <c r="EK4"/>
  <c r="BO208"/>
  <c r="O12" i="6" s="1"/>
  <c r="EN4" i="5"/>
  <c r="CA208"/>
  <c r="EO4"/>
  <c r="CD208"/>
  <c r="EP4"/>
  <c r="CG208"/>
  <c r="ES4"/>
  <c r="CS208"/>
  <c r="ET4"/>
  <c r="CV208"/>
  <c r="EU4"/>
  <c r="CY208"/>
  <c r="AT216"/>
  <c r="D8" i="6" s="1"/>
  <c r="EZ61" i="5" l="1"/>
  <c r="FB61"/>
  <c r="EL61"/>
  <c r="FA61"/>
  <c r="EZ54"/>
  <c r="FB54"/>
  <c r="DZ48"/>
  <c r="FB48"/>
  <c r="EZ48"/>
  <c r="EZ34"/>
  <c r="EG34"/>
  <c r="FB34"/>
  <c r="EZ23"/>
  <c r="FB23"/>
  <c r="FA23"/>
  <c r="FC7"/>
  <c r="FC16"/>
  <c r="FC52"/>
  <c r="FC8"/>
  <c r="FC11"/>
  <c r="FC56"/>
  <c r="FC13"/>
  <c r="FC12"/>
  <c r="FC40"/>
  <c r="FC37"/>
  <c r="FC17"/>
  <c r="FC25"/>
  <c r="FC46"/>
  <c r="FC54"/>
  <c r="FC27"/>
  <c r="FC62"/>
  <c r="FC50"/>
  <c r="FC34"/>
  <c r="FC9"/>
  <c r="FC35"/>
  <c r="FC55"/>
  <c r="FC20"/>
  <c r="FC33"/>
  <c r="FC14"/>
  <c r="FC61"/>
  <c r="FC23"/>
  <c r="FC57"/>
  <c r="FC60"/>
  <c r="FC53"/>
  <c r="FC29"/>
  <c r="FC48"/>
  <c r="FC28"/>
  <c r="FC38"/>
  <c r="FC15"/>
  <c r="FC44"/>
  <c r="FC43"/>
  <c r="FC39"/>
  <c r="FC51"/>
  <c r="FC10"/>
  <c r="FC58"/>
  <c r="EL31"/>
  <c r="EJ31"/>
  <c r="EG31"/>
  <c r="ED31"/>
  <c r="EL21"/>
  <c r="EJ21"/>
  <c r="EQ32"/>
  <c r="EP32"/>
  <c r="EZ32"/>
  <c r="DZ32"/>
  <c r="FB32"/>
  <c r="FA32"/>
  <c r="EG45"/>
  <c r="ED45"/>
  <c r="EL45"/>
  <c r="EJ45"/>
  <c r="EL36"/>
  <c r="EJ36"/>
  <c r="DZ41"/>
  <c r="FB41"/>
  <c r="FA41"/>
  <c r="EZ41"/>
  <c r="EQ18"/>
  <c r="EP18"/>
  <c r="EP49"/>
  <c r="EQ49"/>
  <c r="DZ42"/>
  <c r="FB42"/>
  <c r="FA42"/>
  <c r="EZ42"/>
  <c r="EL26"/>
  <c r="EJ26"/>
  <c r="EL24"/>
  <c r="EJ24"/>
  <c r="FA24"/>
  <c r="EZ24"/>
  <c r="DZ24"/>
  <c r="FB24"/>
  <c r="FA21"/>
  <c r="FB21"/>
  <c r="DZ21"/>
  <c r="EZ21"/>
  <c r="EL32"/>
  <c r="EJ32"/>
  <c r="EG32"/>
  <c r="ED32"/>
  <c r="EL19"/>
  <c r="EJ19"/>
  <c r="ED36"/>
  <c r="EG36"/>
  <c r="EG41"/>
  <c r="ED41"/>
  <c r="EL18"/>
  <c r="EJ18"/>
  <c r="ED49"/>
  <c r="EG49"/>
  <c r="EL49"/>
  <c r="EJ49"/>
  <c r="EQ30"/>
  <c r="EP30"/>
  <c r="FA30"/>
  <c r="EZ30"/>
  <c r="DZ30"/>
  <c r="FB30"/>
  <c r="EG42"/>
  <c r="ED42"/>
  <c r="DZ47"/>
  <c r="FB47"/>
  <c r="EZ47"/>
  <c r="FA47"/>
  <c r="EL47"/>
  <c r="EJ47"/>
  <c r="EP26"/>
  <c r="EQ26"/>
  <c r="DZ26"/>
  <c r="FB26"/>
  <c r="FA26"/>
  <c r="EZ26"/>
  <c r="EL59"/>
  <c r="EJ59"/>
  <c r="FA59"/>
  <c r="EZ59"/>
  <c r="FB59"/>
  <c r="DZ59"/>
  <c r="EQ24"/>
  <c r="EP24"/>
  <c r="EG24"/>
  <c r="ED24"/>
  <c r="FC24" s="1"/>
  <c r="EQ21"/>
  <c r="EP21"/>
  <c r="EG21"/>
  <c r="ED21"/>
  <c r="FC21" s="1"/>
  <c r="DZ45"/>
  <c r="FB45"/>
  <c r="EZ45"/>
  <c r="FA45"/>
  <c r="EQ19"/>
  <c r="EP19"/>
  <c r="FA19"/>
  <c r="FB19"/>
  <c r="DZ19"/>
  <c r="EZ19"/>
  <c r="EQ36"/>
  <c r="EP36"/>
  <c r="DZ18"/>
  <c r="FB18"/>
  <c r="FA18"/>
  <c r="EZ18"/>
  <c r="EL30"/>
  <c r="EJ30"/>
  <c r="EG30"/>
  <c r="ED30"/>
  <c r="EQ47"/>
  <c r="EP47"/>
  <c r="ED26"/>
  <c r="FC26" s="1"/>
  <c r="EG26"/>
  <c r="EQ59"/>
  <c r="EP59"/>
  <c r="EG59"/>
  <c r="ED59"/>
  <c r="EQ31"/>
  <c r="EP31"/>
  <c r="FC31" s="1"/>
  <c r="FA31"/>
  <c r="EZ31"/>
  <c r="DZ31"/>
  <c r="FB31"/>
  <c r="EQ45"/>
  <c r="EP45"/>
  <c r="EG19"/>
  <c r="ED19"/>
  <c r="FC19" s="1"/>
  <c r="EZ36"/>
  <c r="FC36"/>
  <c r="DZ36"/>
  <c r="FB36"/>
  <c r="FA36"/>
  <c r="EQ41"/>
  <c r="EP41"/>
  <c r="EL41"/>
  <c r="EJ41"/>
  <c r="EG18"/>
  <c r="ED18"/>
  <c r="FC18" s="1"/>
  <c r="DZ49"/>
  <c r="FB49"/>
  <c r="EZ49"/>
  <c r="FC49"/>
  <c r="FA49"/>
  <c r="EQ42"/>
  <c r="EP42"/>
  <c r="EL42"/>
  <c r="EJ42"/>
  <c r="ED47"/>
  <c r="FC47" s="1"/>
  <c r="EG47"/>
  <c r="AW218"/>
  <c r="E9" i="6" s="1"/>
  <c r="O32" i="7"/>
  <c r="AT218" i="5"/>
  <c r="E8" i="6" s="1"/>
  <c r="O34" i="7"/>
  <c r="O29"/>
  <c r="O26"/>
  <c r="O25"/>
  <c r="O28"/>
  <c r="O38"/>
  <c r="O35"/>
  <c r="O36"/>
  <c r="K11"/>
  <c r="K14"/>
  <c r="O8" i="6"/>
  <c r="K16" i="7"/>
  <c r="K18"/>
  <c r="K15"/>
  <c r="CF14" i="4"/>
  <c r="CG14"/>
  <c r="CH14"/>
  <c r="CI14"/>
  <c r="CJ14"/>
  <c r="CF15"/>
  <c r="CG15"/>
  <c r="CH15"/>
  <c r="CI15"/>
  <c r="CJ15"/>
  <c r="CF16"/>
  <c r="CG16"/>
  <c r="CH16"/>
  <c r="CI16"/>
  <c r="CJ16"/>
  <c r="CF17"/>
  <c r="CG17"/>
  <c r="CH17"/>
  <c r="CI17"/>
  <c r="CJ17"/>
  <c r="CF18"/>
  <c r="CG18"/>
  <c r="CH18"/>
  <c r="CI18"/>
  <c r="CJ18"/>
  <c r="CF19"/>
  <c r="CG19"/>
  <c r="CH19"/>
  <c r="CI19"/>
  <c r="CJ19"/>
  <c r="CF20"/>
  <c r="CG20"/>
  <c r="CH20"/>
  <c r="CI20"/>
  <c r="CJ20"/>
  <c r="CF21"/>
  <c r="CG21"/>
  <c r="CH21"/>
  <c r="CI21"/>
  <c r="CJ21"/>
  <c r="CF22"/>
  <c r="CG22"/>
  <c r="CH22"/>
  <c r="CI22"/>
  <c r="CJ22"/>
  <c r="CF23"/>
  <c r="CG23"/>
  <c r="CH23"/>
  <c r="CJ23"/>
  <c r="CF24"/>
  <c r="CG24"/>
  <c r="CH24"/>
  <c r="CJ24"/>
  <c r="CF25"/>
  <c r="CG25"/>
  <c r="CH25"/>
  <c r="CJ25"/>
  <c r="CF26"/>
  <c r="CG26"/>
  <c r="CH26"/>
  <c r="CJ26"/>
  <c r="CF27"/>
  <c r="CG27"/>
  <c r="CJ27"/>
  <c r="CF28"/>
  <c r="CG28"/>
  <c r="CF29"/>
  <c r="CG29"/>
  <c r="CG30"/>
  <c r="CG31"/>
  <c r="CG32"/>
  <c r="CG33"/>
  <c r="CG34"/>
  <c r="CG35"/>
  <c r="CG36"/>
  <c r="CG37"/>
  <c r="CJ13"/>
  <c r="CI13"/>
  <c r="CH13"/>
  <c r="CG13"/>
  <c r="CF13"/>
  <c r="R3" i="9"/>
  <c r="L3"/>
  <c r="H3"/>
  <c r="C3"/>
  <c r="N22"/>
  <c r="N21"/>
  <c r="E22"/>
  <c r="E21"/>
  <c r="D20"/>
  <c r="FC59" i="5" l="1"/>
  <c r="FC45"/>
  <c r="FC30"/>
  <c r="FC42"/>
  <c r="FC32"/>
  <c r="FC41"/>
  <c r="O24" i="7"/>
  <c r="O33"/>
  <c r="O31"/>
  <c r="O30"/>
  <c r="O40"/>
  <c r="O22"/>
  <c r="O37"/>
  <c r="O42"/>
  <c r="O54"/>
  <c r="O57"/>
  <c r="O59"/>
  <c r="O55"/>
  <c r="O60"/>
  <c r="O27"/>
  <c r="O19"/>
  <c r="O46"/>
  <c r="O41"/>
  <c r="O43"/>
  <c r="F26" i="10"/>
  <c r="A5"/>
  <c r="O51" i="7" l="1"/>
  <c r="O48"/>
  <c r="O52"/>
  <c r="O20"/>
  <c r="O39"/>
  <c r="O58"/>
  <c r="O45"/>
  <c r="O47"/>
  <c r="O49"/>
  <c r="O21"/>
  <c r="O23"/>
  <c r="O56"/>
  <c r="O53"/>
  <c r="O50"/>
  <c r="O44"/>
  <c r="A2" i="9"/>
  <c r="M212" i="7"/>
  <c r="J212"/>
  <c r="J210"/>
  <c r="J208"/>
  <c r="J206"/>
  <c r="A1"/>
  <c r="A24" i="6"/>
  <c r="A1"/>
  <c r="A1" i="5"/>
  <c r="FC215"/>
  <c r="FC213"/>
  <c r="FC211"/>
  <c r="A1" i="4"/>
  <c r="A1" i="3"/>
  <c r="O8" i="7" l="1"/>
  <c r="O16"/>
  <c r="O7"/>
  <c r="O12"/>
  <c r="O5"/>
  <c r="O15"/>
  <c r="O10"/>
  <c r="O6"/>
  <c r="O17"/>
  <c r="O11"/>
  <c r="O9"/>
  <c r="O18"/>
  <c r="O14"/>
  <c r="O13"/>
  <c r="CY212" i="5"/>
  <c r="G18" i="6" s="1"/>
  <c r="H28" i="10"/>
  <c r="CD211" i="5" l="1"/>
  <c r="CV217"/>
  <c r="K17" i="6" s="1"/>
  <c r="CV211" i="5"/>
  <c r="CV213"/>
  <c r="H17" i="6" s="1"/>
  <c r="CV214" i="5"/>
  <c r="I17" i="6" s="1"/>
  <c r="CV221" i="5"/>
  <c r="M17" i="6" s="1"/>
  <c r="CV210" i="5"/>
  <c r="CV212"/>
  <c r="G17" i="6" s="1"/>
  <c r="CV220" i="5"/>
  <c r="L17" i="6" s="1"/>
  <c r="CV215" i="5"/>
  <c r="J17" i="6" s="1"/>
  <c r="CY211" i="5"/>
  <c r="CY210"/>
  <c r="CY221"/>
  <c r="M18" i="6" s="1"/>
  <c r="CY220" i="5"/>
  <c r="L18" i="6" s="1"/>
  <c r="CY217" i="5"/>
  <c r="K18" i="6" s="1"/>
  <c r="CY215" i="5"/>
  <c r="J18" i="6" s="1"/>
  <c r="CY214" i="5"/>
  <c r="I18" i="6" s="1"/>
  <c r="CY213" i="5"/>
  <c r="H18" i="6" s="1"/>
  <c r="B6" i="5"/>
  <c r="C8" i="4"/>
  <c r="CW6" i="5"/>
  <c r="CE6"/>
  <c r="BM6"/>
  <c r="AU6"/>
  <c r="CY216" l="1"/>
  <c r="D18" i="6" s="1"/>
  <c r="F18"/>
  <c r="CV216" i="5"/>
  <c r="F17" i="6"/>
  <c r="C18"/>
  <c r="DU2" i="5"/>
  <c r="H18" i="10"/>
  <c r="B23" s="1"/>
  <c r="DU6" i="5"/>
  <c r="DX6" s="1"/>
  <c r="DU5"/>
  <c r="DX5" s="1"/>
  <c r="BJ217" i="7"/>
  <c r="BJ209"/>
  <c r="BJ210"/>
  <c r="BJ211"/>
  <c r="BJ212"/>
  <c r="BJ213"/>
  <c r="BJ214"/>
  <c r="BJ215"/>
  <c r="BJ216"/>
  <c r="BJ208"/>
  <c r="K2" i="6"/>
  <c r="EW21" i="5" l="1"/>
  <c r="EW16"/>
  <c r="EW47"/>
  <c r="EW29"/>
  <c r="EW25"/>
  <c r="EW41"/>
  <c r="EW17"/>
  <c r="EW7"/>
  <c r="EW26"/>
  <c r="EW18"/>
  <c r="EW14"/>
  <c r="EW62"/>
  <c r="EW53"/>
  <c r="EW50"/>
  <c r="EW20"/>
  <c r="EW15"/>
  <c r="EW58"/>
  <c r="EW46"/>
  <c r="EW9"/>
  <c r="EW30"/>
  <c r="EW52"/>
  <c r="EW40"/>
  <c r="EW38"/>
  <c r="EW35"/>
  <c r="EW10"/>
  <c r="EW56"/>
  <c r="EW37"/>
  <c r="EW27"/>
  <c r="EW24"/>
  <c r="EW44"/>
  <c r="EW45"/>
  <c r="EW36"/>
  <c r="EW28"/>
  <c r="EW43"/>
  <c r="EW11"/>
  <c r="EW19"/>
  <c r="EW51"/>
  <c r="EW34"/>
  <c r="EW39"/>
  <c r="EW48"/>
  <c r="EW31"/>
  <c r="EW22"/>
  <c r="EW23"/>
  <c r="EW49"/>
  <c r="EW13"/>
  <c r="EW60"/>
  <c r="EW33"/>
  <c r="EW32"/>
  <c r="EW55"/>
  <c r="EW8"/>
  <c r="EW54"/>
  <c r="EW42"/>
  <c r="EW12"/>
  <c r="EW61"/>
  <c r="EW57"/>
  <c r="EW59"/>
  <c r="O19" i="9"/>
  <c r="O19" i="12"/>
  <c r="EW6" i="5"/>
  <c r="D17" i="6"/>
  <c r="C17"/>
  <c r="CV218" i="5"/>
  <c r="E17" i="6" s="1"/>
  <c r="CY218" i="5"/>
  <c r="E18" i="6" s="1"/>
  <c r="FC208" i="5"/>
  <c r="A4" i="7"/>
  <c r="BV207"/>
  <c r="BU207"/>
  <c r="BT207"/>
  <c r="BS207"/>
  <c r="BR207"/>
  <c r="BQ207"/>
  <c r="BP207"/>
  <c r="BO207"/>
  <c r="BN207"/>
  <c r="BM207"/>
  <c r="BL207"/>
  <c r="BK207"/>
  <c r="BK206"/>
  <c r="BJ3"/>
  <c r="F2" i="6"/>
  <c r="B2" i="7" s="1"/>
  <c r="I3" i="5"/>
  <c r="H3"/>
  <c r="G3"/>
  <c r="F3"/>
  <c r="E3"/>
  <c r="D3"/>
  <c r="C3"/>
  <c r="B3"/>
  <c r="A3"/>
  <c r="C2"/>
  <c r="D2"/>
  <c r="DX214" l="1"/>
  <c r="DX217"/>
  <c r="DX221"/>
  <c r="DX220"/>
  <c r="DX211"/>
  <c r="DX210"/>
  <c r="DX213"/>
  <c r="DX212"/>
  <c r="DX215"/>
  <c r="CV6"/>
  <c r="CR6"/>
  <c r="CS6"/>
  <c r="CQ6"/>
  <c r="DA5"/>
  <c r="CT5"/>
  <c r="CD6"/>
  <c r="CF6" s="1"/>
  <c r="BZ6"/>
  <c r="CA6"/>
  <c r="BY6"/>
  <c r="CI5"/>
  <c r="CB5"/>
  <c r="BL6"/>
  <c r="BN6" s="1"/>
  <c r="BH6"/>
  <c r="BI6"/>
  <c r="BG6"/>
  <c r="BJ5"/>
  <c r="BQ5"/>
  <c r="AT6"/>
  <c r="AV6" s="1"/>
  <c r="AP6"/>
  <c r="AQ6"/>
  <c r="AY5"/>
  <c r="AD6"/>
  <c r="AG5"/>
  <c r="Z6"/>
  <c r="AA6"/>
  <c r="R5"/>
  <c r="FE5" s="1"/>
  <c r="Y6"/>
  <c r="DF5"/>
  <c r="DG5" s="1"/>
  <c r="DD5"/>
  <c r="DB5"/>
  <c r="CN5"/>
  <c r="CO5" s="1"/>
  <c r="CL5"/>
  <c r="BV5"/>
  <c r="BW5" s="1"/>
  <c r="BT5"/>
  <c r="BD5"/>
  <c r="BE5" s="1"/>
  <c r="BB5"/>
  <c r="A6" i="6"/>
  <c r="A5"/>
  <c r="B6"/>
  <c r="B5"/>
  <c r="AL5" i="5"/>
  <c r="AM5" s="1"/>
  <c r="AJ5"/>
  <c r="O6"/>
  <c r="K6"/>
  <c r="L6"/>
  <c r="J6"/>
  <c r="U5"/>
  <c r="W5"/>
  <c r="X5" s="1"/>
  <c r="I8" i="4"/>
  <c r="I6" i="5" s="1"/>
  <c r="I4" i="7" s="1"/>
  <c r="H8" i="4"/>
  <c r="H6" i="5" s="1"/>
  <c r="H4" i="7" s="1"/>
  <c r="D8" i="4"/>
  <c r="D6" i="5" s="1"/>
  <c r="E8" i="4"/>
  <c r="E6" i="5" s="1"/>
  <c r="AW6" s="1"/>
  <c r="F8" i="4"/>
  <c r="F6" i="5" s="1"/>
  <c r="G8" i="4"/>
  <c r="G6" i="5" s="1"/>
  <c r="C6"/>
  <c r="FF12" l="1"/>
  <c r="FF9"/>
  <c r="FF8"/>
  <c r="FF26"/>
  <c r="FF10"/>
  <c r="FF30"/>
  <c r="FF50"/>
  <c r="FF43"/>
  <c r="FF27"/>
  <c r="FF46"/>
  <c r="FF7"/>
  <c r="FF47"/>
  <c r="FF52"/>
  <c r="FF29"/>
  <c r="FF17"/>
  <c r="FF14"/>
  <c r="FF61"/>
  <c r="FF37"/>
  <c r="FF35"/>
  <c r="FF32"/>
  <c r="FF11"/>
  <c r="FF24"/>
  <c r="FF16"/>
  <c r="FF20"/>
  <c r="FF33"/>
  <c r="FF54"/>
  <c r="FF57"/>
  <c r="FF58"/>
  <c r="FF44"/>
  <c r="FF36"/>
  <c r="FF31"/>
  <c r="FF39"/>
  <c r="FF42"/>
  <c r="FF56"/>
  <c r="FF18"/>
  <c r="FF40"/>
  <c r="FF51"/>
  <c r="FF53"/>
  <c r="FF62"/>
  <c r="FF60"/>
  <c r="FF22"/>
  <c r="FF55"/>
  <c r="FF38"/>
  <c r="FF28"/>
  <c r="FF45"/>
  <c r="FF25"/>
  <c r="FF15"/>
  <c r="FF59"/>
  <c r="FF48"/>
  <c r="FG48" s="1"/>
  <c r="FI48" s="1"/>
  <c r="FF21"/>
  <c r="FF49"/>
  <c r="FF41"/>
  <c r="FF13"/>
  <c r="FF23"/>
  <c r="FF19"/>
  <c r="FF34"/>
  <c r="A11" i="9"/>
  <c r="A11" i="12"/>
  <c r="DX216" i="5"/>
  <c r="DX218" s="1"/>
  <c r="Q6"/>
  <c r="T6" s="1"/>
  <c r="P6"/>
  <c r="AF6"/>
  <c r="I14" i="12"/>
  <c r="E14"/>
  <c r="C14"/>
  <c r="I13"/>
  <c r="E13"/>
  <c r="C13"/>
  <c r="H12"/>
  <c r="F12"/>
  <c r="D12"/>
  <c r="H11"/>
  <c r="J11" s="1"/>
  <c r="F11"/>
  <c r="D11"/>
  <c r="AL10"/>
  <c r="A14" s="1"/>
  <c r="AH10"/>
  <c r="A12" s="1"/>
  <c r="E10"/>
  <c r="C10"/>
  <c r="D6"/>
  <c r="D5"/>
  <c r="AN10" i="9"/>
  <c r="A16" s="1"/>
  <c r="AJ10"/>
  <c r="A13" s="1"/>
  <c r="R19"/>
  <c r="I14"/>
  <c r="E14"/>
  <c r="C14"/>
  <c r="H13"/>
  <c r="F13"/>
  <c r="D13"/>
  <c r="I12"/>
  <c r="E12"/>
  <c r="C12"/>
  <c r="R19" i="12"/>
  <c r="H14"/>
  <c r="F14"/>
  <c r="D14"/>
  <c r="H13"/>
  <c r="F13"/>
  <c r="D13"/>
  <c r="I12"/>
  <c r="E12"/>
  <c r="C12"/>
  <c r="E11"/>
  <c r="C11"/>
  <c r="AN10"/>
  <c r="A16" s="1"/>
  <c r="AJ10"/>
  <c r="A13" s="1"/>
  <c r="H10"/>
  <c r="F10"/>
  <c r="D10"/>
  <c r="O6"/>
  <c r="O5"/>
  <c r="D4"/>
  <c r="AL10" i="9"/>
  <c r="A14" s="1"/>
  <c r="C13"/>
  <c r="H14"/>
  <c r="F14"/>
  <c r="D14"/>
  <c r="I13"/>
  <c r="E13"/>
  <c r="H12"/>
  <c r="D12"/>
  <c r="AH10"/>
  <c r="A12" s="1"/>
  <c r="A10" i="12"/>
  <c r="A10" i="9"/>
  <c r="CG6" i="5"/>
  <c r="BO6"/>
  <c r="FD6"/>
  <c r="BL60" i="7"/>
  <c r="BP60"/>
  <c r="BT60"/>
  <c r="BK60"/>
  <c r="BN60"/>
  <c r="BR60"/>
  <c r="BV60"/>
  <c r="BM60"/>
  <c r="BU60"/>
  <c r="BO60"/>
  <c r="BS60"/>
  <c r="BN58"/>
  <c r="BR58"/>
  <c r="BV58"/>
  <c r="BM58"/>
  <c r="BQ58"/>
  <c r="BU58"/>
  <c r="BL58"/>
  <c r="BP58"/>
  <c r="BT58"/>
  <c r="BK58"/>
  <c r="BS58"/>
  <c r="BN56"/>
  <c r="BR56"/>
  <c r="BV56"/>
  <c r="BM56"/>
  <c r="BQ56"/>
  <c r="BU56"/>
  <c r="BP56"/>
  <c r="BT56"/>
  <c r="BK56"/>
  <c r="BO56"/>
  <c r="BS56"/>
  <c r="BN54"/>
  <c r="BR54"/>
  <c r="BV54"/>
  <c r="BM54"/>
  <c r="BU54"/>
  <c r="BL54"/>
  <c r="BP54"/>
  <c r="BT54"/>
  <c r="BK54"/>
  <c r="BO54"/>
  <c r="BS54"/>
  <c r="BN52"/>
  <c r="BV52"/>
  <c r="BM52"/>
  <c r="BQ52"/>
  <c r="BU52"/>
  <c r="BL52"/>
  <c r="BP52"/>
  <c r="BT52"/>
  <c r="BK52"/>
  <c r="BO52"/>
  <c r="BS52"/>
  <c r="BN50"/>
  <c r="BR50"/>
  <c r="BV50"/>
  <c r="BM50"/>
  <c r="BQ50"/>
  <c r="BU50"/>
  <c r="BL50"/>
  <c r="BP50"/>
  <c r="BT50"/>
  <c r="BK50"/>
  <c r="BS50"/>
  <c r="BN48"/>
  <c r="BR48"/>
  <c r="BV48"/>
  <c r="BM48"/>
  <c r="BQ48"/>
  <c r="BU48"/>
  <c r="BP48"/>
  <c r="BT48"/>
  <c r="BK48"/>
  <c r="BO48"/>
  <c r="BS48"/>
  <c r="BN46"/>
  <c r="BV46"/>
  <c r="BM46"/>
  <c r="BQ46"/>
  <c r="BU46"/>
  <c r="BL46"/>
  <c r="BP46"/>
  <c r="BT46"/>
  <c r="BK46"/>
  <c r="BO46"/>
  <c r="BS46"/>
  <c r="BN44"/>
  <c r="BV44"/>
  <c r="BM44"/>
  <c r="BQ44"/>
  <c r="BU44"/>
  <c r="BL44"/>
  <c r="BP44"/>
  <c r="BT44"/>
  <c r="BK44"/>
  <c r="BO44"/>
  <c r="BS44"/>
  <c r="BN42"/>
  <c r="BR42"/>
  <c r="BV42"/>
  <c r="BM42"/>
  <c r="BQ42"/>
  <c r="BU42"/>
  <c r="BP42"/>
  <c r="BT42"/>
  <c r="BK42"/>
  <c r="BO42"/>
  <c r="BS42"/>
  <c r="BN40"/>
  <c r="BR40"/>
  <c r="BV40"/>
  <c r="BM40"/>
  <c r="BQ40"/>
  <c r="BU40"/>
  <c r="BL40"/>
  <c r="BP40"/>
  <c r="BT40"/>
  <c r="BK40"/>
  <c r="BS40"/>
  <c r="BN38"/>
  <c r="BR38"/>
  <c r="BV38"/>
  <c r="BM38"/>
  <c r="BU38"/>
  <c r="BL38"/>
  <c r="BP38"/>
  <c r="BT38"/>
  <c r="BK38"/>
  <c r="BO38"/>
  <c r="BS38"/>
  <c r="BN36"/>
  <c r="BR36"/>
  <c r="BV36"/>
  <c r="BM36"/>
  <c r="BQ36"/>
  <c r="BU36"/>
  <c r="BP36"/>
  <c r="BT36"/>
  <c r="BK36"/>
  <c r="BO36"/>
  <c r="BS36"/>
  <c r="BN34"/>
  <c r="BV34"/>
  <c r="BM34"/>
  <c r="BQ34"/>
  <c r="BU34"/>
  <c r="BL34"/>
  <c r="BP34"/>
  <c r="BT34"/>
  <c r="BK34"/>
  <c r="BO34"/>
  <c r="BS34"/>
  <c r="BN32"/>
  <c r="BV32"/>
  <c r="BM32"/>
  <c r="BQ32"/>
  <c r="BU32"/>
  <c r="BL32"/>
  <c r="BP32"/>
  <c r="BT32"/>
  <c r="BK32"/>
  <c r="BO32"/>
  <c r="BS32"/>
  <c r="BN30"/>
  <c r="BR30"/>
  <c r="BV30"/>
  <c r="BM30"/>
  <c r="BU30"/>
  <c r="BL30"/>
  <c r="BP30"/>
  <c r="BT30"/>
  <c r="BK30"/>
  <c r="BO30"/>
  <c r="BS30"/>
  <c r="BN28"/>
  <c r="BR28"/>
  <c r="BV28"/>
  <c r="BM28"/>
  <c r="BQ28"/>
  <c r="BU28"/>
  <c r="BL28"/>
  <c r="BP28"/>
  <c r="BT28"/>
  <c r="BO28"/>
  <c r="BS28"/>
  <c r="BN26"/>
  <c r="BV26"/>
  <c r="BM26"/>
  <c r="BQ26"/>
  <c r="BU26"/>
  <c r="BL26"/>
  <c r="BP26"/>
  <c r="BT26"/>
  <c r="BK26"/>
  <c r="BO26"/>
  <c r="BS26"/>
  <c r="BN24"/>
  <c r="BR24"/>
  <c r="BV24"/>
  <c r="BM24"/>
  <c r="BQ24"/>
  <c r="BU24"/>
  <c r="BP24"/>
  <c r="BT24"/>
  <c r="BK24"/>
  <c r="BO24"/>
  <c r="BS24"/>
  <c r="BN22"/>
  <c r="BR22"/>
  <c r="BV22"/>
  <c r="BM22"/>
  <c r="BQ22"/>
  <c r="BU22"/>
  <c r="BL22"/>
  <c r="BT22"/>
  <c r="BK22"/>
  <c r="BO22"/>
  <c r="BS22"/>
  <c r="BN20"/>
  <c r="BR20"/>
  <c r="BV20"/>
  <c r="BM20"/>
  <c r="BU20"/>
  <c r="BL20"/>
  <c r="BP20"/>
  <c r="BT20"/>
  <c r="BK20"/>
  <c r="BO20"/>
  <c r="BS20"/>
  <c r="BK18"/>
  <c r="BS18"/>
  <c r="BN18"/>
  <c r="BT18"/>
  <c r="BO18"/>
  <c r="BU18"/>
  <c r="BP18"/>
  <c r="BL18"/>
  <c r="BV18"/>
  <c r="BM18"/>
  <c r="BJ17"/>
  <c r="BK16"/>
  <c r="BS16"/>
  <c r="BO16"/>
  <c r="BT16"/>
  <c r="BP16"/>
  <c r="BU16"/>
  <c r="BM16"/>
  <c r="BV16"/>
  <c r="BR16"/>
  <c r="BN16"/>
  <c r="BJ15"/>
  <c r="BR14"/>
  <c r="BN14"/>
  <c r="BS14"/>
  <c r="BO14"/>
  <c r="BK14"/>
  <c r="BT14"/>
  <c r="BP14"/>
  <c r="BL14"/>
  <c r="BU14"/>
  <c r="BM14"/>
  <c r="BJ13"/>
  <c r="BS12"/>
  <c r="BO12"/>
  <c r="BT12"/>
  <c r="BP12"/>
  <c r="BU12"/>
  <c r="BQ12"/>
  <c r="BM12"/>
  <c r="BV12"/>
  <c r="BR12"/>
  <c r="BN12"/>
  <c r="BJ11"/>
  <c r="BS10"/>
  <c r="BN10"/>
  <c r="BT10"/>
  <c r="BO10"/>
  <c r="BU10"/>
  <c r="BQ10"/>
  <c r="BL10"/>
  <c r="BV10"/>
  <c r="BR10"/>
  <c r="BM10"/>
  <c r="BJ9"/>
  <c r="BK8"/>
  <c r="BS8"/>
  <c r="BN8"/>
  <c r="BT8"/>
  <c r="BO8"/>
  <c r="BU8"/>
  <c r="BP8"/>
  <c r="BL8"/>
  <c r="BV8"/>
  <c r="BM8"/>
  <c r="BJ7"/>
  <c r="G13" i="12"/>
  <c r="G14"/>
  <c r="K13"/>
  <c r="K14"/>
  <c r="BK6" i="7"/>
  <c r="BR6"/>
  <c r="BN6"/>
  <c r="BS6"/>
  <c r="BO6"/>
  <c r="BT6"/>
  <c r="BL6"/>
  <c r="BV6"/>
  <c r="BQ6"/>
  <c r="BM6"/>
  <c r="BJ5"/>
  <c r="G14" i="9"/>
  <c r="K13"/>
  <c r="K14"/>
  <c r="L13" i="12"/>
  <c r="L12"/>
  <c r="L11"/>
  <c r="K10"/>
  <c r="K12"/>
  <c r="G12"/>
  <c r="K11"/>
  <c r="G11"/>
  <c r="L13" i="9"/>
  <c r="L12"/>
  <c r="K11"/>
  <c r="K12"/>
  <c r="BM59" i="7"/>
  <c r="BU59"/>
  <c r="BN59"/>
  <c r="BR59"/>
  <c r="BV59"/>
  <c r="BK59"/>
  <c r="BO59"/>
  <c r="BS59"/>
  <c r="BL59"/>
  <c r="BP59"/>
  <c r="BT59"/>
  <c r="BM57"/>
  <c r="BQ57"/>
  <c r="BU57"/>
  <c r="BN57"/>
  <c r="BR57"/>
  <c r="BV57"/>
  <c r="BK57"/>
  <c r="BO57"/>
  <c r="BS57"/>
  <c r="BP57"/>
  <c r="BT57"/>
  <c r="BM55"/>
  <c r="BQ55"/>
  <c r="BU55"/>
  <c r="BN55"/>
  <c r="BR55"/>
  <c r="BV55"/>
  <c r="BK55"/>
  <c r="BS55"/>
  <c r="BL55"/>
  <c r="BP55"/>
  <c r="BT55"/>
  <c r="BM53"/>
  <c r="BQ53"/>
  <c r="BU53"/>
  <c r="BN53"/>
  <c r="BR53"/>
  <c r="BV53"/>
  <c r="BK53"/>
  <c r="BO53"/>
  <c r="BS53"/>
  <c r="BP53"/>
  <c r="BT53"/>
  <c r="BM51"/>
  <c r="BQ51"/>
  <c r="BU51"/>
  <c r="BN51"/>
  <c r="BV51"/>
  <c r="BK51"/>
  <c r="BO51"/>
  <c r="BS51"/>
  <c r="BL51"/>
  <c r="BP51"/>
  <c r="BT51"/>
  <c r="BM49"/>
  <c r="BQ49"/>
  <c r="BU49"/>
  <c r="BN49"/>
  <c r="BR49"/>
  <c r="BV49"/>
  <c r="BK49"/>
  <c r="BO49"/>
  <c r="BS49"/>
  <c r="BL49"/>
  <c r="BT49"/>
  <c r="BM47"/>
  <c r="BQ47"/>
  <c r="BU47"/>
  <c r="BR47"/>
  <c r="BV47"/>
  <c r="BK47"/>
  <c r="BO47"/>
  <c r="BS47"/>
  <c r="BL47"/>
  <c r="BP47"/>
  <c r="BT47"/>
  <c r="BM45"/>
  <c r="BQ45"/>
  <c r="BU45"/>
  <c r="BN45"/>
  <c r="BV45"/>
  <c r="BK45"/>
  <c r="BO45"/>
  <c r="BS45"/>
  <c r="BL45"/>
  <c r="BP45"/>
  <c r="BT45"/>
  <c r="BM43"/>
  <c r="BU43"/>
  <c r="BN43"/>
  <c r="BR43"/>
  <c r="BV43"/>
  <c r="BK43"/>
  <c r="BO43"/>
  <c r="BS43"/>
  <c r="BL43"/>
  <c r="BP43"/>
  <c r="BT43"/>
  <c r="BM41"/>
  <c r="BQ41"/>
  <c r="BU41"/>
  <c r="BN41"/>
  <c r="BR41"/>
  <c r="BV41"/>
  <c r="BO41"/>
  <c r="BS41"/>
  <c r="BL41"/>
  <c r="BP41"/>
  <c r="BT41"/>
  <c r="BM39"/>
  <c r="BQ39"/>
  <c r="BU39"/>
  <c r="BN39"/>
  <c r="BV39"/>
  <c r="BK39"/>
  <c r="BO39"/>
  <c r="BS39"/>
  <c r="BL39"/>
  <c r="BP39"/>
  <c r="BT39"/>
  <c r="BM37"/>
  <c r="BU37"/>
  <c r="BN37"/>
  <c r="BR37"/>
  <c r="BV37"/>
  <c r="BK37"/>
  <c r="BO37"/>
  <c r="BS37"/>
  <c r="BL37"/>
  <c r="BP37"/>
  <c r="BT37"/>
  <c r="BM35"/>
  <c r="BQ35"/>
  <c r="BU35"/>
  <c r="BN35"/>
  <c r="BR35"/>
  <c r="BV35"/>
  <c r="BK35"/>
  <c r="BO35"/>
  <c r="BS35"/>
  <c r="BL35"/>
  <c r="BT35"/>
  <c r="BM33"/>
  <c r="BU33"/>
  <c r="BN33"/>
  <c r="BR33"/>
  <c r="BV33"/>
  <c r="BK33"/>
  <c r="BO33"/>
  <c r="BS33"/>
  <c r="BL33"/>
  <c r="BP33"/>
  <c r="BT33"/>
  <c r="BM31"/>
  <c r="BQ31"/>
  <c r="BU31"/>
  <c r="BN31"/>
  <c r="BR31"/>
  <c r="BV31"/>
  <c r="BK31"/>
  <c r="BO31"/>
  <c r="BS31"/>
  <c r="BP31"/>
  <c r="BT31"/>
  <c r="BM29"/>
  <c r="BQ29"/>
  <c r="BU29"/>
  <c r="BN29"/>
  <c r="BR29"/>
  <c r="BV29"/>
  <c r="BK29"/>
  <c r="BS29"/>
  <c r="BL29"/>
  <c r="BP29"/>
  <c r="BT29"/>
  <c r="BM27"/>
  <c r="BQ27"/>
  <c r="BU27"/>
  <c r="BN27"/>
  <c r="BR27"/>
  <c r="BV27"/>
  <c r="BK27"/>
  <c r="BO27"/>
  <c r="BS27"/>
  <c r="BP27"/>
  <c r="BT27"/>
  <c r="BM25"/>
  <c r="BQ25"/>
  <c r="BU25"/>
  <c r="BN25"/>
  <c r="BR25"/>
  <c r="BV25"/>
  <c r="BK25"/>
  <c r="BO25"/>
  <c r="BS25"/>
  <c r="BL25"/>
  <c r="BT25"/>
  <c r="BM23"/>
  <c r="BQ23"/>
  <c r="BU23"/>
  <c r="BN23"/>
  <c r="BV23"/>
  <c r="BK23"/>
  <c r="BO23"/>
  <c r="BS23"/>
  <c r="BL23"/>
  <c r="BP23"/>
  <c r="BT23"/>
  <c r="BM21"/>
  <c r="BQ21"/>
  <c r="BU21"/>
  <c r="BN21"/>
  <c r="BR21"/>
  <c r="BV21"/>
  <c r="BK21"/>
  <c r="BO21"/>
  <c r="BS21"/>
  <c r="BL21"/>
  <c r="BT21"/>
  <c r="BM19"/>
  <c r="BQ19"/>
  <c r="BU19"/>
  <c r="BN19"/>
  <c r="BV19"/>
  <c r="BK19"/>
  <c r="BO19"/>
  <c r="BS19"/>
  <c r="BL19"/>
  <c r="BP19"/>
  <c r="BT19"/>
  <c r="BJ18"/>
  <c r="BK17"/>
  <c r="BU17"/>
  <c r="BP17"/>
  <c r="BL17"/>
  <c r="BV17"/>
  <c r="BM17"/>
  <c r="BS17"/>
  <c r="BN17"/>
  <c r="BT17"/>
  <c r="BO17"/>
  <c r="BJ16"/>
  <c r="BL15"/>
  <c r="BU15"/>
  <c r="BM15"/>
  <c r="BV15"/>
  <c r="BR15"/>
  <c r="BN15"/>
  <c r="BS15"/>
  <c r="BO15"/>
  <c r="BT15"/>
  <c r="BP15"/>
  <c r="BJ14"/>
  <c r="BU13"/>
  <c r="BQ13"/>
  <c r="BM13"/>
  <c r="BV13"/>
  <c r="BR13"/>
  <c r="BN13"/>
  <c r="BL13"/>
  <c r="BS13"/>
  <c r="BT13"/>
  <c r="BP13"/>
  <c r="BJ12"/>
  <c r="BU11"/>
  <c r="BP11"/>
  <c r="BL11"/>
  <c r="BV11"/>
  <c r="BM11"/>
  <c r="BK11"/>
  <c r="BS11"/>
  <c r="BN11"/>
  <c r="BT11"/>
  <c r="BO11"/>
  <c r="BJ10"/>
  <c r="BU9"/>
  <c r="BP9"/>
  <c r="BL9"/>
  <c r="BV9"/>
  <c r="BR9"/>
  <c r="BM9"/>
  <c r="BK9"/>
  <c r="BS9"/>
  <c r="BN9"/>
  <c r="BT9"/>
  <c r="BO9"/>
  <c r="BJ8"/>
  <c r="BU7"/>
  <c r="BP7"/>
  <c r="BL7"/>
  <c r="BV7"/>
  <c r="BR7"/>
  <c r="BM7"/>
  <c r="BK7"/>
  <c r="BS7"/>
  <c r="BN7"/>
  <c r="BT7"/>
  <c r="BO7"/>
  <c r="BJ6"/>
  <c r="BK5"/>
  <c r="BU5"/>
  <c r="BL5"/>
  <c r="BV5"/>
  <c r="BR5"/>
  <c r="BM5"/>
  <c r="BS5"/>
  <c r="BN5"/>
  <c r="BT5"/>
  <c r="BO5"/>
  <c r="CZ6" i="5"/>
  <c r="DC6" s="1"/>
  <c r="AX6"/>
  <c r="BA6" s="1"/>
  <c r="CH6"/>
  <c r="CK6" s="1"/>
  <c r="BP6"/>
  <c r="BS6" s="1"/>
  <c r="AE6"/>
  <c r="CV219"/>
  <c r="N17" i="6" s="1"/>
  <c r="O17" s="1"/>
  <c r="CG219" i="5"/>
  <c r="N15" i="6" s="1"/>
  <c r="CA219" i="5"/>
  <c r="N13" i="6" s="1"/>
  <c r="BL219" i="5"/>
  <c r="N11" i="6" s="1"/>
  <c r="AQ219" i="5"/>
  <c r="N7" i="6" s="1"/>
  <c r="AT219" i="5"/>
  <c r="N8" i="6" s="1"/>
  <c r="DX219" i="5"/>
  <c r="CY219"/>
  <c r="N18" i="6" s="1"/>
  <c r="O18" s="1"/>
  <c r="CS219" i="5"/>
  <c r="N16" i="6" s="1"/>
  <c r="CD219" i="5"/>
  <c r="N14" i="6" s="1"/>
  <c r="BO219" i="5"/>
  <c r="N12" i="6" s="1"/>
  <c r="BI219" i="5"/>
  <c r="N10" i="6" s="1"/>
  <c r="AW219" i="5"/>
  <c r="N9" i="6" s="1"/>
  <c r="O9" s="1"/>
  <c r="BB223" i="5"/>
  <c r="FG217"/>
  <c r="L10" i="12"/>
  <c r="G10"/>
  <c r="E10" i="9"/>
  <c r="D4"/>
  <c r="A19" i="10"/>
  <c r="G16"/>
  <c r="E17"/>
  <c r="D11"/>
  <c r="A18"/>
  <c r="CX6" i="5"/>
  <c r="CY6" s="1"/>
  <c r="C10" i="9"/>
  <c r="G4" i="7"/>
  <c r="C4"/>
  <c r="F4"/>
  <c r="D4"/>
  <c r="BJ4"/>
  <c r="E4"/>
  <c r="BU4"/>
  <c r="BN4"/>
  <c r="BR4"/>
  <c r="BV4"/>
  <c r="BM4"/>
  <c r="BP4"/>
  <c r="BT4"/>
  <c r="BS4"/>
  <c r="BO4"/>
  <c r="L11" i="9"/>
  <c r="E11"/>
  <c r="C11"/>
  <c r="H11"/>
  <c r="J11" s="1"/>
  <c r="D11"/>
  <c r="O5"/>
  <c r="H10"/>
  <c r="D10"/>
  <c r="O6"/>
  <c r="D6"/>
  <c r="D5"/>
  <c r="B4" i="7"/>
  <c r="CT6" i="5"/>
  <c r="CU6" s="1"/>
  <c r="CB6"/>
  <c r="CC6" s="1"/>
  <c r="BJ6"/>
  <c r="BK6" s="1"/>
  <c r="G13" i="9" s="1"/>
  <c r="CJ5" i="5"/>
  <c r="CK5"/>
  <c r="CM5"/>
  <c r="DC5"/>
  <c r="DE5"/>
  <c r="CM6"/>
  <c r="DE6"/>
  <c r="CJ6"/>
  <c r="DB6"/>
  <c r="AZ5"/>
  <c r="BR5"/>
  <c r="AR5"/>
  <c r="BA5"/>
  <c r="BC5"/>
  <c r="BS5"/>
  <c r="BU5"/>
  <c r="AR6"/>
  <c r="AS6" s="1"/>
  <c r="G12" i="9" s="1"/>
  <c r="BC6" i="5"/>
  <c r="BU6"/>
  <c r="AZ6"/>
  <c r="BR6"/>
  <c r="AH5"/>
  <c r="AB5"/>
  <c r="AI5"/>
  <c r="AK5"/>
  <c r="AB6"/>
  <c r="AC6" s="1"/>
  <c r="AI6"/>
  <c r="AK6"/>
  <c r="AH6"/>
  <c r="V6"/>
  <c r="T5"/>
  <c r="S6"/>
  <c r="S5"/>
  <c r="V5"/>
  <c r="M6"/>
  <c r="N6" s="1"/>
  <c r="M5"/>
  <c r="FG13" l="1"/>
  <c r="FI13" s="1"/>
  <c r="FG45"/>
  <c r="FI45" s="1"/>
  <c r="FG22"/>
  <c r="FI22" s="1"/>
  <c r="FG51"/>
  <c r="FI51" s="1"/>
  <c r="FG42"/>
  <c r="FI42" s="1"/>
  <c r="FG44"/>
  <c r="FI44" s="1"/>
  <c r="FG33"/>
  <c r="FI33" s="1"/>
  <c r="FG11"/>
  <c r="FI11" s="1"/>
  <c r="FG61"/>
  <c r="FI61" s="1"/>
  <c r="FG52"/>
  <c r="FI52" s="1"/>
  <c r="FG27"/>
  <c r="FI27" s="1"/>
  <c r="FG10"/>
  <c r="FI10" s="1"/>
  <c r="FG12"/>
  <c r="FI12" s="1"/>
  <c r="FG23"/>
  <c r="FI23" s="1"/>
  <c r="FG21"/>
  <c r="FI21" s="1"/>
  <c r="FG25"/>
  <c r="FI25" s="1"/>
  <c r="FG55"/>
  <c r="FI55" s="1"/>
  <c r="FG53"/>
  <c r="FI53" s="1"/>
  <c r="FG56"/>
  <c r="FI56" s="1"/>
  <c r="FG36"/>
  <c r="FI36" s="1"/>
  <c r="FG54"/>
  <c r="FI54" s="1"/>
  <c r="FG24"/>
  <c r="FI24" s="1"/>
  <c r="FG37"/>
  <c r="FI37" s="1"/>
  <c r="FG29"/>
  <c r="FI29" s="1"/>
  <c r="FG46"/>
  <c r="FI46" s="1"/>
  <c r="FG30"/>
  <c r="FI30" s="1"/>
  <c r="FG9"/>
  <c r="FI9" s="1"/>
  <c r="FG19"/>
  <c r="FI19" s="1"/>
  <c r="FG49"/>
  <c r="FI49" s="1"/>
  <c r="FG15"/>
  <c r="FI15" s="1"/>
  <c r="FG38"/>
  <c r="FI38" s="1"/>
  <c r="FG62"/>
  <c r="FI62" s="1"/>
  <c r="FG18"/>
  <c r="FI18" s="1"/>
  <c r="FG31"/>
  <c r="FI31" s="1"/>
  <c r="FG57"/>
  <c r="FI57" s="1"/>
  <c r="FG16"/>
  <c r="FI16" s="1"/>
  <c r="FG35"/>
  <c r="FI35" s="1"/>
  <c r="FG17"/>
  <c r="FI17" s="1"/>
  <c r="FG7"/>
  <c r="FI7" s="1"/>
  <c r="FG50"/>
  <c r="FI50" s="1"/>
  <c r="FG8"/>
  <c r="FI8" s="1"/>
  <c r="FG34"/>
  <c r="FI34" s="1"/>
  <c r="FG41"/>
  <c r="FI41" s="1"/>
  <c r="FG59"/>
  <c r="FI59" s="1"/>
  <c r="FG28"/>
  <c r="FI28" s="1"/>
  <c r="FG60"/>
  <c r="FI60" s="1"/>
  <c r="FG40"/>
  <c r="FI40" s="1"/>
  <c r="FG39"/>
  <c r="FI39" s="1"/>
  <c r="FG58"/>
  <c r="FI58" s="1"/>
  <c r="FG20"/>
  <c r="FI20" s="1"/>
  <c r="FG32"/>
  <c r="FI32" s="1"/>
  <c r="FG14"/>
  <c r="FI14" s="1"/>
  <c r="FG47"/>
  <c r="FI47" s="1"/>
  <c r="FG43"/>
  <c r="FI43" s="1"/>
  <c r="FG26"/>
  <c r="FI26" s="1"/>
  <c r="F12" i="9"/>
  <c r="L12" i="7"/>
  <c r="L6"/>
  <c r="L43"/>
  <c r="L40"/>
  <c r="L19"/>
  <c r="M19"/>
  <c r="BR19" s="1"/>
  <c r="L52"/>
  <c r="L38"/>
  <c r="M38"/>
  <c r="BQ38" s="1"/>
  <c r="L5"/>
  <c r="M5"/>
  <c r="BQ5" s="1"/>
  <c r="L18"/>
  <c r="M9"/>
  <c r="L9"/>
  <c r="L11"/>
  <c r="M49"/>
  <c r="BP49" s="1"/>
  <c r="L49"/>
  <c r="L44"/>
  <c r="M23"/>
  <c r="BR23" s="1"/>
  <c r="L23"/>
  <c r="L22"/>
  <c r="M22"/>
  <c r="BP22" s="1"/>
  <c r="L21"/>
  <c r="M21"/>
  <c r="BP21" s="1"/>
  <c r="M58"/>
  <c r="BO58" s="1"/>
  <c r="L58"/>
  <c r="M36"/>
  <c r="BL36" s="1"/>
  <c r="L36"/>
  <c r="M34"/>
  <c r="BR34" s="1"/>
  <c r="L34"/>
  <c r="L33"/>
  <c r="L27"/>
  <c r="M27"/>
  <c r="BL27" s="1"/>
  <c r="M17"/>
  <c r="BQ17" s="1"/>
  <c r="L17"/>
  <c r="L13"/>
  <c r="L60"/>
  <c r="L59"/>
  <c r="L42"/>
  <c r="M25"/>
  <c r="BP25" s="1"/>
  <c r="L25"/>
  <c r="M14"/>
  <c r="BQ14" s="1"/>
  <c r="L14"/>
  <c r="L10"/>
  <c r="M15"/>
  <c r="BQ15" s="1"/>
  <c r="L15"/>
  <c r="L48"/>
  <c r="L50"/>
  <c r="L53"/>
  <c r="L41"/>
  <c r="L45"/>
  <c r="L20"/>
  <c r="M20"/>
  <c r="BQ20" s="1"/>
  <c r="L47"/>
  <c r="L24"/>
  <c r="M24"/>
  <c r="BL24" s="1"/>
  <c r="L29"/>
  <c r="M29"/>
  <c r="BO29" s="1"/>
  <c r="L26"/>
  <c r="M26"/>
  <c r="BR26" s="1"/>
  <c r="M35"/>
  <c r="BP35" s="1"/>
  <c r="L35"/>
  <c r="L30"/>
  <c r="M30"/>
  <c r="BQ30" s="1"/>
  <c r="L16"/>
  <c r="M7"/>
  <c r="L7"/>
  <c r="M8"/>
  <c r="BQ8" s="1"/>
  <c r="L8"/>
  <c r="L56"/>
  <c r="L51"/>
  <c r="M51"/>
  <c r="BR51" s="1"/>
  <c r="L57"/>
  <c r="M54"/>
  <c r="BQ54" s="1"/>
  <c r="L54"/>
  <c r="M46"/>
  <c r="BR46" s="1"/>
  <c r="L46"/>
  <c r="M39"/>
  <c r="BR39" s="1"/>
  <c r="L39"/>
  <c r="L55"/>
  <c r="M55"/>
  <c r="BO55" s="1"/>
  <c r="L32"/>
  <c r="M32"/>
  <c r="BR32" s="1"/>
  <c r="L31"/>
  <c r="M31"/>
  <c r="BL31" s="1"/>
  <c r="L37"/>
  <c r="M37"/>
  <c r="BQ37" s="1"/>
  <c r="M28"/>
  <c r="BK28" s="1"/>
  <c r="L28"/>
  <c r="U6" i="5"/>
  <c r="AJ6"/>
  <c r="F17" i="12"/>
  <c r="I17"/>
  <c r="I18" s="1"/>
  <c r="I19" s="1"/>
  <c r="J14"/>
  <c r="D17"/>
  <c r="D18" s="1"/>
  <c r="D19" s="1"/>
  <c r="J13"/>
  <c r="H17" i="9"/>
  <c r="H18" s="1"/>
  <c r="L14" i="12"/>
  <c r="L17" s="1"/>
  <c r="L18" s="1"/>
  <c r="L19" s="1"/>
  <c r="H17"/>
  <c r="H18" s="1"/>
  <c r="H19" s="1"/>
  <c r="J10"/>
  <c r="M16"/>
  <c r="Q16" s="1"/>
  <c r="I16"/>
  <c r="E16"/>
  <c r="O16"/>
  <c r="H16"/>
  <c r="D16"/>
  <c r="K16"/>
  <c r="G16"/>
  <c r="C16"/>
  <c r="L16"/>
  <c r="F16"/>
  <c r="K16" i="9"/>
  <c r="G16"/>
  <c r="C16"/>
  <c r="L16"/>
  <c r="F16"/>
  <c r="M16"/>
  <c r="Q16" s="1"/>
  <c r="I16"/>
  <c r="E16"/>
  <c r="O16"/>
  <c r="H16"/>
  <c r="D16"/>
  <c r="E17" i="12"/>
  <c r="E18" s="1"/>
  <c r="E19" s="1"/>
  <c r="K17"/>
  <c r="I17" i="9"/>
  <c r="I18" s="1"/>
  <c r="C17" i="12"/>
  <c r="C18" s="1"/>
  <c r="C19" s="1"/>
  <c r="G17"/>
  <c r="J12"/>
  <c r="D17" i="9"/>
  <c r="D18" s="1"/>
  <c r="C17"/>
  <c r="C18" s="1"/>
  <c r="E17"/>
  <c r="E18" s="1"/>
  <c r="E19" s="1"/>
  <c r="L14"/>
  <c r="DD6" i="5"/>
  <c r="M11" i="12"/>
  <c r="Q11" s="1"/>
  <c r="M12"/>
  <c r="Q12" s="1"/>
  <c r="L10" i="9"/>
  <c r="BJ20" i="7"/>
  <c r="BJ22"/>
  <c r="BJ24"/>
  <c r="BJ26"/>
  <c r="BJ28"/>
  <c r="BJ30"/>
  <c r="BJ32"/>
  <c r="BJ34"/>
  <c r="BJ36"/>
  <c r="BJ38"/>
  <c r="BJ40"/>
  <c r="BJ42"/>
  <c r="BJ44"/>
  <c r="BJ46"/>
  <c r="BJ48"/>
  <c r="BJ50"/>
  <c r="BJ52"/>
  <c r="BJ54"/>
  <c r="BJ56"/>
  <c r="BJ58"/>
  <c r="BJ60"/>
  <c r="M14" i="9"/>
  <c r="Q14" s="1"/>
  <c r="M13" i="12"/>
  <c r="Q13" s="1"/>
  <c r="BJ19" i="7"/>
  <c r="BJ21"/>
  <c r="BJ23"/>
  <c r="BJ25"/>
  <c r="BJ27"/>
  <c r="BJ29"/>
  <c r="BJ31"/>
  <c r="BJ33"/>
  <c r="BJ35"/>
  <c r="BJ37"/>
  <c r="BJ39"/>
  <c r="BJ41"/>
  <c r="BJ43"/>
  <c r="BJ45"/>
  <c r="BJ47"/>
  <c r="BJ49"/>
  <c r="BJ51"/>
  <c r="BJ53"/>
  <c r="BJ55"/>
  <c r="BJ57"/>
  <c r="BJ59"/>
  <c r="M14" i="12"/>
  <c r="Q14" s="1"/>
  <c r="CI6" i="5"/>
  <c r="F207" i="7"/>
  <c r="H207" s="1"/>
  <c r="AY6" i="5"/>
  <c r="M12" i="9" s="1"/>
  <c r="Q12" s="1"/>
  <c r="J12"/>
  <c r="K10"/>
  <c r="K17" s="1"/>
  <c r="DH6" i="5"/>
  <c r="BS214" i="7"/>
  <c r="K34" i="6" s="1"/>
  <c r="BS217" i="7"/>
  <c r="K37" i="6" s="1"/>
  <c r="BS213" i="7"/>
  <c r="K33" i="6" s="1"/>
  <c r="BT217" i="7"/>
  <c r="L37" i="6" s="1"/>
  <c r="BT213" i="7"/>
  <c r="L33" i="6" s="1"/>
  <c r="BT214" i="7"/>
  <c r="L34" i="6" s="1"/>
  <c r="BM214" i="7"/>
  <c r="E34" i="6" s="1"/>
  <c r="BM217" i="7"/>
  <c r="E37" i="6" s="1"/>
  <c r="BM213" i="7"/>
  <c r="E33" i="6" s="1"/>
  <c r="J10" i="9"/>
  <c r="G11"/>
  <c r="BS211" i="7"/>
  <c r="K31" i="6" s="1"/>
  <c r="BS210" i="7"/>
  <c r="K30" i="6" s="1"/>
  <c r="BS208" i="7"/>
  <c r="BS209"/>
  <c r="K29" i="6" s="1"/>
  <c r="BT211" i="7"/>
  <c r="L31" i="6" s="1"/>
  <c r="BT209" i="7"/>
  <c r="L29" i="6" s="1"/>
  <c r="BT210" i="7"/>
  <c r="L30" i="6" s="1"/>
  <c r="BT208" i="7"/>
  <c r="F10" i="9"/>
  <c r="BM211" i="7"/>
  <c r="E31" i="6" s="1"/>
  <c r="BM210" i="7"/>
  <c r="E30" i="6" s="1"/>
  <c r="BM208" i="7"/>
  <c r="BM209"/>
  <c r="E29" i="6" s="1"/>
  <c r="F11" i="9"/>
  <c r="DH5" i="5"/>
  <c r="FF5" s="1"/>
  <c r="O14" i="9"/>
  <c r="CL6" i="5"/>
  <c r="O11" i="12"/>
  <c r="AG6" i="5"/>
  <c r="BT6"/>
  <c r="BB6"/>
  <c r="R6"/>
  <c r="M10" i="12"/>
  <c r="Q10" s="1"/>
  <c r="M59" i="7" l="1"/>
  <c r="BQ59" s="1"/>
  <c r="M57"/>
  <c r="BL57" s="1"/>
  <c r="M56"/>
  <c r="BL56" s="1"/>
  <c r="M53"/>
  <c r="BL53" s="1"/>
  <c r="M52"/>
  <c r="BR52" s="1"/>
  <c r="M50"/>
  <c r="BO50" s="1"/>
  <c r="M48"/>
  <c r="BL48" s="1"/>
  <c r="M47"/>
  <c r="BN47" s="1"/>
  <c r="BN213" s="1"/>
  <c r="F33" i="6" s="1"/>
  <c r="M45" i="7"/>
  <c r="BR45" s="1"/>
  <c r="M44"/>
  <c r="BR44" s="1"/>
  <c r="M43"/>
  <c r="BQ43" s="1"/>
  <c r="M42"/>
  <c r="BL42" s="1"/>
  <c r="M41"/>
  <c r="BK41" s="1"/>
  <c r="M40"/>
  <c r="BO40" s="1"/>
  <c r="M33"/>
  <c r="BQ33" s="1"/>
  <c r="M16"/>
  <c r="BQ16" s="1"/>
  <c r="M11"/>
  <c r="BQ11" s="1"/>
  <c r="M10"/>
  <c r="BK10" s="1"/>
  <c r="M6"/>
  <c r="BP6" s="1"/>
  <c r="M13"/>
  <c r="BO13" s="1"/>
  <c r="BO213" s="1"/>
  <c r="G33" i="6" s="1"/>
  <c r="M18" i="7"/>
  <c r="BR18" s="1"/>
  <c r="M12"/>
  <c r="BL12" s="1"/>
  <c r="M60"/>
  <c r="BQ60" s="1"/>
  <c r="BN209"/>
  <c r="F29" i="6" s="1"/>
  <c r="O13" i="12"/>
  <c r="P13" s="1"/>
  <c r="P11"/>
  <c r="M17"/>
  <c r="J16" i="9"/>
  <c r="J16" i="12"/>
  <c r="P16"/>
  <c r="F18"/>
  <c r="F19" s="1"/>
  <c r="J17"/>
  <c r="J18" s="1"/>
  <c r="J19" s="1"/>
  <c r="L17" i="9"/>
  <c r="L18" s="1"/>
  <c r="L19" s="1"/>
  <c r="C19"/>
  <c r="F17"/>
  <c r="F18" s="1"/>
  <c r="O14" i="12"/>
  <c r="J219" i="5"/>
  <c r="N5" i="6" s="1"/>
  <c r="FG214" i="5"/>
  <c r="D19" i="9"/>
  <c r="W6" i="5"/>
  <c r="X6" s="1"/>
  <c r="DI6" s="1"/>
  <c r="I19" i="9"/>
  <c r="J13"/>
  <c r="J14"/>
  <c r="AL6" i="5"/>
  <c r="BD6"/>
  <c r="CN6"/>
  <c r="CO6" s="1"/>
  <c r="DM6" s="1"/>
  <c r="P14" i="9"/>
  <c r="DA6" i="5"/>
  <c r="BQ6"/>
  <c r="G10" i="9"/>
  <c r="G17" s="1"/>
  <c r="M11"/>
  <c r="Q11" s="1"/>
  <c r="BM212" i="7"/>
  <c r="E28" i="6"/>
  <c r="BT212" i="7"/>
  <c r="L28" i="6"/>
  <c r="BS212" i="7"/>
  <c r="K28" i="6"/>
  <c r="M10" i="9"/>
  <c r="Q10" s="1"/>
  <c r="BN217" i="7" l="1"/>
  <c r="F37" i="6" s="1"/>
  <c r="BO210" i="7"/>
  <c r="G30" i="6" s="1"/>
  <c r="BN210" i="7"/>
  <c r="F30" i="6" s="1"/>
  <c r="BN214" i="7"/>
  <c r="F34" i="6" s="1"/>
  <c r="BN208" i="7"/>
  <c r="F28" i="6" s="1"/>
  <c r="BN211" i="7"/>
  <c r="F31" i="6" s="1"/>
  <c r="BO211" i="7"/>
  <c r="G31" i="6" s="1"/>
  <c r="BO214" i="7"/>
  <c r="G34" i="6" s="1"/>
  <c r="BO209" i="7"/>
  <c r="G29" i="6" s="1"/>
  <c r="BO217" i="7"/>
  <c r="G37" i="6" s="1"/>
  <c r="BO208" i="7"/>
  <c r="G28" i="6" s="1"/>
  <c r="BV6" i="5"/>
  <c r="BW6" s="1"/>
  <c r="DL6" s="1"/>
  <c r="M13" i="9"/>
  <c r="Q13" s="1"/>
  <c r="G18"/>
  <c r="G19" s="1"/>
  <c r="G18" i="12"/>
  <c r="G19" s="1"/>
  <c r="K18"/>
  <c r="K19" s="1"/>
  <c r="FE6" i="5"/>
  <c r="FF6" s="1"/>
  <c r="O12" i="12"/>
  <c r="P14"/>
  <c r="O10"/>
  <c r="O13" i="9"/>
  <c r="J17"/>
  <c r="J18" s="1"/>
  <c r="O12"/>
  <c r="P12" s="1"/>
  <c r="Y219" i="5"/>
  <c r="N6" i="6" s="1"/>
  <c r="P17" i="7"/>
  <c r="P18"/>
  <c r="P60"/>
  <c r="P58"/>
  <c r="P40"/>
  <c r="P57"/>
  <c r="P39"/>
  <c r="P32"/>
  <c r="P8"/>
  <c r="P35"/>
  <c r="P30"/>
  <c r="P50"/>
  <c r="P54"/>
  <c r="P24"/>
  <c r="P33"/>
  <c r="P29"/>
  <c r="P53"/>
  <c r="P55"/>
  <c r="P26"/>
  <c r="P59"/>
  <c r="P51"/>
  <c r="P16" i="9"/>
  <c r="DF6" i="5"/>
  <c r="DG6" s="1"/>
  <c r="DN6" s="1"/>
  <c r="BS215" i="7"/>
  <c r="BS216" s="1"/>
  <c r="K36" i="6" s="1"/>
  <c r="BT215" i="7"/>
  <c r="BT216" s="1"/>
  <c r="L36" i="6" s="1"/>
  <c r="BM215" i="7"/>
  <c r="BM216" s="1"/>
  <c r="E36" i="6" s="1"/>
  <c r="H19" i="9"/>
  <c r="BE6" i="5"/>
  <c r="DK6" s="1"/>
  <c r="AM6"/>
  <c r="DJ6" s="1"/>
  <c r="O11" i="9"/>
  <c r="P11" s="1"/>
  <c r="K32" i="6"/>
  <c r="L32"/>
  <c r="E32"/>
  <c r="O10" i="9"/>
  <c r="BN212" i="7" l="1"/>
  <c r="F32" i="6" s="1"/>
  <c r="BO212" i="7"/>
  <c r="BO215" s="1"/>
  <c r="BO216" s="1"/>
  <c r="G36" i="6" s="1"/>
  <c r="FH45" i="5"/>
  <c r="FH51"/>
  <c r="FH44"/>
  <c r="FH11"/>
  <c r="FH52"/>
  <c r="FH10"/>
  <c r="FH23"/>
  <c r="FH25"/>
  <c r="N23" i="7" s="1"/>
  <c r="FH53" i="5"/>
  <c r="FH24"/>
  <c r="FH30"/>
  <c r="FH31"/>
  <c r="N29" i="7" s="1"/>
  <c r="FH17" i="5"/>
  <c r="FH34"/>
  <c r="FH60"/>
  <c r="FH15"/>
  <c r="N13" i="7" s="1"/>
  <c r="FH62" i="5"/>
  <c r="FH48"/>
  <c r="FH40"/>
  <c r="FH58"/>
  <c r="N56" i="7" s="1"/>
  <c r="FH47" i="5"/>
  <c r="FH26"/>
  <c r="FH37"/>
  <c r="FH9"/>
  <c r="FH38"/>
  <c r="FH57"/>
  <c r="FH8"/>
  <c r="FH28"/>
  <c r="FH13"/>
  <c r="FH22"/>
  <c r="FH33"/>
  <c r="FH27"/>
  <c r="N25" i="7" s="1"/>
  <c r="FH12" i="5"/>
  <c r="FH21"/>
  <c r="FH55"/>
  <c r="FH56"/>
  <c r="N54" i="7" s="1"/>
  <c r="FH54" i="5"/>
  <c r="FH46"/>
  <c r="N44" i="7" s="1"/>
  <c r="FH49" i="5"/>
  <c r="FH18"/>
  <c r="N16" i="7" s="1"/>
  <c r="FH7" i="5"/>
  <c r="FH41"/>
  <c r="N39" i="7" s="1"/>
  <c r="FH32" i="5"/>
  <c r="FH42"/>
  <c r="N40" i="7" s="1"/>
  <c r="FH61" i="5"/>
  <c r="N59" i="7" s="1"/>
  <c r="FH35" i="5"/>
  <c r="N33" i="7" s="1"/>
  <c r="FH39" i="5"/>
  <c r="N37" i="7" s="1"/>
  <c r="FH20" i="5"/>
  <c r="N18" i="7" s="1"/>
  <c r="FH14" i="5"/>
  <c r="N12" i="7" s="1"/>
  <c r="FH43" i="5"/>
  <c r="N41" i="7" s="1"/>
  <c r="FH36" i="5"/>
  <c r="N34" i="7" s="1"/>
  <c r="FH29" i="5"/>
  <c r="N27" i="7" s="1"/>
  <c r="FH19" i="5"/>
  <c r="N17" i="7" s="1"/>
  <c r="FH16" i="5"/>
  <c r="N14" i="7" s="1"/>
  <c r="FH50" i="5"/>
  <c r="N48" i="7" s="1"/>
  <c r="FH59" i="5"/>
  <c r="N57" i="7" s="1"/>
  <c r="M17" i="9"/>
  <c r="N49" i="7"/>
  <c r="N47"/>
  <c r="N43"/>
  <c r="N38"/>
  <c r="N32"/>
  <c r="N50"/>
  <c r="N53"/>
  <c r="N35"/>
  <c r="N26"/>
  <c r="N31"/>
  <c r="N42"/>
  <c r="N46"/>
  <c r="N21"/>
  <c r="N55"/>
  <c r="N22"/>
  <c r="N36"/>
  <c r="N58"/>
  <c r="N28"/>
  <c r="N19"/>
  <c r="N51"/>
  <c r="N60"/>
  <c r="N52"/>
  <c r="N45"/>
  <c r="N30"/>
  <c r="N24"/>
  <c r="N20"/>
  <c r="M18" i="12"/>
  <c r="M19" s="1"/>
  <c r="J19" i="9"/>
  <c r="K18"/>
  <c r="N10" i="7"/>
  <c r="N15"/>
  <c r="N5"/>
  <c r="N6"/>
  <c r="N9"/>
  <c r="N11"/>
  <c r="N8"/>
  <c r="N7"/>
  <c r="FG6" i="5"/>
  <c r="P20" i="7"/>
  <c r="P48"/>
  <c r="P52"/>
  <c r="P49"/>
  <c r="P56"/>
  <c r="P10" i="12"/>
  <c r="P12"/>
  <c r="P23" i="7"/>
  <c r="P28"/>
  <c r="P37"/>
  <c r="BR17"/>
  <c r="BQ18"/>
  <c r="P10" i="9"/>
  <c r="BV14" i="7"/>
  <c r="BL16"/>
  <c r="BR8"/>
  <c r="P16"/>
  <c r="P14"/>
  <c r="E35" i="6"/>
  <c r="L4" i="7"/>
  <c r="K35" i="6"/>
  <c r="G35"/>
  <c r="L35"/>
  <c r="P13" i="9"/>
  <c r="G32" i="6" l="1"/>
  <c r="BN215" i="7"/>
  <c r="BN216" s="1"/>
  <c r="F36" i="6" s="1"/>
  <c r="M18" i="9"/>
  <c r="M19" s="1"/>
  <c r="K19"/>
  <c r="P21" i="7"/>
  <c r="P31"/>
  <c r="P43"/>
  <c r="P46"/>
  <c r="P47"/>
  <c r="P44"/>
  <c r="P19"/>
  <c r="P41"/>
  <c r="P42"/>
  <c r="FI6" i="5"/>
  <c r="P45" i="7"/>
  <c r="DO6" i="5"/>
  <c r="BV211" i="7"/>
  <c r="N31" i="6" s="1"/>
  <c r="BV217" i="7"/>
  <c r="N37" i="6" s="1"/>
  <c r="BV214" i="7"/>
  <c r="N34" i="6" s="1"/>
  <c r="BV213" i="7"/>
  <c r="N33" i="6" s="1"/>
  <c r="DS6" i="5"/>
  <c r="DQ6"/>
  <c r="DP6"/>
  <c r="DR6"/>
  <c r="BV209" i="7"/>
  <c r="N29" i="6" s="1"/>
  <c r="BV210" i="7"/>
  <c r="N30" i="6" s="1"/>
  <c r="BV208" i="7"/>
  <c r="F35" i="6" l="1"/>
  <c r="P25" i="7"/>
  <c r="P27"/>
  <c r="P36"/>
  <c r="BP10"/>
  <c r="P22"/>
  <c r="P10"/>
  <c r="P34"/>
  <c r="P38"/>
  <c r="DT6" i="5"/>
  <c r="FG216" s="1"/>
  <c r="F19" i="9"/>
  <c r="N28" i="6"/>
  <c r="BV212" i="7"/>
  <c r="M20" i="12" l="1"/>
  <c r="O18" s="1"/>
  <c r="EC6" i="5"/>
  <c r="ED6" s="1"/>
  <c r="DY6"/>
  <c r="DZ6" s="1"/>
  <c r="ER6"/>
  <c r="ES6" s="1"/>
  <c r="EH6"/>
  <c r="EM6"/>
  <c r="EA6"/>
  <c r="BV215" i="7"/>
  <c r="BV216" s="1"/>
  <c r="N36" i="6" s="1"/>
  <c r="N32"/>
  <c r="EN6" i="5" l="1"/>
  <c r="CA221" s="1"/>
  <c r="M13" i="6" s="1"/>
  <c r="EP6" i="5"/>
  <c r="EI6"/>
  <c r="BI213" s="1"/>
  <c r="H10" i="6" s="1"/>
  <c r="EJ6" i="5"/>
  <c r="EQ6"/>
  <c r="M20" i="9"/>
  <c r="O18" s="1"/>
  <c r="BU6" i="7"/>
  <c r="BQ7"/>
  <c r="BP5"/>
  <c r="N35" i="6"/>
  <c r="CS221" i="5"/>
  <c r="M16" i="6" s="1"/>
  <c r="CS213" i="5"/>
  <c r="H16" i="6" s="1"/>
  <c r="CS220" i="5"/>
  <c r="L16" i="6" s="1"/>
  <c r="CS212" i="5"/>
  <c r="G16" i="6" s="1"/>
  <c r="CS217" i="5"/>
  <c r="K16" i="6" s="1"/>
  <c r="CS211" i="5"/>
  <c r="CS215"/>
  <c r="J16" i="6" s="1"/>
  <c r="CS210" i="5"/>
  <c r="CS214"/>
  <c r="I16" i="6" s="1"/>
  <c r="BI220" i="5"/>
  <c r="BI211"/>
  <c r="BI221"/>
  <c r="M10" i="6" s="1"/>
  <c r="BI210" i="5"/>
  <c r="P7" i="7"/>
  <c r="P11"/>
  <c r="P6"/>
  <c r="P12"/>
  <c r="P13"/>
  <c r="AQ217" i="5"/>
  <c r="AQ221"/>
  <c r="M7" i="6" s="1"/>
  <c r="AQ215" i="5"/>
  <c r="J7" i="6" s="1"/>
  <c r="AQ213" i="5"/>
  <c r="H7" i="6" s="1"/>
  <c r="AQ211" i="5"/>
  <c r="F7" i="6" s="1"/>
  <c r="AQ220" i="5"/>
  <c r="AQ214"/>
  <c r="I7" i="6" s="1"/>
  <c r="AQ212" i="5"/>
  <c r="G7" i="6" s="1"/>
  <c r="AQ210" i="5"/>
  <c r="C7" i="6" s="1"/>
  <c r="P5" i="7"/>
  <c r="Y211" i="5"/>
  <c r="F6" i="6" s="1"/>
  <c r="Y215" i="5"/>
  <c r="J6" i="6" s="1"/>
  <c r="Y210" i="5"/>
  <c r="C6" i="6" s="1"/>
  <c r="Y217" i="5"/>
  <c r="K6" i="6" s="1"/>
  <c r="J212" i="5"/>
  <c r="G5" i="6" s="1"/>
  <c r="Y213" i="5"/>
  <c r="H6" i="6" s="1"/>
  <c r="Y214" i="5"/>
  <c r="I6" i="6" s="1"/>
  <c r="Y212" i="5"/>
  <c r="G6" i="6" s="1"/>
  <c r="J221" i="5"/>
  <c r="M5" i="6" s="1"/>
  <c r="J217" i="5"/>
  <c r="K5" i="6" s="1"/>
  <c r="J213" i="5"/>
  <c r="H5" i="6" s="1"/>
  <c r="J211" i="5"/>
  <c r="F5" i="6" s="1"/>
  <c r="J215" i="5"/>
  <c r="J5" i="6" s="1"/>
  <c r="J214" i="5"/>
  <c r="I5" i="6" s="1"/>
  <c r="EB6" i="5"/>
  <c r="J4" i="7"/>
  <c r="FA6" i="5"/>
  <c r="Y220"/>
  <c r="L6" i="6" s="1"/>
  <c r="Y221" i="5"/>
  <c r="M6" i="6" s="1"/>
  <c r="J220" i="5"/>
  <c r="L5" i="6" s="1"/>
  <c r="FB6" i="5"/>
  <c r="O4" i="7" s="1"/>
  <c r="J210" i="5"/>
  <c r="EG6"/>
  <c r="EL6"/>
  <c r="EZ6"/>
  <c r="K4" i="7"/>
  <c r="EV6" i="5"/>
  <c r="BI214" l="1"/>
  <c r="I10" i="6" s="1"/>
  <c r="BI212" i="5"/>
  <c r="G10" i="6" s="1"/>
  <c r="BI217" i="5"/>
  <c r="CA211"/>
  <c r="F13" i="6" s="1"/>
  <c r="BI215" i="5"/>
  <c r="J10" i="6" s="1"/>
  <c r="CA212" i="5"/>
  <c r="G13" i="6" s="1"/>
  <c r="CA217" i="5"/>
  <c r="K13" i="6" s="1"/>
  <c r="CA220" i="5"/>
  <c r="L13" i="6" s="1"/>
  <c r="CA213" i="5"/>
  <c r="H13" i="6" s="1"/>
  <c r="CA214" i="5"/>
  <c r="I13" i="6" s="1"/>
  <c r="CA215" i="5"/>
  <c r="J13" i="6" s="1"/>
  <c r="CA210" i="5"/>
  <c r="C13" i="6" s="1"/>
  <c r="FC6" i="5"/>
  <c r="CG220"/>
  <c r="L15" i="6" s="1"/>
  <c r="CG211" i="5"/>
  <c r="CG212"/>
  <c r="G15" i="6" s="1"/>
  <c r="CG213" i="5"/>
  <c r="H15" i="6" s="1"/>
  <c r="CG214" i="5"/>
  <c r="I15" i="6" s="1"/>
  <c r="CG221" i="5"/>
  <c r="M15" i="6" s="1"/>
  <c r="CG215" i="5"/>
  <c r="J15" i="6" s="1"/>
  <c r="CG217" i="5"/>
  <c r="K15" i="6" s="1"/>
  <c r="CG210" i="5"/>
  <c r="BL212"/>
  <c r="G11" i="6" s="1"/>
  <c r="BL217" i="5"/>
  <c r="K11" i="6" s="1"/>
  <c r="BL211" i="5"/>
  <c r="BL221"/>
  <c r="M11" i="6" s="1"/>
  <c r="BL210" i="5"/>
  <c r="BL215"/>
  <c r="J11" i="6" s="1"/>
  <c r="BL214" i="5"/>
  <c r="I11" i="6" s="1"/>
  <c r="BL213" i="5"/>
  <c r="H11" i="6" s="1"/>
  <c r="BL220" i="5"/>
  <c r="L11" i="6" s="1"/>
  <c r="BR11" i="7"/>
  <c r="BK12"/>
  <c r="BK13"/>
  <c r="BK15"/>
  <c r="CD220" i="5"/>
  <c r="L14" i="6" s="1"/>
  <c r="CD214" i="5"/>
  <c r="I14" i="6" s="1"/>
  <c r="CD213" i="5"/>
  <c r="H14" i="6" s="1"/>
  <c r="CD212" i="5"/>
  <c r="G14" i="6" s="1"/>
  <c r="CD210" i="5"/>
  <c r="C14" i="6" s="1"/>
  <c r="CD221" i="5"/>
  <c r="M14" i="6" s="1"/>
  <c r="CD215" i="5"/>
  <c r="J14" i="6" s="1"/>
  <c r="CD217" i="5"/>
  <c r="K14" i="6" s="1"/>
  <c r="P15" i="7"/>
  <c r="F10" i="6"/>
  <c r="K7"/>
  <c r="K10"/>
  <c r="L7"/>
  <c r="L10"/>
  <c r="C16"/>
  <c r="F16"/>
  <c r="CS216" i="5"/>
  <c r="D16" i="6" s="1"/>
  <c r="C10"/>
  <c r="FH6" i="5"/>
  <c r="AQ216"/>
  <c r="Y216"/>
  <c r="C5" i="6"/>
  <c r="J216" i="5"/>
  <c r="BP217" i="7"/>
  <c r="H37" i="6" s="1"/>
  <c r="BP214" i="7"/>
  <c r="H34" i="6" s="1"/>
  <c r="BP213" i="7"/>
  <c r="H33" i="6" s="1"/>
  <c r="BU217" i="7"/>
  <c r="M37" i="6" s="1"/>
  <c r="BU214" i="7"/>
  <c r="M34" i="6" s="1"/>
  <c r="BU213" i="7"/>
  <c r="M33" i="6" s="1"/>
  <c r="BU211" i="7"/>
  <c r="M31" i="6" s="1"/>
  <c r="BU210" i="7"/>
  <c r="M30" i="6" s="1"/>
  <c r="BU208" i="7"/>
  <c r="BU209"/>
  <c r="M29" i="6" s="1"/>
  <c r="BP211" i="7"/>
  <c r="H31" i="6" s="1"/>
  <c r="BP208" i="7"/>
  <c r="BP209"/>
  <c r="H29" i="6" s="1"/>
  <c r="BP210" i="7"/>
  <c r="H30" i="6" s="1"/>
  <c r="BI216" i="5" l="1"/>
  <c r="D10" i="6" s="1"/>
  <c r="CA216" i="5"/>
  <c r="D13" i="6" s="1"/>
  <c r="C15"/>
  <c r="F15"/>
  <c r="CG216" i="5"/>
  <c r="D15" i="6" s="1"/>
  <c r="F11"/>
  <c r="BL216" i="5"/>
  <c r="D11" i="6" s="1"/>
  <c r="C11"/>
  <c r="O10"/>
  <c r="O13"/>
  <c r="Q20" i="12"/>
  <c r="Q20" i="9"/>
  <c r="F14" i="6"/>
  <c r="CD216" i="5"/>
  <c r="BQ9" i="7"/>
  <c r="B211" i="5"/>
  <c r="E216"/>
  <c r="E217"/>
  <c r="E218"/>
  <c r="C211"/>
  <c r="E213"/>
  <c r="E214"/>
  <c r="A211"/>
  <c r="O16" i="6"/>
  <c r="CS218" i="5"/>
  <c r="E16" i="6" s="1"/>
  <c r="J218" i="5"/>
  <c r="E5" i="6" s="1"/>
  <c r="D5"/>
  <c r="O5" s="1"/>
  <c r="Y218" i="5"/>
  <c r="E6" i="6" s="1"/>
  <c r="D6"/>
  <c r="O6" s="1"/>
  <c r="AQ218" i="5"/>
  <c r="E7" i="6" s="1"/>
  <c r="D7"/>
  <c r="O7" s="1"/>
  <c r="P9" i="7"/>
  <c r="FG212" i="5"/>
  <c r="FG210"/>
  <c r="FG209"/>
  <c r="FG211"/>
  <c r="P4" i="7"/>
  <c r="M4"/>
  <c r="BQ4" s="1"/>
  <c r="N4"/>
  <c r="H28" i="6"/>
  <c r="BP212" i="7"/>
  <c r="BU212"/>
  <c r="M28" i="6"/>
  <c r="BI218" i="5" l="1"/>
  <c r="E10" i="6" s="1"/>
  <c r="CA218" i="5"/>
  <c r="E13" i="6" s="1"/>
  <c r="O15"/>
  <c r="CG218" i="5"/>
  <c r="E15" i="6" s="1"/>
  <c r="O11"/>
  <c r="BL218" i="5"/>
  <c r="E11" i="6" s="1"/>
  <c r="BQ208" i="7"/>
  <c r="I28" i="6" s="1"/>
  <c r="F209" i="7"/>
  <c r="H209" s="1"/>
  <c r="BK4"/>
  <c r="D14" i="6"/>
  <c r="O14" s="1"/>
  <c r="CD218" i="5"/>
  <c r="E14" i="6" s="1"/>
  <c r="D211" i="5"/>
  <c r="E219" s="1"/>
  <c r="BQ211" i="7"/>
  <c r="I31" i="6" s="1"/>
  <c r="BQ209" i="7"/>
  <c r="I29" i="6" s="1"/>
  <c r="BQ210" i="7"/>
  <c r="I30" i="6" s="1"/>
  <c r="BR211" i="7"/>
  <c r="J31" i="6" s="1"/>
  <c r="BR213" i="7"/>
  <c r="J33" i="6" s="1"/>
  <c r="BR214" i="7"/>
  <c r="J34" i="6" s="1"/>
  <c r="BR217" i="7"/>
  <c r="J37" i="6" s="1"/>
  <c r="BQ214" i="7"/>
  <c r="I34" i="6" s="1"/>
  <c r="BQ217" i="7"/>
  <c r="I37" i="6" s="1"/>
  <c r="BQ213" i="7"/>
  <c r="I33" i="6" s="1"/>
  <c r="FG213" i="5"/>
  <c r="FG218" s="1"/>
  <c r="BU215" i="7"/>
  <c r="BU216" s="1"/>
  <c r="M36" i="6" s="1"/>
  <c r="BP215" i="7"/>
  <c r="BP216" s="1"/>
  <c r="H36" i="6" s="1"/>
  <c r="BL4" i="7"/>
  <c r="BL211" s="1"/>
  <c r="F210"/>
  <c r="H210" s="1"/>
  <c r="F211"/>
  <c r="H211" s="1"/>
  <c r="F208"/>
  <c r="M32" i="6"/>
  <c r="H32"/>
  <c r="BR210" i="7"/>
  <c r="J30" i="6" s="1"/>
  <c r="BR208" i="7"/>
  <c r="BR209"/>
  <c r="J29" i="6" s="1"/>
  <c r="BK213" i="7" l="1"/>
  <c r="C33" i="6" s="1"/>
  <c r="BK209" i="7"/>
  <c r="C29" i="6" s="1"/>
  <c r="BK211" i="7"/>
  <c r="C31" i="6" s="1"/>
  <c r="BK214" i="7"/>
  <c r="C34" i="6" s="1"/>
  <c r="BK210" i="7"/>
  <c r="C30" i="6" s="1"/>
  <c r="BK217" i="7"/>
  <c r="C37" i="6" s="1"/>
  <c r="BK208" i="7"/>
  <c r="F212"/>
  <c r="F213" s="1"/>
  <c r="H35" i="6"/>
  <c r="BL208" i="7"/>
  <c r="D28" i="6" s="1"/>
  <c r="BL210" i="7"/>
  <c r="D30" i="6" s="1"/>
  <c r="BL209" i="7"/>
  <c r="BQ212"/>
  <c r="I32" i="6" s="1"/>
  <c r="FG208" i="5"/>
  <c r="FG215" s="1"/>
  <c r="E211" s="1"/>
  <c r="E220" s="1"/>
  <c r="M35" i="6"/>
  <c r="BL213" i="7"/>
  <c r="BL217"/>
  <c r="BL214"/>
  <c r="D31" i="6"/>
  <c r="H208" i="7"/>
  <c r="J28" i="6"/>
  <c r="BR212" i="7"/>
  <c r="BW211" l="1"/>
  <c r="O31" i="6" s="1"/>
  <c r="BW209" i="7"/>
  <c r="O29" i="6" s="1"/>
  <c r="BK212" i="7"/>
  <c r="C28" i="6"/>
  <c r="D29"/>
  <c r="BW208" i="7"/>
  <c r="O28" i="6" s="1"/>
  <c r="BQ215" i="7"/>
  <c r="BQ216" s="1"/>
  <c r="I36" i="6" s="1"/>
  <c r="BW210" i="7"/>
  <c r="O30" i="6" s="1"/>
  <c r="BL212" i="7"/>
  <c r="BL215" s="1"/>
  <c r="BW214"/>
  <c r="O34" i="6" s="1"/>
  <c r="D34"/>
  <c r="BW213" i="7"/>
  <c r="O33" i="6" s="1"/>
  <c r="D33"/>
  <c r="BW217" i="7"/>
  <c r="O37" i="6" s="1"/>
  <c r="D37"/>
  <c r="BR215" i="7"/>
  <c r="BR216" s="1"/>
  <c r="J36" i="6" s="1"/>
  <c r="H212" i="7"/>
  <c r="H213"/>
  <c r="J32" i="6"/>
  <c r="I35" l="1"/>
  <c r="BK215" i="7"/>
  <c r="C35" i="6" s="1"/>
  <c r="C32"/>
  <c r="D32"/>
  <c r="BW212" i="7"/>
  <c r="O32" i="6" s="1"/>
  <c r="BL216" i="7"/>
  <c r="D36" i="6" s="1"/>
  <c r="D35"/>
  <c r="J35"/>
  <c r="BW215" i="7" l="1"/>
  <c r="BW216" s="1"/>
  <c r="O36" i="6" s="1"/>
  <c r="BK216" i="7"/>
  <c r="C36" i="6" s="1"/>
  <c r="O35" l="1"/>
  <c r="AH3" i="3"/>
</calcChain>
</file>

<file path=xl/sharedStrings.xml><?xml version="1.0" encoding="utf-8"?>
<sst xmlns="http://schemas.openxmlformats.org/spreadsheetml/2006/main" count="1186" uniqueCount="598">
  <si>
    <t>School Profile</t>
  </si>
  <si>
    <t>ROLL NO</t>
  </si>
  <si>
    <t>Class</t>
  </si>
  <si>
    <t>Section</t>
  </si>
  <si>
    <t>SRNO</t>
  </si>
  <si>
    <t>Name</t>
  </si>
  <si>
    <t>Father Name</t>
  </si>
  <si>
    <t>Mother Name</t>
  </si>
  <si>
    <t>Gender</t>
  </si>
  <si>
    <t>Dob</t>
  </si>
  <si>
    <t>Category</t>
  </si>
  <si>
    <t>Total</t>
  </si>
  <si>
    <t>A</t>
  </si>
  <si>
    <t>F</t>
  </si>
  <si>
    <t>SC</t>
  </si>
  <si>
    <t>OBC</t>
  </si>
  <si>
    <t>GEN</t>
  </si>
  <si>
    <t>2019-20</t>
  </si>
  <si>
    <t>AB</t>
  </si>
  <si>
    <t>CLASS :-</t>
  </si>
  <si>
    <t>GO TO THE LAST ROW</t>
  </si>
  <si>
    <t>fo"k; okj ifj.kke</t>
  </si>
  <si>
    <t>vuqRrkh.kZ  ;ksX; fo"k;</t>
  </si>
  <si>
    <t>iwjd ;ksX; fo"k;</t>
  </si>
  <si>
    <t>1 d`ikad  ;ksX; fo"k;</t>
  </si>
  <si>
    <t>2 d`ikad  ;ksX; fo"k;</t>
  </si>
  <si>
    <t>iqu% ijh{kk  ;ksX; fo"k;</t>
  </si>
  <si>
    <t>EXEMPTION</t>
  </si>
  <si>
    <t>fo"k; iw.kkZad</t>
  </si>
  <si>
    <t>2T+E OR 2E+T</t>
  </si>
  <si>
    <t>fo"k; ifj.kke</t>
  </si>
  <si>
    <t>fo"k; Js.kh</t>
  </si>
  <si>
    <t>mRrh.kZ@    lkuqxzg mRrh.kZ@ vuqRrh.kZ@ iwjd@ vuqifLFkr</t>
  </si>
  <si>
    <t>izfr'kr</t>
  </si>
  <si>
    <t>fg</t>
  </si>
  <si>
    <t>va</t>
  </si>
  <si>
    <t>S</t>
  </si>
  <si>
    <t>G1</t>
  </si>
  <si>
    <t>G2</t>
  </si>
  <si>
    <t>RE</t>
  </si>
  <si>
    <t></t>
  </si>
  <si>
    <t>D</t>
  </si>
  <si>
    <t>I</t>
  </si>
  <si>
    <t>II</t>
  </si>
  <si>
    <t>III</t>
  </si>
  <si>
    <t>%</t>
  </si>
  <si>
    <t>vuqRrh.kZ</t>
  </si>
  <si>
    <t>uke i`Fkd</t>
  </si>
  <si>
    <t>GO TO THE FIRST ROW</t>
  </si>
  <si>
    <t>TOTAL EXEMPTION</t>
  </si>
  <si>
    <t>CATEGORY-WISE RESULT WILL SHOW CORRECT RESULTS ONLY AFTER THE DECLARATION OF THE SUPPLEMENTARY EXAM. RESULTS</t>
  </si>
  <si>
    <t>SC BOYS</t>
  </si>
  <si>
    <t>SC GIRLS</t>
  </si>
  <si>
    <t>ST BOYS</t>
  </si>
  <si>
    <t>ST GIRLS</t>
  </si>
  <si>
    <t>OBC BOYS</t>
  </si>
  <si>
    <t>OBC GIRLS</t>
  </si>
  <si>
    <t>GEN BOYS</t>
  </si>
  <si>
    <t>GEN GIRLS</t>
  </si>
  <si>
    <t>MIN BOYS</t>
  </si>
  <si>
    <t>MIN GIRLS</t>
  </si>
  <si>
    <t>SBC BOYS</t>
  </si>
  <si>
    <t>SBC GIRLS</t>
  </si>
  <si>
    <t>TOTAL</t>
  </si>
  <si>
    <t>tkfrokj ifj.kke</t>
  </si>
  <si>
    <t>.</t>
  </si>
  <si>
    <t>iqu% ijh{kk"</t>
  </si>
  <si>
    <t>P</t>
  </si>
  <si>
    <r>
      <t xml:space="preserve">iw.kkZad </t>
    </r>
    <r>
      <rPr>
        <b/>
        <sz val="12"/>
        <rFont val="Wingdings"/>
        <charset val="2"/>
      </rPr>
      <t>Ü</t>
    </r>
  </si>
  <si>
    <r>
      <rPr>
        <b/>
        <sz val="24"/>
        <color rgb="FFFF0000"/>
        <rFont val="Wingdings"/>
        <charset val="2"/>
      </rPr>
      <t>E</t>
    </r>
    <r>
      <rPr>
        <b/>
        <sz val="12"/>
        <color rgb="FF0000FF"/>
        <rFont val="Calibri"/>
        <family val="2"/>
        <scheme val="minor"/>
      </rPr>
      <t xml:space="preserve">If you want Marksheet of any student 9th Class , you must be write Roll No. in Yellow Colour Cell          </t>
    </r>
    <r>
      <rPr>
        <b/>
        <sz val="12"/>
        <color rgb="FFB41C8C"/>
        <rFont val="Calibri"/>
        <family val="2"/>
        <scheme val="minor"/>
      </rPr>
      <t>Either Move Form Develover Tab Butten</t>
    </r>
  </si>
  <si>
    <t>&amp;% bl ,Dly izksxzke ij dk;Z djusa gsrq fo'ks"k funsZ'k %&amp;</t>
  </si>
  <si>
    <t>blds vfrfjDr fjtYV odZcqd esa ,UV~zh djrs le; vkusokyh lkekU; leL;k,¡ o lek/kku</t>
  </si>
  <si>
    <r>
      <t xml:space="preserve">lcls igys 'khV dks vksiu djrs gh </t>
    </r>
    <r>
      <rPr>
        <b/>
        <sz val="14"/>
        <color theme="1" tint="4.9989318521683403E-2"/>
        <rFont val="Kruti Dev 010"/>
      </rPr>
      <t>ekLVj 'khV</t>
    </r>
    <r>
      <rPr>
        <sz val="14"/>
        <color theme="1" tint="4.9989318521683403E-2"/>
        <rFont val="Kruti Dev 010"/>
      </rPr>
      <t xml:space="preserve"> ij dqN lkekU; tkudkjh tks fo|ky; ls lEcf/kr gsa] mls iw.kZ dj ysosA</t>
    </r>
  </si>
  <si>
    <r>
      <t xml:space="preserve">mlds ckn vki </t>
    </r>
    <r>
      <rPr>
        <b/>
        <sz val="14"/>
        <color theme="1" tint="4.9989318521683403E-2"/>
        <rFont val="Kruti Dev 010"/>
      </rPr>
      <t>ekdZ ,UV~zh 'khV</t>
    </r>
    <r>
      <rPr>
        <sz val="14"/>
        <color theme="1" tint="4.9989318521683403E-2"/>
        <rFont val="Kruti Dev 010"/>
      </rPr>
      <t xml:space="preserve"> ij tk;s vkSj LVqMsUV ds l=okj vadksa dh fMVSy dks HkjsA buiqV ,UV~zh ;gk rd gh gSa] fQj vkids fy, vkmV iqV lsD'ku 'kq: gks tk;sxkA</t>
    </r>
  </si>
  <si>
    <r>
      <rPr>
        <b/>
        <sz val="16"/>
        <color theme="5" tint="-0.499984740745262"/>
        <rFont val="Kruti Dev 010"/>
      </rPr>
      <t>rkjh[k dk</t>
    </r>
    <r>
      <rPr>
        <b/>
        <sz val="16"/>
        <color theme="5" tint="-0.499984740745262"/>
        <rFont val="Cambria"/>
        <family val="2"/>
      </rPr>
      <t xml:space="preserve"> </t>
    </r>
    <r>
      <rPr>
        <b/>
        <sz val="16"/>
        <color theme="5" tint="-0.499984740745262"/>
        <rFont val="Calibri"/>
        <family val="2"/>
        <scheme val="minor"/>
      </rPr>
      <t>FORMAT</t>
    </r>
    <r>
      <rPr>
        <b/>
        <sz val="16"/>
        <color theme="5" tint="-0.499984740745262"/>
        <rFont val="Cambria"/>
        <family val="2"/>
      </rPr>
      <t xml:space="preserve"> </t>
    </r>
    <r>
      <rPr>
        <b/>
        <sz val="16"/>
        <color theme="5" tint="-0.499984740745262"/>
        <rFont val="Kruti Dev 010"/>
      </rPr>
      <t>fdl izdkj j[kuk gSa</t>
    </r>
  </si>
  <si>
    <r>
      <t xml:space="preserve">vius dEI;wVj dk </t>
    </r>
    <r>
      <rPr>
        <sz val="14"/>
        <color rgb="FF000000"/>
        <rFont val="Calibri"/>
        <family val="2"/>
      </rPr>
      <t>date format set</t>
    </r>
    <r>
      <rPr>
        <sz val="14"/>
        <color rgb="FF000000"/>
        <rFont val="Kruti Dev 010"/>
      </rPr>
      <t xml:space="preserve"> djsa D;ksa fd </t>
    </r>
    <r>
      <rPr>
        <sz val="14"/>
        <color rgb="FF000000"/>
        <rFont val="Cambria"/>
        <family val="1"/>
      </rPr>
      <t xml:space="preserve">by default </t>
    </r>
    <r>
      <rPr>
        <sz val="14"/>
        <color rgb="FF000000"/>
        <rFont val="Kruti Dev 010"/>
      </rPr>
      <t>;g</t>
    </r>
    <r>
      <rPr>
        <sz val="14"/>
        <color rgb="FF000000"/>
        <rFont val="Cambria"/>
        <family val="1"/>
      </rPr>
      <t xml:space="preserve"> mm/dd/yy</t>
    </r>
    <r>
      <rPr>
        <sz val="14"/>
        <color rgb="FF000000"/>
        <rFont val="Kruti Dev 010"/>
      </rPr>
      <t xml:space="preserve"> gksrk gS tc fd ges </t>
    </r>
    <r>
      <rPr>
        <sz val="14"/>
        <color rgb="FF000000"/>
        <rFont val="Camrbria"/>
      </rPr>
      <t>dd/mm/yy</t>
    </r>
    <r>
      <rPr>
        <sz val="14"/>
        <color rgb="FF000000"/>
        <rFont val="Kruti Dev 010"/>
      </rPr>
      <t xml:space="preserve"> dh vko';drk gksrh gSA</t>
    </r>
  </si>
  <si>
    <r>
      <t xml:space="preserve">date format </t>
    </r>
    <r>
      <rPr>
        <sz val="14"/>
        <color theme="1"/>
        <rFont val="Kruti Dev 010"/>
      </rPr>
      <t xml:space="preserve">dks cnyus ds fy;s </t>
    </r>
    <r>
      <rPr>
        <sz val="14"/>
        <color theme="1"/>
        <rFont val="Calibri"/>
        <family val="2"/>
      </rPr>
      <t xml:space="preserve">control panel </t>
    </r>
    <r>
      <rPr>
        <sz val="14"/>
        <color theme="1"/>
        <rFont val="Kruti Dev 010"/>
      </rPr>
      <t xml:space="preserve">esa </t>
    </r>
    <r>
      <rPr>
        <sz val="14"/>
        <color theme="1"/>
        <rFont val="Calibri"/>
        <family val="2"/>
      </rPr>
      <t xml:space="preserve">regional language setting  </t>
    </r>
    <r>
      <rPr>
        <sz val="14"/>
        <color theme="1"/>
        <rFont val="Kruti Dev 010"/>
      </rPr>
      <t xml:space="preserve">esa </t>
    </r>
    <r>
      <rPr>
        <sz val="14"/>
        <color theme="1"/>
        <rFont val="Times New Roman"/>
        <family val="1"/>
      </rPr>
      <t>date format mm/dd/yy</t>
    </r>
    <r>
      <rPr>
        <sz val="14"/>
        <color theme="1"/>
        <rFont val="Kruti Dev 010"/>
      </rPr>
      <t xml:space="preserve"> ds LFkku ij </t>
    </r>
    <r>
      <rPr>
        <sz val="14"/>
        <color theme="1"/>
        <rFont val="Times New Roman"/>
        <family val="1"/>
      </rPr>
      <t>dd/mm/yy</t>
    </r>
    <r>
      <rPr>
        <sz val="14"/>
        <color theme="1"/>
        <rFont val="Kruti Dev 010"/>
      </rPr>
      <t>djsaA</t>
    </r>
  </si>
  <si>
    <r>
      <t xml:space="preserve">Fonts </t>
    </r>
    <r>
      <rPr>
        <b/>
        <sz val="16"/>
        <color theme="5" tint="-0.499984740745262"/>
        <rFont val="Kruti Dev 010"/>
      </rPr>
      <t>ds ckjsa esa tkudkjh</t>
    </r>
  </si>
  <si>
    <r>
      <t xml:space="preserve">fjtYV odZcqd fgUnh o vaxzsth esa miyC/k gSaA viuh vko”;drkuqlkj iz;ksx djsaA </t>
    </r>
    <r>
      <rPr>
        <sz val="14"/>
        <color rgb="FF000000"/>
        <rFont val="Calibri"/>
        <family val="2"/>
      </rPr>
      <t>Font Change</t>
    </r>
    <r>
      <rPr>
        <sz val="14"/>
        <color rgb="FF000000"/>
        <rFont val="Kruti Dev 010"/>
      </rPr>
      <t xml:space="preserve"> u djsaA</t>
    </r>
  </si>
  <si>
    <r>
      <t xml:space="preserve">start menu </t>
    </r>
    <r>
      <rPr>
        <sz val="14"/>
        <color theme="1"/>
        <rFont val="Kruti Dev 010"/>
      </rPr>
      <t xml:space="preserve">ls </t>
    </r>
    <r>
      <rPr>
        <sz val="14"/>
        <color theme="1"/>
        <rFont val="Times New Roman"/>
        <family val="1"/>
      </rPr>
      <t xml:space="preserve">control pannel </t>
    </r>
    <r>
      <rPr>
        <sz val="14"/>
        <color theme="1"/>
        <rFont val="Kruti Dev 010"/>
      </rPr>
      <t>[kksysa</t>
    </r>
  </si>
  <si>
    <r>
      <t xml:space="preserve">control pannel </t>
    </r>
    <r>
      <rPr>
        <sz val="14"/>
        <color theme="1"/>
        <rFont val="Kruti Dev 010"/>
      </rPr>
      <t xml:space="preserve">esa </t>
    </r>
    <r>
      <rPr>
        <sz val="14"/>
        <color theme="1"/>
        <rFont val="Times New Roman"/>
        <family val="1"/>
      </rPr>
      <t xml:space="preserve">fonts </t>
    </r>
    <r>
      <rPr>
        <sz val="14"/>
        <color theme="1"/>
        <rFont val="Kruti Dev 010"/>
      </rPr>
      <t xml:space="preserve">uke ds </t>
    </r>
    <r>
      <rPr>
        <sz val="14"/>
        <color theme="1"/>
        <rFont val="Times New Roman"/>
        <family val="1"/>
      </rPr>
      <t xml:space="preserve">folder </t>
    </r>
    <r>
      <rPr>
        <sz val="14"/>
        <color theme="1"/>
        <rFont val="Kruti Dev 010"/>
      </rPr>
      <t xml:space="preserve">ij </t>
    </r>
    <r>
      <rPr>
        <sz val="14"/>
        <color theme="1"/>
        <rFont val="Times New Roman"/>
        <family val="1"/>
      </rPr>
      <t xml:space="preserve">right click </t>
    </r>
    <r>
      <rPr>
        <sz val="14"/>
        <color theme="1"/>
        <rFont val="Kruti Dev 010"/>
      </rPr>
      <t xml:space="preserve">djsa vkSj </t>
    </r>
    <r>
      <rPr>
        <sz val="14"/>
        <color theme="1"/>
        <rFont val="Times New Roman"/>
        <family val="1"/>
      </rPr>
      <t xml:space="preserve">paste </t>
    </r>
    <r>
      <rPr>
        <sz val="14"/>
        <color theme="1"/>
        <rFont val="Kruti Dev 010"/>
      </rPr>
      <t xml:space="preserve">djasA </t>
    </r>
  </si>
  <si>
    <t>mifLFkfr o vuqifLFkfr ds Øe esa</t>
  </si>
  <si>
    <r>
      <t xml:space="preserve">Master sheet &amp; Student Data Entry &amp; Marks Entry </t>
    </r>
    <r>
      <rPr>
        <sz val="14"/>
        <color rgb="FF000000"/>
        <rFont val="Kruti Dev 010"/>
      </rPr>
      <t xml:space="preserve">dh </t>
    </r>
    <r>
      <rPr>
        <sz val="14"/>
        <color rgb="FF000000"/>
        <rFont val="Times New Roman"/>
        <family val="1"/>
      </rPr>
      <t xml:space="preserve">sheet </t>
    </r>
    <r>
      <rPr>
        <sz val="14"/>
        <color rgb="FF000000"/>
        <rFont val="Kruti Dev 010"/>
      </rPr>
      <t xml:space="preserve">esa fdlh Hkh </t>
    </r>
    <r>
      <rPr>
        <sz val="14"/>
        <color rgb="FF000000"/>
        <rFont val="Calibri"/>
        <family val="2"/>
      </rPr>
      <t>cell</t>
    </r>
    <r>
      <rPr>
        <sz val="14"/>
        <color rgb="FF000000"/>
        <rFont val="Kruti Dev 010"/>
      </rPr>
      <t xml:space="preserve"> dks </t>
    </r>
    <r>
      <rPr>
        <sz val="14"/>
        <color rgb="FF000000"/>
        <rFont val="Calibri"/>
        <family val="2"/>
      </rPr>
      <t>delete</t>
    </r>
    <r>
      <rPr>
        <sz val="14"/>
        <color rgb="FF000000"/>
        <rFont val="Kruti Dev 010"/>
      </rPr>
      <t xml:space="preserve"> ugh djsa  u gh </t>
    </r>
    <r>
      <rPr>
        <sz val="14"/>
        <color rgb="FF000000"/>
        <rFont val="Calibri"/>
        <family val="2"/>
      </rPr>
      <t>cut  paste</t>
    </r>
    <r>
      <rPr>
        <sz val="14"/>
        <color rgb="FF000000"/>
        <rFont val="Kruti Dev 010"/>
      </rPr>
      <t xml:space="preserve"> djsaA izfof’V;ksa dks </t>
    </r>
    <r>
      <rPr>
        <sz val="14"/>
        <color rgb="FF000000"/>
        <rFont val="Calibri"/>
        <family val="2"/>
      </rPr>
      <t>delete</t>
    </r>
    <r>
      <rPr>
        <sz val="14"/>
        <color rgb="FF000000"/>
        <rFont val="Kruti Dev 010"/>
      </rPr>
      <t xml:space="preserve"> djus ds fy, </t>
    </r>
    <r>
      <rPr>
        <sz val="14"/>
        <color rgb="FF000000"/>
        <rFont val="Calibri"/>
        <family val="2"/>
      </rPr>
      <t>keyboard</t>
    </r>
    <r>
      <rPr>
        <sz val="14"/>
        <color rgb="FF000000"/>
        <rFont val="Kruti Dev 010"/>
      </rPr>
      <t xml:space="preserve"> ds </t>
    </r>
    <r>
      <rPr>
        <sz val="14"/>
        <color rgb="FF000000"/>
        <rFont val="Calibri"/>
        <family val="2"/>
      </rPr>
      <t xml:space="preserve">delete </t>
    </r>
    <r>
      <rPr>
        <sz val="14"/>
        <color rgb="FF000000"/>
        <rFont val="Kruti Dev 010"/>
      </rPr>
      <t xml:space="preserve">cVu dk iz;ksx djsa vFkok </t>
    </r>
    <r>
      <rPr>
        <sz val="14"/>
        <color rgb="FF000000"/>
        <rFont val="Calibri"/>
        <family val="2"/>
        <scheme val="minor"/>
      </rPr>
      <t>'</t>
    </r>
    <r>
      <rPr>
        <sz val="14"/>
        <color rgb="FF000000"/>
        <rFont val="Cambria"/>
        <family val="1"/>
      </rPr>
      <t>clear content' option</t>
    </r>
    <r>
      <rPr>
        <sz val="14"/>
        <color rgb="FF000000"/>
        <rFont val="Kruti Dev 010"/>
      </rPr>
      <t xml:space="preserve"> dk iz;ksx djsaA</t>
    </r>
  </si>
  <si>
    <r>
      <t xml:space="preserve">izR;sd Nk= dh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dqy ehfVax o mifLFkfr i`Fkd&amp;i`Fkd MkVk ,UV~zh djsaA</t>
    </r>
  </si>
  <si>
    <t>ekdZ ,UVzh o iw.kkZd dh djrs le; /;ku j[kh tkuh lko/kkuh</t>
  </si>
  <si>
    <r>
      <t xml:space="preserve">Hkwyo”k dksbZ </t>
    </r>
    <r>
      <rPr>
        <sz val="16"/>
        <color rgb="FF7030A0"/>
        <rFont val="Times New Roman"/>
        <family val="1"/>
      </rPr>
      <t xml:space="preserve">errors </t>
    </r>
    <r>
      <rPr>
        <sz val="16"/>
        <color rgb="FF7030A0"/>
        <rFont val="Kruti Dev 010"/>
      </rPr>
      <t xml:space="preserve">mRiUu gksus ij dsoy </t>
    </r>
    <r>
      <rPr>
        <sz val="16"/>
        <color rgb="FF7030A0"/>
        <rFont val="Calibri"/>
        <family val="2"/>
        <scheme val="minor"/>
      </rPr>
      <t>Master sheet &amp; Student Data Entry &amp; Marks Entry sheet</t>
    </r>
    <r>
      <rPr>
        <sz val="16"/>
        <color rgb="FF7030A0"/>
        <rFont val="Times New Roman"/>
        <family val="1"/>
      </rPr>
      <t xml:space="preserve"> </t>
    </r>
    <r>
      <rPr>
        <sz val="16"/>
        <color rgb="FF7030A0"/>
        <rFont val="Kruti Dev 010"/>
      </rPr>
      <t xml:space="preserve"> esa lq/kkj djsa o rduhdh </t>
    </r>
    <r>
      <rPr>
        <sz val="16"/>
        <color rgb="FF7030A0"/>
        <rFont val="Times New Roman"/>
        <family val="1"/>
      </rPr>
      <t>error</t>
    </r>
    <r>
      <rPr>
        <sz val="16"/>
        <color rgb="FF7030A0"/>
        <rFont val="Kruti Dev 010"/>
      </rPr>
      <t xml:space="preserve"> vkus ij iqu% izfof’V;k¡ u djsa] ,d vU; odZcqd </t>
    </r>
    <r>
      <rPr>
        <sz val="16"/>
        <color rgb="FF7030A0"/>
        <rFont val="Times New Roman"/>
        <family val="1"/>
      </rPr>
      <t>copy</t>
    </r>
    <r>
      <rPr>
        <sz val="16"/>
        <color rgb="FF7030A0"/>
        <rFont val="Kruti Dev 010"/>
      </rPr>
      <t xml:space="preserve"> dj mldh izfof’V;ksa dks </t>
    </r>
    <r>
      <rPr>
        <sz val="16"/>
        <color rgb="FF7030A0"/>
        <rFont val="Times New Roman"/>
        <family val="1"/>
      </rPr>
      <t>paste</t>
    </r>
    <r>
      <rPr>
        <sz val="16"/>
        <color rgb="FF7030A0"/>
        <rFont val="Kruti Dev 010"/>
      </rPr>
      <t xml:space="preserve"> djsaA </t>
    </r>
    <r>
      <rPr>
        <sz val="16"/>
        <color rgb="FF7030A0"/>
        <rFont val="Cambria"/>
        <family val="1"/>
        <scheme val="major"/>
      </rPr>
      <t>paste special (paste values) only.</t>
    </r>
  </si>
  <si>
    <r>
      <t xml:space="preserve">rduhdh </t>
    </r>
    <r>
      <rPr>
        <sz val="16"/>
        <color rgb="FF7030A0"/>
        <rFont val="Times New Roman"/>
        <family val="1"/>
      </rPr>
      <t xml:space="preserve">error </t>
    </r>
    <r>
      <rPr>
        <sz val="16"/>
        <color rgb="FF7030A0"/>
        <rFont val="Kruti Dev 010"/>
      </rPr>
      <t xml:space="preserve">vkus ij </t>
    </r>
    <r>
      <rPr>
        <sz val="16"/>
        <color rgb="FF7030A0"/>
        <rFont val="Times New Roman"/>
        <family val="1"/>
      </rPr>
      <t xml:space="preserve">statement of marks </t>
    </r>
    <r>
      <rPr>
        <sz val="16"/>
        <color rgb="FF7030A0"/>
        <rFont val="Kruti Dev 010"/>
      </rPr>
      <t>o</t>
    </r>
    <r>
      <rPr>
        <sz val="16"/>
        <color rgb="FF7030A0"/>
        <rFont val="Times New Roman"/>
        <family val="1"/>
      </rPr>
      <t xml:space="preserve"> progress reports </t>
    </r>
    <r>
      <rPr>
        <sz val="16"/>
        <color rgb="FF7030A0"/>
        <rFont val="Kruti Dev 010"/>
      </rPr>
      <t>ds</t>
    </r>
    <r>
      <rPr>
        <sz val="16"/>
        <color rgb="FF7030A0"/>
        <rFont val="Times New Roman"/>
        <family val="1"/>
      </rPr>
      <t xml:space="preserve">cell </t>
    </r>
    <r>
      <rPr>
        <sz val="16"/>
        <color rgb="FF7030A0"/>
        <rFont val="Kruti Dev 010"/>
      </rPr>
      <t>esa</t>
    </r>
    <r>
      <rPr>
        <sz val="16"/>
        <color rgb="FF7030A0"/>
        <rFont val="Times New Roman"/>
        <family val="1"/>
      </rPr>
      <t>####, frm, value?</t>
    </r>
    <r>
      <rPr>
        <sz val="16"/>
        <color rgb="FF7030A0"/>
        <rFont val="Kruti Dev 010"/>
      </rPr>
      <t>bl izdkj fn[kkbZ nsaxsA</t>
    </r>
  </si>
  <si>
    <r>
      <rPr>
        <sz val="16"/>
        <color rgb="FF7030A0"/>
        <rFont val="Calibri"/>
        <family val="2"/>
        <scheme val="minor"/>
      </rPr>
      <t>Column size</t>
    </r>
    <r>
      <rPr>
        <sz val="16"/>
        <color rgb="FF7030A0"/>
        <rFont val="Times New Roman"/>
        <family val="1"/>
      </rPr>
      <t xml:space="preserve"> </t>
    </r>
    <r>
      <rPr>
        <sz val="16"/>
        <color rgb="FF7030A0"/>
        <rFont val="Kruti Dev 010"/>
      </rPr>
      <t xml:space="preserve">NksVk gksusij </t>
    </r>
    <r>
      <rPr>
        <sz val="16"/>
        <color rgb="FF7030A0"/>
        <rFont val="Times New Roman"/>
        <family val="1"/>
      </rPr>
      <t xml:space="preserve">#### </t>
    </r>
    <r>
      <rPr>
        <sz val="16"/>
        <color rgb="FF7030A0"/>
        <rFont val="Kruti Dev 010"/>
      </rPr>
      <t xml:space="preserve">fn[kkbZ nsxkA ,slh fLFfr esa </t>
    </r>
    <r>
      <rPr>
        <sz val="16"/>
        <color rgb="FF7030A0"/>
        <rFont val="Times New Roman"/>
        <family val="1"/>
      </rPr>
      <t>Column size</t>
    </r>
    <r>
      <rPr>
        <sz val="16"/>
        <color rgb="FF7030A0"/>
        <rFont val="Kruti Dev 010"/>
      </rPr>
      <t xml:space="preserve"> cM+k djsaA</t>
    </r>
  </si>
  <si>
    <t>vU; egRoiw.kZ tkudkjh ¼fizUV djus ds fy,½</t>
  </si>
  <si>
    <r>
      <rPr>
        <sz val="14"/>
        <rFont val="Calibri"/>
        <family val="2"/>
        <scheme val="minor"/>
      </rPr>
      <t>Master sheet &amp; Student Data Entry &amp; Marks Entry sheet</t>
    </r>
    <r>
      <rPr>
        <sz val="14"/>
        <rFont val="Times New Roman"/>
        <family val="1"/>
      </rPr>
      <t xml:space="preserve">  </t>
    </r>
    <r>
      <rPr>
        <sz val="14"/>
        <rFont val="Kruti Dev 010"/>
      </rPr>
      <t xml:space="preserve">dh </t>
    </r>
    <r>
      <rPr>
        <sz val="14"/>
        <rFont val="Times New Roman"/>
        <family val="1"/>
      </rPr>
      <t xml:space="preserve">sheet </t>
    </r>
    <r>
      <rPr>
        <sz val="14"/>
        <rFont val="Kruti Dev 010"/>
      </rPr>
      <t>dks fiazV u djsaA ;g flQZ ,UV~zh ds fy, ,UV~zh QkweZ gSaA</t>
    </r>
  </si>
  <si>
    <t>;g ,Dly 'khV esa 100 fo|kfFkZ;ksa dks /;ku esa j[kdj cuk;h x;h gSaA ftllsa odZ djusa esa vkidks nqfo/kk u gksA ;fn vkids Ldwy esa fdlh Hkh d{kk esa fo|kFkhZ 100 lsa de gSa rks vfrfjDr dkye dks gkbM dj ysos vkSj ;fn 100 ls T;knk gSa rks vyx vyx lsD'ku dh odZcqd rS;kj dj ldrs gSaA ;k fQj vki uhpsa fn;s x;s bZesy ,M~zsl ij lsaM dj blds dkye c&lt;ok ldrs gSaA</t>
  </si>
  <si>
    <r>
      <t xml:space="preserve"> ;g odZcqDl d{kk 9 ds fy, mi;qDr gSaA  fo"k; ls lEcfU/k vki </t>
    </r>
    <r>
      <rPr>
        <sz val="16"/>
        <color rgb="FF7030A0"/>
        <rFont val="Cambria"/>
        <family val="1"/>
        <scheme val="major"/>
      </rPr>
      <t>Master sheet</t>
    </r>
    <r>
      <rPr>
        <sz val="16"/>
        <color rgb="FF7030A0"/>
        <rFont val="Kruti Dev 010"/>
      </rPr>
      <t xml:space="preserve"> ij fdlh Hkh rjg dk ifjorZu dj ldrs gSaA vko';drk gksus ij dsoy ,sfPNd fo"k;ksa ds izk;ksfxd o lS)kafrd iw.kkZad Hkh cny ldrs gSaA</t>
    </r>
  </si>
  <si>
    <r>
      <rPr>
        <sz val="14"/>
        <rFont val="Calibri"/>
        <family val="2"/>
        <scheme val="minor"/>
      </rPr>
      <t xml:space="preserve">Statement of Marks, Teacher and cat. wise result,  Result Aggregate </t>
    </r>
    <r>
      <rPr>
        <sz val="14"/>
        <rFont val="Kruti Dev 010"/>
      </rPr>
      <t>dks</t>
    </r>
    <r>
      <rPr>
        <sz val="14"/>
        <rFont val="Times New Roman"/>
        <family val="1"/>
      </rPr>
      <t xml:space="preserve"> legal size / A4 size papers, landscape </t>
    </r>
    <r>
      <rPr>
        <sz val="14"/>
        <rFont val="Kruti Dev 010"/>
      </rPr>
      <t>esa</t>
    </r>
    <r>
      <rPr>
        <sz val="14"/>
        <rFont val="Times New Roman"/>
        <family val="1"/>
      </rPr>
      <t xml:space="preserve"> print </t>
    </r>
    <r>
      <rPr>
        <sz val="14"/>
        <rFont val="Kruti Dev 010"/>
      </rPr>
      <t>djsa o</t>
    </r>
    <r>
      <rPr>
        <sz val="14"/>
        <rFont val="Times New Roman"/>
        <family val="1"/>
      </rPr>
      <t xml:space="preserve"> pages </t>
    </r>
    <r>
      <rPr>
        <sz val="14"/>
        <rFont val="Kruti Dev 010"/>
      </rPr>
      <t xml:space="preserve">dks xksan ls fpidk ldrs gSaA lkFk gh vktdy jksy ist ij Hkh fizUV gksrk gSA vkidh lqfo/kk o ctV ds vuqlkj fizUV djsaA fizaV ls igys vuqi;ksxh </t>
    </r>
    <r>
      <rPr>
        <sz val="14"/>
        <rFont val="Calibri"/>
        <family val="2"/>
        <scheme val="minor"/>
      </rPr>
      <t>rows</t>
    </r>
    <r>
      <rPr>
        <sz val="14"/>
        <rFont val="Kruti Dev 010"/>
      </rPr>
      <t xml:space="preserve"> dks  </t>
    </r>
    <r>
      <rPr>
        <sz val="14"/>
        <rFont val="Calibri"/>
        <family val="2"/>
        <scheme val="minor"/>
      </rPr>
      <t>hide</t>
    </r>
    <r>
      <rPr>
        <sz val="14"/>
        <rFont val="Kruti Dev 010"/>
      </rPr>
      <t xml:space="preserve"> djsaA </t>
    </r>
    <r>
      <rPr>
        <sz val="14"/>
        <rFont val="Calibri"/>
        <family val="2"/>
        <scheme val="minor"/>
      </rPr>
      <t>Hide</t>
    </r>
    <r>
      <rPr>
        <sz val="14"/>
        <rFont val="Kruti Dev 010"/>
      </rPr>
      <t xml:space="preserve"> djus ds fy, vuqi;ksxh </t>
    </r>
    <r>
      <rPr>
        <sz val="14"/>
        <rFont val="Calibri"/>
        <family val="2"/>
        <scheme val="minor"/>
      </rPr>
      <t xml:space="preserve">rows ds header </t>
    </r>
    <r>
      <rPr>
        <sz val="14"/>
        <rFont val="Kruti Dev 010"/>
      </rPr>
      <t>dks</t>
    </r>
    <r>
      <rPr>
        <sz val="14"/>
        <rFont val="Calibri"/>
        <family val="2"/>
        <scheme val="minor"/>
      </rPr>
      <t xml:space="preserve"> select</t>
    </r>
    <r>
      <rPr>
        <sz val="14"/>
        <rFont val="Kruti Dev 010"/>
      </rPr>
      <t xml:space="preserve"> dj </t>
    </r>
    <r>
      <rPr>
        <sz val="14"/>
        <rFont val="Calibri"/>
        <family val="2"/>
        <scheme val="minor"/>
      </rPr>
      <t>right click</t>
    </r>
    <r>
      <rPr>
        <sz val="14"/>
        <rFont val="Kruti Dev 010"/>
      </rPr>
      <t xml:space="preserve"> djsa o </t>
    </r>
    <r>
      <rPr>
        <sz val="14"/>
        <rFont val="Calibri"/>
        <family val="2"/>
        <scheme val="minor"/>
      </rPr>
      <t xml:space="preserve">hide option </t>
    </r>
    <r>
      <rPr>
        <sz val="14"/>
        <rFont val="Kruti Dev 010"/>
      </rPr>
      <t xml:space="preserve">ij </t>
    </r>
    <r>
      <rPr>
        <sz val="14"/>
        <rFont val="Calibri"/>
        <family val="2"/>
        <scheme val="minor"/>
      </rPr>
      <t>click</t>
    </r>
    <r>
      <rPr>
        <sz val="14"/>
        <rFont val="Kruti Dev 010"/>
      </rPr>
      <t xml:space="preserve"> djsaA Ikzxfr i= dks </t>
    </r>
    <r>
      <rPr>
        <sz val="14"/>
        <rFont val="Calibri"/>
        <family val="2"/>
        <scheme val="minor"/>
      </rPr>
      <t>print</t>
    </r>
    <r>
      <rPr>
        <sz val="14"/>
        <rFont val="Kruti Dev 010"/>
      </rPr>
      <t xml:space="preserve"> djus gsrq isij lkbTk+ </t>
    </r>
    <r>
      <rPr>
        <sz val="14"/>
        <rFont val="Calibri"/>
        <family val="2"/>
        <scheme val="minor"/>
      </rPr>
      <t xml:space="preserve">A4 size </t>
    </r>
    <r>
      <rPr>
        <sz val="14"/>
        <rFont val="Kruti Dev 010"/>
      </rPr>
      <t xml:space="preserve"> esa fizUV djsaA</t>
    </r>
  </si>
  <si>
    <t xml:space="preserve">Arts </t>
  </si>
  <si>
    <t>ACCOUNTANCY</t>
  </si>
  <si>
    <t>AGRICULTURE</t>
  </si>
  <si>
    <t>BIOLOGY</t>
  </si>
  <si>
    <t>BUSINESS STUDIES</t>
  </si>
  <si>
    <t>CHEMISTRY</t>
  </si>
  <si>
    <t>COMPUTER SCIENCE</t>
  </si>
  <si>
    <t>DRAWING</t>
  </si>
  <si>
    <t>ECONOMICS</t>
  </si>
  <si>
    <t>ENGLISH LITERATURE</t>
  </si>
  <si>
    <t>FARSI LITERATURE</t>
  </si>
  <si>
    <t>GEO SCIENCE</t>
  </si>
  <si>
    <t>GEOGRAPHY</t>
  </si>
  <si>
    <t>GUJRATI LITERATURE</t>
  </si>
  <si>
    <t>HINDI LITERATURE</t>
  </si>
  <si>
    <t>HISTORY</t>
  </si>
  <si>
    <t>HOME SCIENCE</t>
  </si>
  <si>
    <t>INFORMATION PRACTICE</t>
  </si>
  <si>
    <t>MATHEMATICS</t>
  </si>
  <si>
    <t>MULTIMEDIA WEB TECH</t>
  </si>
  <si>
    <t>PHILOSOPHY</t>
  </si>
  <si>
    <t>PHYSICS</t>
  </si>
  <si>
    <t>POLITICAL SCIENCE</t>
  </si>
  <si>
    <t>PRAKRIT LITERATURE</t>
  </si>
  <si>
    <t>PSYCHOLOGY</t>
  </si>
  <si>
    <t>PUBLIC ADMINISTRATION</t>
  </si>
  <si>
    <t>PUNJABI LITERATURE</t>
  </si>
  <si>
    <t>RAJASTHANI LITERATURE</t>
  </si>
  <si>
    <t>SANSKRIT LITERATURE</t>
  </si>
  <si>
    <t>SHORT HAND (ENGLISH)</t>
  </si>
  <si>
    <t>SHORT HAND (HINDI)</t>
  </si>
  <si>
    <t>SINDHI LITERATURE</t>
  </si>
  <si>
    <t>SOCIOLOGY</t>
  </si>
  <si>
    <t>TYPING (ENGLISH)</t>
  </si>
  <si>
    <t>TYPING</t>
  </si>
  <si>
    <t>URDU LITERATURE</t>
  </si>
  <si>
    <t>t; xq:nso oklqnso th egkjkt</t>
  </si>
  <si>
    <t>vko';d funsZ'k</t>
  </si>
  <si>
    <t>oS-1</t>
  </si>
  <si>
    <t>oS-3</t>
  </si>
  <si>
    <t>oS-2</t>
  </si>
  <si>
    <t>oS-4</t>
  </si>
  <si>
    <t>Hindi</t>
  </si>
  <si>
    <t>English</t>
  </si>
  <si>
    <r>
      <rPr>
        <b/>
        <sz val="24"/>
        <color rgb="FF0000FF"/>
        <rFont val="Wingdings"/>
        <charset val="2"/>
      </rPr>
      <t>E</t>
    </r>
    <r>
      <rPr>
        <b/>
        <sz val="12"/>
        <color rgb="FF0000FF"/>
        <rFont val="Calibri"/>
        <family val="2"/>
        <scheme val="minor"/>
      </rPr>
      <t xml:space="preserve">If you want Class Promoted Certificate of any student 9th Class , you must be write Roll No. in Yellow Colour Cell        </t>
    </r>
    <r>
      <rPr>
        <b/>
        <sz val="12"/>
        <color rgb="FFFF0000"/>
        <rFont val="Calibri"/>
        <family val="2"/>
        <scheme val="minor"/>
      </rPr>
      <t xml:space="preserve">      </t>
    </r>
    <r>
      <rPr>
        <b/>
        <sz val="12"/>
        <color rgb="FFBF11B3"/>
        <rFont val="Calibri"/>
        <family val="2"/>
        <scheme val="minor"/>
      </rPr>
      <t xml:space="preserve">Either Move Form Develover Tab Butten          </t>
    </r>
    <r>
      <rPr>
        <b/>
        <sz val="12"/>
        <color rgb="FFFFFF00"/>
        <rFont val="Calibri"/>
        <family val="2"/>
        <scheme val="minor"/>
      </rPr>
      <t>If you want Blank Format , Remove Entry From Yellow Cell.</t>
    </r>
  </si>
  <si>
    <t>Total Meeting</t>
  </si>
  <si>
    <t>Total Attendance</t>
  </si>
  <si>
    <r>
      <rPr>
        <b/>
        <sz val="12"/>
        <color rgb="FF0000FF"/>
        <rFont val="Wingdings"/>
        <charset val="2"/>
      </rPr>
      <t xml:space="preserve">E  </t>
    </r>
    <r>
      <rPr>
        <b/>
        <sz val="12"/>
        <color rgb="FF0000FF"/>
        <rFont val="Calibri"/>
        <family val="2"/>
        <scheme val="minor"/>
      </rPr>
      <t xml:space="preserve">All Entries in this sheet have to be done by copy paste from the SHALA DARPAN.                                              You must visit shala darpan Download section and download student DATA. You can cut paste needed data    </t>
    </r>
    <r>
      <rPr>
        <b/>
        <sz val="12"/>
        <color rgb="FFB41C8C"/>
        <rFont val="Calibri"/>
        <family val="2"/>
        <scheme val="minor"/>
      </rPr>
      <t xml:space="preserve">You fill Student attendance till 19 March Lock down Date. </t>
    </r>
  </si>
  <si>
    <t>School Name :-</t>
  </si>
  <si>
    <t>School DISE Code :-</t>
  </si>
  <si>
    <t>School Short Name :-</t>
  </si>
  <si>
    <t>Date of result declaration:-</t>
  </si>
  <si>
    <t>School Semis Code :-</t>
  </si>
  <si>
    <t>Medium :-</t>
  </si>
  <si>
    <t>Principal Name :-</t>
  </si>
  <si>
    <r>
      <rPr>
        <b/>
        <i/>
        <sz val="16"/>
        <color theme="0" tint="-0.14999847407452621"/>
        <rFont val="Calibri"/>
        <family val="2"/>
        <scheme val="minor"/>
      </rPr>
      <t>Principal's</t>
    </r>
    <r>
      <rPr>
        <b/>
        <i/>
        <sz val="14"/>
        <color theme="0" tint="-0.14999847407452621"/>
        <rFont val="Calibri"/>
        <family val="2"/>
        <scheme val="minor"/>
      </rPr>
      <t xml:space="preserve">  Mobile No. :-</t>
    </r>
  </si>
  <si>
    <t>Exam Incharge  :-</t>
  </si>
  <si>
    <r>
      <rPr>
        <b/>
        <i/>
        <sz val="16"/>
        <color theme="0" tint="-0.14999847407452621"/>
        <rFont val="Calibri"/>
        <family val="2"/>
        <scheme val="minor"/>
      </rPr>
      <t>Result Checker</t>
    </r>
    <r>
      <rPr>
        <b/>
        <i/>
        <sz val="14"/>
        <color theme="0" tint="-0.14999847407452621"/>
        <rFont val="Calibri"/>
        <family val="2"/>
        <scheme val="minor"/>
      </rPr>
      <t xml:space="preserve"> :-</t>
    </r>
  </si>
  <si>
    <t>Class Teacher 11th :-</t>
  </si>
  <si>
    <t>Faculty :-</t>
  </si>
  <si>
    <t>Section :-</t>
  </si>
  <si>
    <r>
      <t xml:space="preserve"> </t>
    </r>
    <r>
      <rPr>
        <b/>
        <i/>
        <sz val="16"/>
        <color rgb="FFFFFF00"/>
        <rFont val="Calibri"/>
        <family val="2"/>
        <scheme val="minor"/>
      </rPr>
      <t>School Detail</t>
    </r>
  </si>
  <si>
    <t>Com. Hindi</t>
  </si>
  <si>
    <t>Com. English</t>
  </si>
  <si>
    <t>Session</t>
  </si>
  <si>
    <t>S. N.</t>
  </si>
  <si>
    <t>Roll No.</t>
  </si>
  <si>
    <t>Student Sr. No.</t>
  </si>
  <si>
    <t>Date of Birth</t>
  </si>
  <si>
    <t>RESULT ENTRY SHEET</t>
  </si>
  <si>
    <t>Student Name</t>
  </si>
  <si>
    <t>Seasonal Exam</t>
  </si>
  <si>
    <t>1st Test</t>
  </si>
  <si>
    <t>2nd Test</t>
  </si>
  <si>
    <t>3rd Test</t>
  </si>
  <si>
    <t>Half yearly</t>
  </si>
  <si>
    <t>Achieved for Overall performance of the student in academic activities</t>
  </si>
  <si>
    <t>Half yearly TH.</t>
  </si>
  <si>
    <t>Half yearly Prac.</t>
  </si>
  <si>
    <t>Weightage of Test</t>
  </si>
  <si>
    <t xml:space="preserve">Half Yearly </t>
  </si>
  <si>
    <t>Weightage of H.Y.</t>
  </si>
  <si>
    <t>Sub. Total</t>
  </si>
  <si>
    <t xml:space="preserve">Total Half Yearly </t>
  </si>
  <si>
    <t>Co-educational activity</t>
  </si>
  <si>
    <t>option - 1</t>
  </si>
  <si>
    <t>option - 2</t>
  </si>
  <si>
    <t>option - 3</t>
  </si>
  <si>
    <t>option - 4</t>
  </si>
  <si>
    <t>Grace</t>
  </si>
  <si>
    <t>Failed Subject</t>
  </si>
  <si>
    <t>Supp. Subject</t>
  </si>
  <si>
    <t>By Grace Subject</t>
  </si>
  <si>
    <t>Distinction Subject</t>
  </si>
  <si>
    <t>Result</t>
  </si>
  <si>
    <t>Specifications</t>
  </si>
  <si>
    <t>Main Exam. Result</t>
  </si>
  <si>
    <t>Pass/ By grace Pass/ Supp. / Failed</t>
  </si>
  <si>
    <t xml:space="preserve">Grand Total </t>
  </si>
  <si>
    <t>Div.</t>
  </si>
  <si>
    <t>Percent</t>
  </si>
  <si>
    <t>Position in Class</t>
  </si>
  <si>
    <t>Aggregate result of the class</t>
  </si>
  <si>
    <t>No. of students appeared</t>
  </si>
  <si>
    <t>re-exam.</t>
  </si>
  <si>
    <t>students failed in Main Exam</t>
  </si>
  <si>
    <t>Pass in Supp./Re-exam</t>
  </si>
  <si>
    <t>Subject Name</t>
  </si>
  <si>
    <t>Name Of Subject Teacher</t>
  </si>
  <si>
    <t>Division</t>
  </si>
  <si>
    <t>Percentage</t>
  </si>
  <si>
    <t>No. of students failed</t>
  </si>
  <si>
    <t>Absence</t>
  </si>
  <si>
    <t>No. of students for re-exam.</t>
  </si>
  <si>
    <t>Date of result declaration</t>
  </si>
  <si>
    <t>Signature of the maker</t>
  </si>
  <si>
    <t>Signature of the class teacher</t>
  </si>
  <si>
    <t>Signature of the checker</t>
  </si>
  <si>
    <t>Signature of the exam. Incharge</t>
  </si>
  <si>
    <t>Signature of the Head of the Institution</t>
  </si>
  <si>
    <t>Total appeared</t>
  </si>
  <si>
    <t xml:space="preserve">1st Dive </t>
  </si>
  <si>
    <t>2nd Div.</t>
  </si>
  <si>
    <t>3rd Div.</t>
  </si>
  <si>
    <t>Total Pass</t>
  </si>
  <si>
    <t>Failed</t>
  </si>
  <si>
    <t>Pass %</t>
  </si>
  <si>
    <t>Re-Exam</t>
  </si>
  <si>
    <t>NSO</t>
  </si>
  <si>
    <t>Promoted</t>
  </si>
  <si>
    <t>SUBJECT-WISE RESULT OF THE CLASS</t>
  </si>
  <si>
    <t>Subject Teacher</t>
  </si>
  <si>
    <t>Subject</t>
  </si>
  <si>
    <t>NO. OF SUBJECTS APPEARED</t>
  </si>
  <si>
    <t>Passed</t>
  </si>
  <si>
    <t>Distinction</t>
  </si>
  <si>
    <t>1st div</t>
  </si>
  <si>
    <t>2nd Div</t>
  </si>
  <si>
    <t>3rd Div</t>
  </si>
  <si>
    <t>Class Promoted</t>
  </si>
  <si>
    <t>RESULT CATEGORY-WISE</t>
  </si>
  <si>
    <t>Details</t>
  </si>
  <si>
    <t>First Division</t>
  </si>
  <si>
    <t>Second Division</t>
  </si>
  <si>
    <t>Third Division</t>
  </si>
  <si>
    <t>Total Passed</t>
  </si>
  <si>
    <t>Pass percentage</t>
  </si>
  <si>
    <t>No. of NSO</t>
  </si>
  <si>
    <t>Appeared</t>
  </si>
  <si>
    <t>First Div.</t>
  </si>
  <si>
    <t>Second Div.</t>
  </si>
  <si>
    <t>Third Div.</t>
  </si>
  <si>
    <t>Total promotad Class</t>
  </si>
  <si>
    <t>total passed</t>
  </si>
  <si>
    <t>Pass Percentage</t>
  </si>
  <si>
    <t>Main Exam</t>
  </si>
  <si>
    <t>D.O.B.</t>
  </si>
  <si>
    <t>Name of Students</t>
  </si>
  <si>
    <t>marks obtained</t>
  </si>
  <si>
    <t>Position in the Class</t>
  </si>
  <si>
    <t>Sr. No.</t>
  </si>
  <si>
    <t>S.R. No.</t>
  </si>
  <si>
    <t>Cat.</t>
  </si>
  <si>
    <t>Progress Report</t>
  </si>
  <si>
    <t>Faculty</t>
  </si>
  <si>
    <t xml:space="preserve">Students Name :- </t>
  </si>
  <si>
    <t>Father's Name</t>
  </si>
  <si>
    <t>Mother's Name</t>
  </si>
  <si>
    <t>D. O. B.</t>
  </si>
  <si>
    <t>Aditional Subject</t>
  </si>
  <si>
    <t>Test / Exam</t>
  </si>
  <si>
    <t>First test</t>
  </si>
  <si>
    <t>Second test</t>
  </si>
  <si>
    <t>Third test</t>
  </si>
  <si>
    <t>Test Total</t>
  </si>
  <si>
    <t>Half Yearly Exam TH.</t>
  </si>
  <si>
    <t>Half Yearly Exam Prac.</t>
  </si>
  <si>
    <t xml:space="preserve">Total Half Yearly Exam </t>
  </si>
  <si>
    <t>Sub. Result</t>
  </si>
  <si>
    <t>Sub. Div.</t>
  </si>
  <si>
    <t>Total Marks Obtained</t>
  </si>
  <si>
    <t>Total MAX. Marks</t>
  </si>
  <si>
    <t>Date of Res. Declaration</t>
  </si>
  <si>
    <t>Grade</t>
  </si>
  <si>
    <t>Class Position</t>
  </si>
  <si>
    <t>Detail Of Exam Result</t>
  </si>
  <si>
    <t>Rajasthan Govt.  (Education Department)</t>
  </si>
  <si>
    <t>School Promoted Certificate</t>
  </si>
  <si>
    <t>Roll No. :-</t>
  </si>
  <si>
    <t>Scholar No. :-</t>
  </si>
  <si>
    <t>Session :  2019-20</t>
  </si>
  <si>
    <t>Class : 11th</t>
  </si>
  <si>
    <t>This is Certified that</t>
  </si>
  <si>
    <t>(Stusents's Name) Son/Daughter</t>
  </si>
  <si>
    <t>(Mother Name)</t>
  </si>
  <si>
    <t>(Father Name)   Class</t>
  </si>
  <si>
    <t>Date Of Birth</t>
  </si>
  <si>
    <t>School Name</t>
  </si>
  <si>
    <t xml:space="preserve">Is Promoted </t>
  </si>
  <si>
    <t>For Next Class 12th.</t>
  </si>
  <si>
    <t xml:space="preserve">This certificate will be valid for qualification/Completion </t>
  </si>
  <si>
    <t>of class</t>
  </si>
  <si>
    <t>and admission in the Next Class.</t>
  </si>
  <si>
    <t>Date :</t>
  </si>
  <si>
    <t>UDISE Code :</t>
  </si>
  <si>
    <t>You Tube Channel Link :-</t>
  </si>
  <si>
    <r>
      <t xml:space="preserve">bl ,Dly izksxzke dh flD;qfjVh ds fy, odZ'khV dh tks fjiksVZ lsD'ku gSa] ogka vuykWd gsrq </t>
    </r>
    <r>
      <rPr>
        <b/>
        <sz val="14"/>
        <color rgb="FFFF0000"/>
        <rFont val="Calibri"/>
        <family val="2"/>
        <scheme val="minor"/>
      </rPr>
      <t xml:space="preserve">class11 </t>
    </r>
    <r>
      <rPr>
        <b/>
        <sz val="14"/>
        <color rgb="FFFF0000"/>
        <rFont val="Kruti Dev 010"/>
      </rPr>
      <t>ikloMZ gSaA</t>
    </r>
  </si>
  <si>
    <t>Th.</t>
  </si>
  <si>
    <t>Pract.</t>
  </si>
  <si>
    <t>Int Ass.</t>
  </si>
  <si>
    <t>Code</t>
  </si>
  <si>
    <t>AGRICULTURE BIOLOGY</t>
  </si>
  <si>
    <t>AGRICULTURE CHEMISTRY</t>
  </si>
  <si>
    <t>INFORMATION TECHNOLOGY AND PROCESSING 1</t>
  </si>
  <si>
    <t>Practical Optional Subject List</t>
  </si>
  <si>
    <t>T</t>
  </si>
  <si>
    <t>ENVIRONMENTAL STUDIES</t>
  </si>
  <si>
    <t>PHYSICAL EDUCATION</t>
  </si>
  <si>
    <t>Thoery Optional Subject List</t>
  </si>
  <si>
    <t xml:space="preserve">MUSIC VOCAL </t>
  </si>
  <si>
    <t>SP</t>
  </si>
  <si>
    <t xml:space="preserve">DANCE KATTHAK </t>
  </si>
  <si>
    <t>MUSIC INSTR. DILRUBA</t>
  </si>
  <si>
    <t>MUSIC INSTR. FLUTE</t>
  </si>
  <si>
    <t>MUSIC INSTR. GUITAR</t>
  </si>
  <si>
    <t>MUSIC INSTR. PKHAAVAJ</t>
  </si>
  <si>
    <t>MUSIC INSTR. SAROD</t>
  </si>
  <si>
    <t>MUSIC INSTR. SITARA</t>
  </si>
  <si>
    <t>MUSIC INSTR. TABLA</t>
  </si>
  <si>
    <t>Special Practical Optional Subject List</t>
  </si>
  <si>
    <t>Othet Practical Optional Subject List</t>
  </si>
  <si>
    <t>TYPING HINDI</t>
  </si>
  <si>
    <t>OPS</t>
  </si>
  <si>
    <t>AUTOMOBILE</t>
  </si>
  <si>
    <t>VC</t>
  </si>
  <si>
    <t>BEAUTY AND HEALTH</t>
  </si>
  <si>
    <t>DRESS DESIGNING AND HOME DECORATION</t>
  </si>
  <si>
    <t>ELECTRICALS AND ELECTRONICS</t>
  </si>
  <si>
    <t>HEALTH CARE</t>
  </si>
  <si>
    <t>INFORMATION TECHNOLOGY Ites</t>
  </si>
  <si>
    <t>MICRO IRRIGATION SYSTEM</t>
  </si>
  <si>
    <t>PERSONAL SECURITY</t>
  </si>
  <si>
    <t>RETAIL SALE</t>
  </si>
  <si>
    <t>TOURISM AND TRAVEL</t>
  </si>
  <si>
    <t>CODE</t>
  </si>
  <si>
    <t>CONT. ASSMNT.</t>
  </si>
  <si>
    <t>Overall performance of the student</t>
  </si>
  <si>
    <t>OPTIONAL 1</t>
  </si>
  <si>
    <t>OPTIONAL 2</t>
  </si>
  <si>
    <t>OPTIONAL 3</t>
  </si>
  <si>
    <t>Additional</t>
  </si>
  <si>
    <t>OPTIONAL 4</t>
  </si>
  <si>
    <t xml:space="preserve"> Students Attendance Detail </t>
  </si>
  <si>
    <t>Sub.</t>
  </si>
  <si>
    <t>App.</t>
  </si>
  <si>
    <t>1st</t>
  </si>
  <si>
    <t>2nd</t>
  </si>
  <si>
    <t>3rd</t>
  </si>
  <si>
    <t>pro.</t>
  </si>
  <si>
    <t>Jivan Kausal</t>
  </si>
  <si>
    <t>Sub. Grade</t>
  </si>
  <si>
    <t>HINDI</t>
  </si>
  <si>
    <t>ENGLISH</t>
  </si>
  <si>
    <t>Sub.T.</t>
  </si>
  <si>
    <t>JEEVAN KAUSHAL</t>
  </si>
  <si>
    <t>Subject Code</t>
  </si>
  <si>
    <t>fo|ky; dk uke fgUnh esa %&amp;</t>
  </si>
  <si>
    <t>S.No</t>
  </si>
  <si>
    <t>ROLL. NO.</t>
  </si>
  <si>
    <t>SR. NO.</t>
  </si>
  <si>
    <t>DATE OF BIRTH</t>
  </si>
  <si>
    <t>Name of Student</t>
  </si>
  <si>
    <t>izxfr i=</t>
  </si>
  <si>
    <t xml:space="preserve">izxfr i=  l= </t>
  </si>
  <si>
    <t>ukekad%</t>
  </si>
  <si>
    <t>izos'kkad%</t>
  </si>
  <si>
    <t>tUe fnukad%</t>
  </si>
  <si>
    <t>Nk=@Nk=k dk uke%</t>
  </si>
  <si>
    <t>firk dk uke%</t>
  </si>
  <si>
    <t>ekrk dk uke%</t>
  </si>
  <si>
    <t>ladk;</t>
  </si>
  <si>
    <t>d{kk</t>
  </si>
  <si>
    <t>fo"k;%</t>
  </si>
  <si>
    <t>ij[k@ ijh{kk</t>
  </si>
  <si>
    <t>izFke</t>
  </si>
  <si>
    <t>f}rh;</t>
  </si>
  <si>
    <t>r`rh;</t>
  </si>
  <si>
    <t>rhu ij[k ;ksx</t>
  </si>
  <si>
    <t>rhu ij[k dk Hkkjkad</t>
  </si>
  <si>
    <t>v)Z ok- ijh{kk lS)k-</t>
  </si>
  <si>
    <t>v)Z ok- ijh{kk izk;kS-</t>
  </si>
  <si>
    <t>v)Z okf"kZd ds Hkkjkad</t>
  </si>
  <si>
    <t xml:space="preserve">loZ ;ksx izkIRkkad </t>
  </si>
  <si>
    <t>vfrfjDr fo"k;</t>
  </si>
  <si>
    <t xml:space="preserve"> dqy izkIrkad</t>
  </si>
  <si>
    <t xml:space="preserve"> dqy iw.kkZad</t>
  </si>
  <si>
    <t>ifj.kke ?kks"k.kk fnukad</t>
  </si>
  <si>
    <t>dqy fefVax</t>
  </si>
  <si>
    <t>dqy mi-</t>
  </si>
  <si>
    <t>Js.kh</t>
  </si>
  <si>
    <t>d{kk esa LFkku</t>
  </si>
  <si>
    <t>gLrk{kj d{kk/;kid</t>
  </si>
  <si>
    <t>gLrk{kj ijh{kk izHkkjh</t>
  </si>
  <si>
    <t>gLrk{kj tk¡pdrkZ</t>
  </si>
  <si>
    <t>gLrk{kj laLFkk izz/kku</t>
  </si>
  <si>
    <t>ijh{kk ifj.kke</t>
  </si>
  <si>
    <t>vki 'kkyk niZ.k ds fjtYV lsD'ku esa tkdj fjtYV fjiksVZ ls d{kk 11 ds LVqMsUV MkVk MkmuyksM djds lh/ks gh ,lMh MkVk isLV 'khV ij dkWih iwjh 'khV dks isLV dj ldrs gSaA tks fd gekjs ;w V;qc fofM;ksa esa iw.kZ fMVsy ds lkFk crk;k x;k gSa A</t>
  </si>
  <si>
    <r>
      <t xml:space="preserve">mlds ckn </t>
    </r>
    <r>
      <rPr>
        <b/>
        <sz val="16"/>
        <color theme="1" tint="4.9989318521683403E-2"/>
        <rFont val="Kruti Dev 010"/>
      </rPr>
      <t>LVqMsUV MkVk ,UV~zh 'khV</t>
    </r>
    <r>
      <rPr>
        <sz val="14"/>
        <color theme="1" tint="4.9989318521683403E-2"/>
        <rFont val="Kruti Dev 010"/>
      </rPr>
      <t xml:space="preserve"> ij tk;s vkSj dsoy ek= mifLFkfr ds dkye dh iwfrZ dj ysos A ckdh dke gks pqdk gSaA</t>
    </r>
  </si>
  <si>
    <t>vkxs dh 'khV tks vkids fjiksZV lsD'ku gSaA ;g lHkh ,4 lkbZt ds isij ij O;ofFkr dh gqbZ gSaA ekdZ'khV okyh 'khV ij vki izR;sd Nk= dh jksy uaEcj ds vuqlkj ekdZ'khV tujsV dj ldrs gSaA</t>
  </si>
  <si>
    <r>
      <t>izR;sd odZcqd esa</t>
    </r>
    <r>
      <rPr>
        <sz val="14"/>
        <color rgb="FF0033CC"/>
        <rFont val="Times New Roman"/>
        <family val="1"/>
      </rPr>
      <t xml:space="preserve"> krutidev 10 </t>
    </r>
    <r>
      <rPr>
        <sz val="14"/>
        <color rgb="FF000000"/>
        <rFont val="Kruti Dev 010"/>
      </rPr>
      <t>fgUnh</t>
    </r>
    <r>
      <rPr>
        <sz val="14"/>
        <color rgb="FF0033CC"/>
        <rFont val="Times New Roman"/>
        <family val="1"/>
      </rPr>
      <t xml:space="preserve"> font </t>
    </r>
    <r>
      <rPr>
        <sz val="14"/>
        <color rgb="FF000000"/>
        <rFont val="Kruti Dev 010"/>
      </rPr>
      <t>o</t>
    </r>
    <r>
      <rPr>
        <sz val="14"/>
        <color rgb="FF0033CC"/>
        <rFont val="Times New Roman"/>
        <family val="1"/>
      </rPr>
      <t xml:space="preserve"> calibri &amp; Cambria English font </t>
    </r>
    <r>
      <rPr>
        <sz val="14"/>
        <color rgb="FF000000"/>
        <rFont val="Kruti Dev 010"/>
      </rPr>
      <t xml:space="preserve">dk iz;ksx fd;k x;k gSA ;fn mDr </t>
    </r>
    <r>
      <rPr>
        <sz val="14"/>
        <color rgb="FF0033CC"/>
        <rFont val="Times New Roman"/>
        <family val="1"/>
      </rPr>
      <t xml:space="preserve">font </t>
    </r>
    <r>
      <rPr>
        <sz val="14"/>
        <color rgb="FF000000"/>
        <rFont val="Kruti Dev 010"/>
      </rPr>
      <t xml:space="preserve">vkids </t>
    </r>
    <r>
      <rPr>
        <sz val="14"/>
        <color rgb="FF0033CC"/>
        <rFont val="Times New Roman"/>
        <family val="1"/>
      </rPr>
      <t xml:space="preserve">computer </t>
    </r>
    <r>
      <rPr>
        <sz val="14"/>
        <color rgb="FF000000"/>
        <rFont val="Kruti Dev 010"/>
      </rPr>
      <t>esa</t>
    </r>
    <r>
      <rPr>
        <sz val="14"/>
        <color rgb="FF0033CC"/>
        <rFont val="Times New Roman"/>
        <family val="1"/>
      </rPr>
      <t xml:space="preserve"> installed </t>
    </r>
    <r>
      <rPr>
        <sz val="14"/>
        <color rgb="FF000000"/>
        <rFont val="Kruti Dev 010"/>
      </rPr>
      <t>u gksa rks</t>
    </r>
    <r>
      <rPr>
        <sz val="14"/>
        <color rgb="FF0033CC"/>
        <rFont val="Times New Roman"/>
        <family val="1"/>
      </rPr>
      <t xml:space="preserve"> website </t>
    </r>
    <r>
      <rPr>
        <sz val="14"/>
        <color rgb="FF000000"/>
        <rFont val="Kruti Dev 010"/>
      </rPr>
      <t>ls</t>
    </r>
    <r>
      <rPr>
        <sz val="14"/>
        <color rgb="FF0033CC"/>
        <rFont val="Times New Roman"/>
        <family val="1"/>
      </rPr>
      <t xml:space="preserve"> download </t>
    </r>
    <r>
      <rPr>
        <sz val="14"/>
        <color rgb="FF000000"/>
        <rFont val="Kruti Dev 010"/>
      </rPr>
      <t xml:space="preserve">dj </t>
    </r>
    <r>
      <rPr>
        <sz val="14"/>
        <color rgb="FF0033CC"/>
        <rFont val="Times New Roman"/>
        <family val="1"/>
      </rPr>
      <t xml:space="preserve">save </t>
    </r>
    <r>
      <rPr>
        <sz val="14"/>
        <color rgb="FF000000"/>
        <rFont val="Kruti Dev 010"/>
      </rPr>
      <t>djus ds Ik”pkr fuEukuqlkj</t>
    </r>
    <r>
      <rPr>
        <sz val="14"/>
        <color rgb="FF0033CC"/>
        <rFont val="Times New Roman"/>
        <family val="1"/>
      </rPr>
      <t xml:space="preserve"> install </t>
    </r>
    <r>
      <rPr>
        <sz val="14"/>
        <color rgb="FF000000"/>
        <rFont val="Kruti Dev 010"/>
      </rPr>
      <t>djsaA</t>
    </r>
  </si>
  <si>
    <r>
      <t xml:space="preserve">iwjd mRrh.kZ vFkok fdlh vU; dkj.k ls nsj ls izos”k ikus okys Nk=ksa ds ml fo’k; ds vadksa ds LFkku ij </t>
    </r>
    <r>
      <rPr>
        <sz val="16"/>
        <color rgb="FFD60093"/>
        <rFont val="Times New Roman"/>
        <family val="1"/>
      </rPr>
      <t>NA</t>
    </r>
    <r>
      <rPr>
        <sz val="16"/>
        <color rgb="FFFF0000"/>
        <rFont val="Times New Roman"/>
        <family val="1"/>
      </rPr>
      <t xml:space="preserve"> </t>
    </r>
    <r>
      <rPr>
        <sz val="16"/>
        <color rgb="FF000000"/>
        <rFont val="Kruti Dev 010"/>
      </rPr>
      <t>fy[ksaA</t>
    </r>
  </si>
  <si>
    <r>
      <t xml:space="preserve">esfMdy ds fy, </t>
    </r>
    <r>
      <rPr>
        <sz val="16"/>
        <color rgb="FFD60093"/>
        <rFont val="Times New Roman"/>
        <family val="1"/>
      </rPr>
      <t>ML</t>
    </r>
    <r>
      <rPr>
        <sz val="16"/>
        <color rgb="FF000000"/>
        <rFont val="Times New Roman"/>
        <family val="1"/>
      </rPr>
      <t>,</t>
    </r>
    <r>
      <rPr>
        <sz val="16"/>
        <color rgb="FF000000"/>
        <rFont val="Kruti Dev 010"/>
      </rPr>
      <t xml:space="preserve"> vuqifLFkr ds fy, </t>
    </r>
    <r>
      <rPr>
        <sz val="16"/>
        <color rgb="FFD60093"/>
        <rFont val="Times New Roman"/>
        <family val="1"/>
      </rPr>
      <t>AB</t>
    </r>
    <r>
      <rPr>
        <sz val="16"/>
        <color rgb="FF000000"/>
        <rFont val="Times New Roman"/>
        <family val="1"/>
      </rPr>
      <t>,</t>
    </r>
    <r>
      <rPr>
        <sz val="16"/>
        <color rgb="FF000000"/>
        <rFont val="Kruti Dev 010"/>
      </rPr>
      <t>vadksa ds LFkku ij fy[ksaA</t>
    </r>
  </si>
  <si>
    <r>
      <rPr>
        <b/>
        <sz val="14"/>
        <color rgb="FFBF11B3"/>
        <rFont val="Calibri"/>
        <family val="2"/>
        <scheme val="minor"/>
      </rPr>
      <t>Marksheet (Hindi &amp; English) &amp;  Class Promoted certificate</t>
    </r>
    <r>
      <rPr>
        <b/>
        <sz val="14"/>
        <color rgb="FFBF11B3"/>
        <rFont val="Times New Roman"/>
        <family val="1"/>
      </rPr>
      <t xml:space="preserve">  </t>
    </r>
    <r>
      <rPr>
        <b/>
        <sz val="14"/>
        <color rgb="FFBF11B3"/>
        <rFont val="Kruti Dev 010"/>
      </rPr>
      <t xml:space="preserve">dks </t>
    </r>
    <r>
      <rPr>
        <b/>
        <sz val="14"/>
        <color rgb="FFBF11B3"/>
        <rFont val="Times New Roman"/>
        <family val="1"/>
      </rPr>
      <t xml:space="preserve">A4 paper </t>
    </r>
    <r>
      <rPr>
        <b/>
        <sz val="14"/>
        <color rgb="FFBF11B3"/>
        <rFont val="Kruti Dev 010"/>
      </rPr>
      <t xml:space="preserve">esa  isat lsV fd;k gqvk gSa vki vklkuh ls fiazV djsaA </t>
    </r>
  </si>
  <si>
    <r>
      <t xml:space="preserve">fdlh Nk= dk uke fdlh Hkh dkj.k ls fo|ky; ls i`Fkd fd;k x;k gks rks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mlds</t>
    </r>
    <r>
      <rPr>
        <sz val="14"/>
        <color rgb="FFD60093"/>
        <rFont val="Kruti Dev 010"/>
      </rPr>
      <t xml:space="preserve"> </t>
    </r>
    <r>
      <rPr>
        <b/>
        <u/>
        <sz val="14"/>
        <color rgb="FFD60093"/>
        <rFont val="Kruti Dev 010"/>
      </rPr>
      <t>jksy ua- ds LFkku</t>
    </r>
    <r>
      <rPr>
        <u/>
        <sz val="14"/>
        <color rgb="FF000000"/>
        <rFont val="Kruti Dev 010"/>
      </rPr>
      <t xml:space="preserve"> </t>
    </r>
    <r>
      <rPr>
        <sz val="14"/>
        <color rgb="FF000000"/>
        <rFont val="Kruti Dev 010"/>
      </rPr>
      <t xml:space="preserve">ij </t>
    </r>
    <r>
      <rPr>
        <sz val="14"/>
        <color rgb="FFD60093"/>
        <rFont val="Times New Roman"/>
        <family val="1"/>
      </rPr>
      <t>NSO</t>
    </r>
    <r>
      <rPr>
        <sz val="14"/>
        <color rgb="FF000000"/>
        <rFont val="Kruti Dev 010"/>
      </rPr>
      <t xml:space="preserve"> fy[ksaA ,slk djus ij izfo"V Nk=k la[;k ?kV tkrh gSA</t>
    </r>
  </si>
  <si>
    <t>Progress Card</t>
  </si>
  <si>
    <r>
      <rPr>
        <b/>
        <sz val="24"/>
        <color rgb="FFFF0000"/>
        <rFont val="Wingdings"/>
        <charset val="2"/>
      </rPr>
      <t>E</t>
    </r>
    <r>
      <rPr>
        <b/>
        <sz val="12"/>
        <color rgb="FF0000FF"/>
        <rFont val="Calibri"/>
        <family val="2"/>
        <scheme val="minor"/>
      </rPr>
      <t xml:space="preserve">If you want Marksheet of any student 11th Class , you must be write Roll No. in Yellow Colour Cell          </t>
    </r>
    <r>
      <rPr>
        <b/>
        <sz val="12"/>
        <color rgb="FFB41C8C"/>
        <rFont val="Calibri"/>
        <family val="2"/>
        <scheme val="minor"/>
      </rPr>
      <t>Either Move Form Develover Tab Butten</t>
    </r>
  </si>
  <si>
    <t>fo'ks"k ;ksX;rk ds fo"k;</t>
  </si>
  <si>
    <t>oxZ</t>
  </si>
  <si>
    <t>M</t>
  </si>
  <si>
    <t>KAMLA DEVI</t>
  </si>
  <si>
    <t>SITA DEVI</t>
  </si>
  <si>
    <t>SUNITA DEVI</t>
  </si>
  <si>
    <t>KARAN SINGH</t>
  </si>
  <si>
    <t>NIRMALA KANWAR</t>
  </si>
  <si>
    <t>ABHISHEK SHARMA</t>
  </si>
  <si>
    <t>SANJEEV SHARMA</t>
  </si>
  <si>
    <t>SAROJ SHARMA</t>
  </si>
  <si>
    <t>AJAY KUMAR SAIN</t>
  </si>
  <si>
    <t>SHYAM SAIN</t>
  </si>
  <si>
    <t>BABITA SAIN</t>
  </si>
  <si>
    <t>CHETNA PRAJAPAT</t>
  </si>
  <si>
    <t>RAMRATAN PRAJAPAT</t>
  </si>
  <si>
    <t>NEETA DEVI</t>
  </si>
  <si>
    <t>DEEPAK SAIN</t>
  </si>
  <si>
    <t>BABLU SAIN</t>
  </si>
  <si>
    <t>SONA DEVI</t>
  </si>
  <si>
    <t>DEVENDRA KUMAR SARASWAT</t>
  </si>
  <si>
    <t>VISHNU KUMAR SARASWAT</t>
  </si>
  <si>
    <t>LAXMI DEVI</t>
  </si>
  <si>
    <t>DHIRAJ SINGH</t>
  </si>
  <si>
    <t>RAVINDRA SINGH</t>
  </si>
  <si>
    <t>MANJU KANWAR</t>
  </si>
  <si>
    <t>DILEEP MAHAWAR</t>
  </si>
  <si>
    <t>RAMU MAHAWAR</t>
  </si>
  <si>
    <t>MOHINI MAHAWAR</t>
  </si>
  <si>
    <t>DIVYANSHU DETWAL</t>
  </si>
  <si>
    <t>RAJENDRA DETWAL</t>
  </si>
  <si>
    <t>REKHA DETWAL</t>
  </si>
  <si>
    <t>GAYATRI BIWAL</t>
  </si>
  <si>
    <t>RAM GOPAL BIWAL</t>
  </si>
  <si>
    <t>GUDDU KUMAR</t>
  </si>
  <si>
    <t>BHULAN THAKUR</t>
  </si>
  <si>
    <t>SHARDA DEVI</t>
  </si>
  <si>
    <t>HASAN ALI</t>
  </si>
  <si>
    <t>ABDUL KALAM</t>
  </si>
  <si>
    <t>RAHEESHA BEGAM</t>
  </si>
  <si>
    <t>JAYANTA DAS</t>
  </si>
  <si>
    <t>ASHINATH</t>
  </si>
  <si>
    <t>NANI BALA</t>
  </si>
  <si>
    <t>JITENDRA SINGH</t>
  </si>
  <si>
    <t>JASRAJ SINGH</t>
  </si>
  <si>
    <t>RUKMANI KANWAR</t>
  </si>
  <si>
    <t>KARAN SINGH RATHORE</t>
  </si>
  <si>
    <t>GUMAN SINGH RATHORE</t>
  </si>
  <si>
    <t>SANJU KANWAR</t>
  </si>
  <si>
    <t>KHUSHI SHARMA</t>
  </si>
  <si>
    <t>SHRAWAN KUMAR SHARMA</t>
  </si>
  <si>
    <t>REKHA SHARMA</t>
  </si>
  <si>
    <t>KOMAL SHEKHAWAT</t>
  </si>
  <si>
    <t>BHAWANI SINGH SHEKHAWAT</t>
  </si>
  <si>
    <t>SUMAN KANWAR</t>
  </si>
  <si>
    <t>KUNDAN PANDEY</t>
  </si>
  <si>
    <t>BRIJMOHAN PANDEY</t>
  </si>
  <si>
    <t>SANGITA PANDEY</t>
  </si>
  <si>
    <t>KUSUM SAHU</t>
  </si>
  <si>
    <t>SITARAM SAHU</t>
  </si>
  <si>
    <t>INDRA DEVI</t>
  </si>
  <si>
    <t>MAMTA KANWAR</t>
  </si>
  <si>
    <t>MANGIDAN</t>
  </si>
  <si>
    <t>RIDHU KANWAR</t>
  </si>
  <si>
    <t>MANISHA SINGHAL</t>
  </si>
  <si>
    <t>SADHURAM SINGHAL</t>
  </si>
  <si>
    <t>ARUNA DEVI</t>
  </si>
  <si>
    <t>MEENU SANSI</t>
  </si>
  <si>
    <t>FATTA RAM SANSI</t>
  </si>
  <si>
    <t>SHANTI DEVI</t>
  </si>
  <si>
    <t>MONIKA CHOUDHARY</t>
  </si>
  <si>
    <t>NANURAM CHOUDHARY</t>
  </si>
  <si>
    <t>KAMLI CHOUDHARY</t>
  </si>
  <si>
    <t>MONIKA SHEKHAWAT</t>
  </si>
  <si>
    <t>RAJENDRA SHEKHAWAT</t>
  </si>
  <si>
    <t>NILAM KANWAR</t>
  </si>
  <si>
    <t>MUSKAN VERMA</t>
  </si>
  <si>
    <t>KAILASH CHAND</t>
  </si>
  <si>
    <t>REKHA DEVI</t>
  </si>
  <si>
    <t>NARENDRA KULDEEP</t>
  </si>
  <si>
    <t>BHAGWAN SAHAY KULDEEP</t>
  </si>
  <si>
    <t>RADHA DEVI</t>
  </si>
  <si>
    <t>NARESH SAINI</t>
  </si>
  <si>
    <t>RAJESH SAINI</t>
  </si>
  <si>
    <t>MEERA SAINI</t>
  </si>
  <si>
    <t>NIRMAL BAIRWA</t>
  </si>
  <si>
    <t>BATTILAL BAIRWA</t>
  </si>
  <si>
    <t>SANJU DEVI</t>
  </si>
  <si>
    <t>NISHA BAIRWA</t>
  </si>
  <si>
    <t>JAGDISH BAIRWA</t>
  </si>
  <si>
    <t>KRISHNA</t>
  </si>
  <si>
    <t>NISHITA JANGID</t>
  </si>
  <si>
    <t>KAMAL JANGID</t>
  </si>
  <si>
    <t>GEETA JANGID</t>
  </si>
  <si>
    <t>PANKAJ SAMOTA</t>
  </si>
  <si>
    <t>GULLARAM SAMOTA</t>
  </si>
  <si>
    <t>PRABHATI DEVI</t>
  </si>
  <si>
    <t>PAYAL RAHI</t>
  </si>
  <si>
    <t>VARUN KUMAR RAHI</t>
  </si>
  <si>
    <t>JYOTI BHARATI</t>
  </si>
  <si>
    <t>POOJA MEHRA</t>
  </si>
  <si>
    <t>NARAYAN MEHRA</t>
  </si>
  <si>
    <t>SANTOSH MEHRA</t>
  </si>
  <si>
    <t>PRIYANKA BAIRWA</t>
  </si>
  <si>
    <t>SHANKAR LAL BAIRWA</t>
  </si>
  <si>
    <t>CHANDRA KALA BAIRWA</t>
  </si>
  <si>
    <t>PUNIT SHARMA</t>
  </si>
  <si>
    <t>YOGENDRA SHARMA</t>
  </si>
  <si>
    <t>SNAGEETA DEVI</t>
  </si>
  <si>
    <t>RAHUL YADAV</t>
  </si>
  <si>
    <t>JAGDISH PRASAD</t>
  </si>
  <si>
    <t>RAJ KANWAR</t>
  </si>
  <si>
    <t>DAYAL SINGH</t>
  </si>
  <si>
    <t>ANTAR KANWAR</t>
  </si>
  <si>
    <t>RAKESH YADAV</t>
  </si>
  <si>
    <t>RAVINDRA NAGARWAL</t>
  </si>
  <si>
    <t>RAKESH NAGARWAL</t>
  </si>
  <si>
    <t>PREM DEVI</t>
  </si>
  <si>
    <t>REKHA BAIRWA</t>
  </si>
  <si>
    <t>KAILASH CHAND BAIRWA</t>
  </si>
  <si>
    <t>RAJWANTI DEVI</t>
  </si>
  <si>
    <t>ROHIT SHARMA</t>
  </si>
  <si>
    <t>DADAN SHARMA</t>
  </si>
  <si>
    <t>ROSHNI SHARMA</t>
  </si>
  <si>
    <t>SHYAMVEER SHARMA</t>
  </si>
  <si>
    <t>VIMLA SHARMA</t>
  </si>
  <si>
    <t>SANGEETA KANWAR</t>
  </si>
  <si>
    <t>SANJANA NAI</t>
  </si>
  <si>
    <t>CHANDRAPAL</t>
  </si>
  <si>
    <t>AKHILESH</t>
  </si>
  <si>
    <t>SANTOSH MEENA</t>
  </si>
  <si>
    <t>SHAR SINGH MEENA</t>
  </si>
  <si>
    <t>KALAWATI DEVI</t>
  </si>
  <si>
    <t>SAPNA BAIRWA</t>
  </si>
  <si>
    <t>HARISHANKAR LAL BAIRWA</t>
  </si>
  <si>
    <t>CHANDRA KALA DEVI</t>
  </si>
  <si>
    <t>SHIVANI NAI</t>
  </si>
  <si>
    <t>SOHAIL ALI</t>
  </si>
  <si>
    <t>MUKHTIYAR ALI</t>
  </si>
  <si>
    <t>PARVEEN BANO</t>
  </si>
  <si>
    <t>SONAL GUPTA</t>
  </si>
  <si>
    <t>RAJU GUPTA</t>
  </si>
  <si>
    <t>GAYATRI DEVI</t>
  </si>
  <si>
    <t>SONALI BARMAN</t>
  </si>
  <si>
    <t>INDRA MOHAN BARMAN</t>
  </si>
  <si>
    <t>PARVATI BARMAN</t>
  </si>
  <si>
    <t>SONIYA DHOBI</t>
  </si>
  <si>
    <t>CHHOTU LAL</t>
  </si>
  <si>
    <t>MAYA DEVI DHOBI</t>
  </si>
  <si>
    <t>SUNIL MEGHWAL</t>
  </si>
  <si>
    <t>PRAKASH CHAND MEGHWAL</t>
  </si>
  <si>
    <t>SUSHILA</t>
  </si>
  <si>
    <t>SUNIL SAINI</t>
  </si>
  <si>
    <t>RAMRATAN SAINI</t>
  </si>
  <si>
    <t>KESHAR DEVI</t>
  </si>
  <si>
    <t>TANU VERMA</t>
  </si>
  <si>
    <t>SARDAR VERMA</t>
  </si>
  <si>
    <t>NARBADA VERMA</t>
  </si>
  <si>
    <t>TARUNA BAIRWA</t>
  </si>
  <si>
    <t>BHAWANI SHANKAR</t>
  </si>
  <si>
    <t>PINKI BAI</t>
  </si>
  <si>
    <t>Vijay Kumar Badigar</t>
  </si>
  <si>
    <t>Ramgopal Yadav</t>
  </si>
  <si>
    <t>Aachi Devi</t>
  </si>
  <si>
    <t>VISHAL SHARMA</t>
  </si>
  <si>
    <t>RAM KISHOR SHARMA</t>
  </si>
  <si>
    <t>ANITA DEVI</t>
  </si>
  <si>
    <t>VISHNU SIGHAL</t>
  </si>
  <si>
    <t>SADHU RAM SINGHAL</t>
  </si>
  <si>
    <t>ARUNA SINGHAL</t>
  </si>
  <si>
    <t>ST</t>
  </si>
  <si>
    <t>gsss Inderwara , PALI</t>
  </si>
  <si>
    <t>jkmekfo bUnjokM+k] ikyh</t>
  </si>
  <si>
    <t>boy</t>
  </si>
  <si>
    <t>girl</t>
  </si>
  <si>
    <r>
      <rPr>
        <b/>
        <sz val="12"/>
        <rFont val="Calibri"/>
        <family val="2"/>
        <scheme val="minor"/>
      </rPr>
      <t>Max. Marks</t>
    </r>
    <r>
      <rPr>
        <b/>
        <sz val="12"/>
        <rFont val="Kruti Dev 010"/>
      </rPr>
      <t xml:space="preserve"> </t>
    </r>
    <r>
      <rPr>
        <b/>
        <sz val="12"/>
        <rFont val="Wingdings"/>
        <charset val="2"/>
      </rPr>
      <t>Ü</t>
    </r>
  </si>
  <si>
    <t>lg 'kSf{kd xfrfof/k ,oa l= esa fo|kFkhZ ds lexz izn'kZu gsrq izkIrkad</t>
  </si>
  <si>
    <t>Govt. Sr. Sec. School Inderwara , PALI</t>
  </si>
  <si>
    <t>JAI Gurudev VASUDEV JI Maharaj</t>
  </si>
  <si>
    <t>https://www.youtube.com/c/Heeralaljat/</t>
  </si>
  <si>
    <r>
      <t xml:space="preserve">vki bl fjtYV 'khV esa izR;sd ladk;okj vyx &amp; vyx 'khV dks la/kkj.k dj ldrsa gSaA bl 'khV esa vf/kdre 200 fo|kfFkZ;ksa dk MkVk la/kkfjr gksxkA vf/kd la[;k gksus ij vki lasD'kuokj 'khV la/kkfjr dj ldrsa gSaA  oSdfYid fo"k;ksa dh lwph lkeus ns j[kh gSaA blds vykok dksbZ fo"k; gks rks vki uhps </t>
    </r>
    <r>
      <rPr>
        <b/>
        <sz val="15"/>
        <color theme="0"/>
        <rFont val="Kruti Dev 010"/>
      </rPr>
      <t xml:space="preserve">lQsn dkye esa ,M </t>
    </r>
    <r>
      <rPr>
        <b/>
        <sz val="15"/>
        <color rgb="FF00B050"/>
        <rFont val="Kruti Dev 010"/>
      </rPr>
      <t>dj ldrsa gSaA d{kk o l= fy[kus ds fy, vkIlu ekdZ ,UV~zh 'khV ij ns j[kk gSaA 'kkyk niZ.k ls  fjtYV fjiksVZ ls d{kk 11 ds LVqMsUV dk MkVk  MkmuyksM  djusa ds ckn lEiw.kZ 'khV dksa ,d lkFk dkih djusa ds ckn vki bl izksxzke dh</t>
    </r>
    <r>
      <rPr>
        <b/>
        <sz val="15"/>
        <color rgb="FFFF0000"/>
        <rFont val="Calibri"/>
        <family val="2"/>
        <scheme val="minor"/>
      </rPr>
      <t xml:space="preserve">  SD Data Paste Sheet</t>
    </r>
    <r>
      <rPr>
        <b/>
        <sz val="15"/>
        <color rgb="FF00B050"/>
        <rFont val="Kruti Dev 010"/>
      </rPr>
      <t xml:space="preserve"> ij ek= isLV dj ldrs gSaA T;knk VkbZfiax dh t:jr ugh iMsxhA dke vklku dh fn;k x;k gSaA ckdh dgha ij le&gt; esa u vkosa rks ;w V;wc fofM;ksa ns[k ldrsa gSaA</t>
    </r>
  </si>
  <si>
    <t>hl</t>
  </si>
  <si>
    <t>ks</t>
  </si>
  <si>
    <t>bs</t>
  </si>
  <si>
    <t>as</t>
  </si>
  <si>
    <t>sk</t>
  </si>
  <si>
    <t>sks</t>
  </si>
  <si>
    <t>mlm</t>
  </si>
  <si>
    <t>mlr</t>
  </si>
</sst>
</file>

<file path=xl/styles.xml><?xml version="1.0" encoding="utf-8"?>
<styleSheet xmlns="http://schemas.openxmlformats.org/spreadsheetml/2006/main">
  <numFmts count="7">
    <numFmt numFmtId="164" formatCode="[$-14009]dd/mm/yyyy;@"/>
    <numFmt numFmtId="165" formatCode="0.0"/>
    <numFmt numFmtId="166" formatCode="0.00;[Red]0.00"/>
    <numFmt numFmtId="167" formatCode="[$-F800]dddd\,\ mmmm\ dd\,\ yyyy"/>
    <numFmt numFmtId="168" formatCode="0;[Red]0"/>
    <numFmt numFmtId="169" formatCode="[$-409]d/mmm/yyyy;@"/>
    <numFmt numFmtId="170" formatCode="dd/mm/yyyy"/>
  </numFmts>
  <fonts count="323">
    <font>
      <sz val="11"/>
      <color theme="1"/>
      <name val="Calibri"/>
      <family val="2"/>
      <scheme val="minor"/>
    </font>
    <font>
      <sz val="11"/>
      <color theme="1"/>
      <name val="Calibri"/>
      <family val="2"/>
      <scheme val="minor"/>
    </font>
    <font>
      <b/>
      <sz val="12"/>
      <color theme="1"/>
      <name val="Calibri"/>
      <family val="2"/>
    </font>
    <font>
      <b/>
      <i/>
      <u/>
      <sz val="20"/>
      <color theme="1"/>
      <name val="Calibri"/>
      <family val="2"/>
      <scheme val="minor"/>
    </font>
    <font>
      <b/>
      <sz val="14"/>
      <name val="Kruti Dev 010"/>
    </font>
    <font>
      <b/>
      <sz val="11"/>
      <color theme="1"/>
      <name val="Kruti Dev 010"/>
    </font>
    <font>
      <b/>
      <sz val="16"/>
      <color theme="1"/>
      <name val="Kruti Dev 010"/>
    </font>
    <font>
      <b/>
      <i/>
      <sz val="10"/>
      <color theme="1"/>
      <name val="Calibri"/>
      <family val="2"/>
      <scheme val="minor"/>
    </font>
    <font>
      <b/>
      <i/>
      <sz val="16"/>
      <color rgb="FFFFFF00"/>
      <name val="Kruti Dev 010"/>
    </font>
    <font>
      <b/>
      <i/>
      <sz val="16"/>
      <color rgb="FFFFFF00"/>
      <name val="Calibri"/>
      <family val="2"/>
      <scheme val="minor"/>
    </font>
    <font>
      <b/>
      <sz val="16"/>
      <color theme="0" tint="-0.14999847407452621"/>
      <name val="Kruti Dev 010"/>
    </font>
    <font>
      <b/>
      <sz val="14"/>
      <color theme="1"/>
      <name val="Kruti Dev 010"/>
    </font>
    <font>
      <b/>
      <sz val="14"/>
      <color theme="1"/>
      <name val="Calibri"/>
      <family val="2"/>
      <scheme val="minor"/>
    </font>
    <font>
      <b/>
      <i/>
      <u/>
      <sz val="16"/>
      <color rgb="FF7030A0"/>
      <name val="Calibri"/>
      <family val="2"/>
      <scheme val="minor"/>
    </font>
    <font>
      <b/>
      <i/>
      <sz val="16"/>
      <color rgb="FF00B050"/>
      <name val="Calibri"/>
      <family val="2"/>
      <scheme val="minor"/>
    </font>
    <font>
      <b/>
      <i/>
      <sz val="16"/>
      <color theme="1"/>
      <name val="Calibri"/>
      <family val="2"/>
      <scheme val="minor"/>
    </font>
    <font>
      <b/>
      <i/>
      <sz val="16"/>
      <color rgb="FFFF0000"/>
      <name val="Calibri"/>
      <family val="2"/>
      <scheme val="minor"/>
    </font>
    <font>
      <u/>
      <sz val="10"/>
      <color theme="10"/>
      <name val="Arial"/>
      <family val="2"/>
    </font>
    <font>
      <b/>
      <i/>
      <u/>
      <sz val="18"/>
      <color theme="9" tint="-0.499984740745262"/>
      <name val="Calibri"/>
      <family val="2"/>
    </font>
    <font>
      <sz val="10"/>
      <color indexed="8"/>
      <name val="Arial"/>
      <family val="2"/>
    </font>
    <font>
      <b/>
      <sz val="12"/>
      <name val="Calibri"/>
      <family val="2"/>
      <scheme val="minor"/>
    </font>
    <font>
      <b/>
      <sz val="12"/>
      <color indexed="12"/>
      <name val="Calibri"/>
      <family val="2"/>
      <scheme val="minor"/>
    </font>
    <font>
      <b/>
      <sz val="10"/>
      <name val="Kruti Dev 010"/>
    </font>
    <font>
      <b/>
      <sz val="14"/>
      <color rgb="FF0070C0"/>
      <name val="Calibri"/>
      <family val="2"/>
      <scheme val="minor"/>
    </font>
    <font>
      <b/>
      <sz val="16"/>
      <name val="Kruti Dev 010"/>
    </font>
    <font>
      <b/>
      <sz val="22"/>
      <color indexed="10"/>
      <name val="Kruti Dev 010"/>
    </font>
    <font>
      <b/>
      <sz val="16"/>
      <color rgb="FF0070C0"/>
      <name val="Calibri"/>
      <family val="2"/>
      <scheme val="minor"/>
    </font>
    <font>
      <b/>
      <sz val="10"/>
      <name val="Calibri"/>
      <family val="2"/>
      <scheme val="minor"/>
    </font>
    <font>
      <b/>
      <sz val="11"/>
      <name val="Kruti Dev 010"/>
    </font>
    <font>
      <b/>
      <sz val="12"/>
      <name val="Kruti Dev 010"/>
    </font>
    <font>
      <b/>
      <sz val="11"/>
      <color indexed="10"/>
      <name val="Kruti Dev 010"/>
    </font>
    <font>
      <b/>
      <sz val="12"/>
      <color rgb="FF002060"/>
      <name val="Cambria"/>
      <family val="1"/>
    </font>
    <font>
      <b/>
      <sz val="12"/>
      <color indexed="10"/>
      <name val="Calibri"/>
      <family val="2"/>
    </font>
    <font>
      <b/>
      <sz val="12"/>
      <color indexed="8"/>
      <name val="Calibri"/>
      <family val="2"/>
      <scheme val="minor"/>
    </font>
    <font>
      <b/>
      <sz val="12"/>
      <color indexed="10"/>
      <name val="Calibri"/>
      <family val="2"/>
      <scheme val="minor"/>
    </font>
    <font>
      <sz val="14"/>
      <name val="Kruti Dev 010"/>
    </font>
    <font>
      <sz val="10"/>
      <name val="Kruti Dev 010"/>
    </font>
    <font>
      <b/>
      <sz val="12"/>
      <color theme="10"/>
      <name val="Cambria"/>
      <family val="1"/>
      <scheme val="major"/>
    </font>
    <font>
      <sz val="16"/>
      <name val="Kruti Dev 010"/>
    </font>
    <font>
      <b/>
      <sz val="9"/>
      <name val="Kruti Dev 010"/>
    </font>
    <font>
      <b/>
      <sz val="10"/>
      <color indexed="10"/>
      <name val="Kruti Dev 010"/>
    </font>
    <font>
      <b/>
      <sz val="10"/>
      <name val="Calibri"/>
      <family val="2"/>
    </font>
    <font>
      <b/>
      <sz val="12"/>
      <color rgb="FF0000FF"/>
      <name val="Kruti Dev 010"/>
    </font>
    <font>
      <b/>
      <sz val="9"/>
      <name val="Cambria"/>
      <family val="1"/>
    </font>
    <font>
      <b/>
      <sz val="9"/>
      <color indexed="12"/>
      <name val="Cambria"/>
      <family val="1"/>
    </font>
    <font>
      <b/>
      <sz val="9"/>
      <color rgb="FFFF0000"/>
      <name val="Cambria"/>
      <family val="1"/>
    </font>
    <font>
      <b/>
      <sz val="9"/>
      <color indexed="60"/>
      <name val="Cambria"/>
      <family val="1"/>
    </font>
    <font>
      <b/>
      <sz val="10"/>
      <name val="Cambria"/>
      <family val="1"/>
    </font>
    <font>
      <b/>
      <sz val="10"/>
      <color rgb="FFFF0000"/>
      <name val="Cambria"/>
      <family val="1"/>
    </font>
    <font>
      <b/>
      <sz val="9"/>
      <name val="Calibri"/>
      <family val="2"/>
    </font>
    <font>
      <b/>
      <sz val="9"/>
      <name val="Calibri"/>
      <family val="2"/>
      <scheme val="minor"/>
    </font>
    <font>
      <sz val="9"/>
      <name val="Calibri"/>
      <family val="2"/>
      <scheme val="minor"/>
    </font>
    <font>
      <b/>
      <i/>
      <sz val="8"/>
      <name val="Cambria"/>
      <family val="1"/>
    </font>
    <font>
      <b/>
      <sz val="9"/>
      <color indexed="10"/>
      <name val="Cambria"/>
      <family val="1"/>
    </font>
    <font>
      <b/>
      <sz val="9"/>
      <color rgb="FF00B050"/>
      <name val="Cambria"/>
      <family val="1"/>
    </font>
    <font>
      <b/>
      <sz val="9"/>
      <color theme="1"/>
      <name val="Cambria"/>
      <family val="1"/>
    </font>
    <font>
      <b/>
      <sz val="9"/>
      <color theme="0"/>
      <name val="Cambria"/>
      <family val="1"/>
    </font>
    <font>
      <b/>
      <sz val="12"/>
      <name val="Times New Roman"/>
      <family val="1"/>
    </font>
    <font>
      <b/>
      <i/>
      <sz val="8"/>
      <name val="Cambria"/>
      <family val="1"/>
      <scheme val="major"/>
    </font>
    <font>
      <b/>
      <sz val="10"/>
      <name val="Wingdings"/>
      <charset val="2"/>
    </font>
    <font>
      <b/>
      <sz val="12"/>
      <color indexed="10"/>
      <name val="Times New Roman"/>
      <family val="1"/>
    </font>
    <font>
      <b/>
      <sz val="11"/>
      <color indexed="10"/>
      <name val="Calibri"/>
      <family val="2"/>
    </font>
    <font>
      <b/>
      <sz val="10"/>
      <color indexed="10"/>
      <name val="Calibri"/>
      <family val="2"/>
      <scheme val="minor"/>
    </font>
    <font>
      <b/>
      <sz val="11"/>
      <name val="Calibri"/>
      <family val="2"/>
    </font>
    <font>
      <b/>
      <sz val="10"/>
      <color rgb="FFFF0000"/>
      <name val="Times New Roman"/>
      <family val="1"/>
    </font>
    <font>
      <b/>
      <sz val="12"/>
      <color rgb="FFFF0000"/>
      <name val="Times New Roman"/>
      <family val="1"/>
    </font>
    <font>
      <b/>
      <sz val="14"/>
      <color rgb="FFFF0000"/>
      <name val="Calibri"/>
      <family val="2"/>
      <scheme val="minor"/>
    </font>
    <font>
      <b/>
      <sz val="11"/>
      <color indexed="14"/>
      <name val="Calibri"/>
      <family val="2"/>
    </font>
    <font>
      <b/>
      <sz val="12"/>
      <color indexed="14"/>
      <name val="Times New Roman"/>
      <family val="1"/>
    </font>
    <font>
      <b/>
      <sz val="10"/>
      <color rgb="FFFF0000"/>
      <name val="Calibri"/>
      <family val="2"/>
    </font>
    <font>
      <b/>
      <sz val="10"/>
      <name val="Cambria"/>
      <family val="1"/>
      <scheme val="major"/>
    </font>
    <font>
      <b/>
      <sz val="10"/>
      <name val="Times New Roman"/>
      <family val="1"/>
    </font>
    <font>
      <b/>
      <sz val="14"/>
      <color rgb="FFFF66FF"/>
      <name val="Kruti Dev 010"/>
    </font>
    <font>
      <b/>
      <sz val="11"/>
      <name val="Calibri"/>
      <family val="2"/>
      <scheme val="minor"/>
    </font>
    <font>
      <b/>
      <sz val="11"/>
      <color indexed="17"/>
      <name val="Calibri"/>
      <family val="2"/>
    </font>
    <font>
      <b/>
      <sz val="14"/>
      <color rgb="FF0000FF"/>
      <name val="Kruti Dev 010"/>
    </font>
    <font>
      <b/>
      <sz val="12"/>
      <color indexed="17"/>
      <name val="Times New Roman"/>
      <family val="1"/>
    </font>
    <font>
      <b/>
      <sz val="16"/>
      <color indexed="14"/>
      <name val="Arial"/>
      <family val="2"/>
    </font>
    <font>
      <b/>
      <sz val="11"/>
      <color indexed="30"/>
      <name val="Calibri"/>
      <family val="2"/>
    </font>
    <font>
      <b/>
      <sz val="14"/>
      <color rgb="FFFF0000"/>
      <name val="Kruti Dev 010"/>
    </font>
    <font>
      <b/>
      <sz val="16"/>
      <color indexed="10"/>
      <name val="Arial"/>
      <family val="2"/>
    </font>
    <font>
      <b/>
      <sz val="11"/>
      <color rgb="FFFF66CC"/>
      <name val="Calibri"/>
      <family val="2"/>
    </font>
    <font>
      <b/>
      <sz val="16"/>
      <color rgb="FFFF66CC"/>
      <name val="Arial"/>
      <family val="2"/>
    </font>
    <font>
      <b/>
      <sz val="11"/>
      <color indexed="10"/>
      <name val="Calibri"/>
      <family val="2"/>
      <scheme val="minor"/>
    </font>
    <font>
      <b/>
      <sz val="14"/>
      <color rgb="FF00B050"/>
      <name val="Kruti Dev 010"/>
    </font>
    <font>
      <b/>
      <sz val="16"/>
      <color indexed="10"/>
      <name val="Kruti Dev 010"/>
    </font>
    <font>
      <b/>
      <sz val="20"/>
      <name val="Kruti Dev 010"/>
    </font>
    <font>
      <sz val="10"/>
      <name val="Arial"/>
      <family val="2"/>
    </font>
    <font>
      <sz val="10"/>
      <color indexed="10"/>
      <name val="Arial"/>
      <family val="2"/>
    </font>
    <font>
      <sz val="10"/>
      <color indexed="30"/>
      <name val="Arial"/>
      <family val="2"/>
    </font>
    <font>
      <b/>
      <sz val="9"/>
      <color rgb="FF7030A0"/>
      <name val="Cambria"/>
      <family val="1"/>
    </font>
    <font>
      <b/>
      <sz val="10"/>
      <color rgb="FF7030A0"/>
      <name val="Cambria"/>
      <family val="1"/>
    </font>
    <font>
      <b/>
      <sz val="11"/>
      <color indexed="17"/>
      <name val="Calibri"/>
      <family val="2"/>
      <scheme val="minor"/>
    </font>
    <font>
      <b/>
      <sz val="12"/>
      <color theme="1"/>
      <name val="Calibri"/>
      <family val="2"/>
      <scheme val="minor"/>
    </font>
    <font>
      <b/>
      <sz val="14"/>
      <name val="Calibri"/>
      <family val="2"/>
      <scheme val="minor"/>
    </font>
    <font>
      <i/>
      <u/>
      <sz val="10"/>
      <color theme="1"/>
      <name val="Cambria"/>
      <family val="1"/>
      <scheme val="major"/>
    </font>
    <font>
      <sz val="8"/>
      <color theme="1"/>
      <name val="Cambria"/>
      <family val="1"/>
      <scheme val="major"/>
    </font>
    <font>
      <b/>
      <sz val="20"/>
      <color indexed="10"/>
      <name val="Kruti Dev 010"/>
    </font>
    <font>
      <b/>
      <sz val="8"/>
      <color indexed="10"/>
      <name val="Calibri"/>
      <family val="2"/>
    </font>
    <font>
      <b/>
      <sz val="14"/>
      <name val="Calibri"/>
      <family val="2"/>
    </font>
    <font>
      <b/>
      <sz val="14"/>
      <color indexed="12"/>
      <name val="Calibri"/>
      <family val="2"/>
    </font>
    <font>
      <b/>
      <sz val="14"/>
      <color indexed="14"/>
      <name val="Calibri"/>
      <family val="2"/>
    </font>
    <font>
      <b/>
      <sz val="14"/>
      <color indexed="10"/>
      <name val="Calibri"/>
      <family val="2"/>
    </font>
    <font>
      <sz val="14"/>
      <name val="Arial"/>
      <family val="2"/>
    </font>
    <font>
      <b/>
      <sz val="26"/>
      <color indexed="10"/>
      <name val="Kruti Dev 010"/>
    </font>
    <font>
      <b/>
      <sz val="16"/>
      <name val="Calibri"/>
      <family val="2"/>
      <scheme val="minor"/>
    </font>
    <font>
      <b/>
      <sz val="12"/>
      <name val="Calibri"/>
      <family val="2"/>
    </font>
    <font>
      <b/>
      <sz val="8"/>
      <name val="Cambria"/>
      <family val="1"/>
    </font>
    <font>
      <b/>
      <sz val="8"/>
      <name val="Calibri"/>
      <family val="2"/>
      <scheme val="minor"/>
    </font>
    <font>
      <b/>
      <sz val="14"/>
      <color indexed="12"/>
      <name val="Kruti Dev 010"/>
    </font>
    <font>
      <b/>
      <sz val="14"/>
      <color theme="0"/>
      <name val="Cambria"/>
      <family val="1"/>
    </font>
    <font>
      <b/>
      <sz val="12"/>
      <color indexed="12"/>
      <name val="Kruti Dev 010"/>
    </font>
    <font>
      <sz val="10"/>
      <name val="Calibri"/>
      <family val="2"/>
      <scheme val="minor"/>
    </font>
    <font>
      <b/>
      <sz val="12"/>
      <color rgb="FF0000FF"/>
      <name val="Calibri"/>
      <family val="2"/>
      <scheme val="minor"/>
    </font>
    <font>
      <b/>
      <sz val="8"/>
      <color indexed="10"/>
      <name val="Cambria"/>
      <family val="1"/>
    </font>
    <font>
      <b/>
      <sz val="8"/>
      <color indexed="12"/>
      <name val="Cambria"/>
      <family val="1"/>
    </font>
    <font>
      <b/>
      <sz val="10"/>
      <color rgb="FF0000FF"/>
      <name val="Arial"/>
      <family val="2"/>
    </font>
    <font>
      <b/>
      <sz val="12"/>
      <color theme="0"/>
      <name val="Cambria"/>
      <family val="2"/>
    </font>
    <font>
      <b/>
      <sz val="10"/>
      <color indexed="12"/>
      <name val="Cambria"/>
      <family val="1"/>
    </font>
    <font>
      <sz val="11"/>
      <color theme="1"/>
      <name val="Kruti Dev 010"/>
    </font>
    <font>
      <b/>
      <u/>
      <sz val="14"/>
      <color theme="1"/>
      <name val="Kruti Dev 010"/>
    </font>
    <font>
      <b/>
      <sz val="12"/>
      <color rgb="FFFF0000"/>
      <name val="Calibri"/>
      <family val="2"/>
      <scheme val="minor"/>
    </font>
    <font>
      <b/>
      <sz val="24"/>
      <color rgb="FFFF0000"/>
      <name val="Wingdings"/>
      <charset val="2"/>
    </font>
    <font>
      <b/>
      <sz val="14"/>
      <color rgb="FF7030A0"/>
      <name val="Times New Roman"/>
      <family val="1"/>
    </font>
    <font>
      <b/>
      <sz val="14"/>
      <color rgb="FF00B050"/>
      <name val="Calibri"/>
      <family val="2"/>
      <scheme val="minor"/>
    </font>
    <font>
      <b/>
      <sz val="11"/>
      <color rgb="FFD60093"/>
      <name val="Calibri"/>
      <family val="2"/>
      <scheme val="minor"/>
    </font>
    <font>
      <b/>
      <sz val="12"/>
      <color rgb="FF0F0B55"/>
      <name val="Calibri"/>
      <family val="2"/>
      <scheme val="minor"/>
    </font>
    <font>
      <b/>
      <sz val="12"/>
      <color rgb="FFD60093"/>
      <name val="Calibri"/>
      <family val="2"/>
      <scheme val="minor"/>
    </font>
    <font>
      <b/>
      <sz val="12"/>
      <color theme="1"/>
      <name val="Cambria"/>
      <family val="1"/>
      <scheme val="major"/>
    </font>
    <font>
      <b/>
      <sz val="12"/>
      <color rgb="FFFF0000"/>
      <name val="Cambria"/>
      <family val="1"/>
      <scheme val="major"/>
    </font>
    <font>
      <b/>
      <sz val="11"/>
      <name val="Cambria"/>
      <family val="1"/>
      <scheme val="major"/>
    </font>
    <font>
      <b/>
      <sz val="11"/>
      <color rgb="FFFF0000"/>
      <name val="Cambria"/>
      <family val="1"/>
      <scheme val="major"/>
    </font>
    <font>
      <b/>
      <sz val="11"/>
      <color rgb="FF0F0B55"/>
      <name val="Cambria"/>
      <family val="1"/>
      <scheme val="major"/>
    </font>
    <font>
      <b/>
      <sz val="11"/>
      <color rgb="FF0000FF"/>
      <name val="Cambria"/>
      <family val="1"/>
      <scheme val="major"/>
    </font>
    <font>
      <b/>
      <sz val="12"/>
      <color rgb="FF0000FF"/>
      <name val="Cambria"/>
      <family val="1"/>
      <scheme val="major"/>
    </font>
    <font>
      <b/>
      <sz val="11"/>
      <color rgb="FFBF11B3"/>
      <name val="Cambria"/>
      <family val="1"/>
      <scheme val="major"/>
    </font>
    <font>
      <b/>
      <sz val="12"/>
      <color rgb="FFBF11B3"/>
      <name val="Cambria"/>
      <family val="1"/>
      <scheme val="major"/>
    </font>
    <font>
      <b/>
      <i/>
      <sz val="13"/>
      <color theme="1"/>
      <name val="Calibri"/>
      <family val="2"/>
      <scheme val="minor"/>
    </font>
    <font>
      <b/>
      <sz val="13"/>
      <color rgb="FFFF0000"/>
      <name val="Calibri"/>
      <family val="2"/>
      <scheme val="minor"/>
    </font>
    <font>
      <b/>
      <sz val="14"/>
      <color rgb="FF0000FF"/>
      <name val="Calibri"/>
      <family val="2"/>
      <scheme val="minor"/>
    </font>
    <font>
      <b/>
      <sz val="12"/>
      <name val="Wingdings"/>
      <charset val="2"/>
    </font>
    <font>
      <sz val="14"/>
      <color theme="1"/>
      <name val="Kruti Dev 010"/>
    </font>
    <font>
      <sz val="16"/>
      <color theme="1"/>
      <name val="Kruti Dev 010"/>
    </font>
    <font>
      <b/>
      <sz val="16"/>
      <color theme="1"/>
      <name val="Cambria"/>
      <family val="1"/>
      <scheme val="major"/>
    </font>
    <font>
      <b/>
      <sz val="14"/>
      <color rgb="FF00B050"/>
      <name val="Cambria"/>
      <family val="1"/>
      <scheme val="major"/>
    </font>
    <font>
      <b/>
      <sz val="14"/>
      <color rgb="FFFF0000"/>
      <name val="Cambria"/>
      <family val="1"/>
      <scheme val="major"/>
    </font>
    <font>
      <b/>
      <sz val="12"/>
      <color rgb="FF0000FF"/>
      <name val="Wingdings"/>
      <charset val="2"/>
    </font>
    <font>
      <b/>
      <sz val="12"/>
      <color rgb="FF0000FF"/>
      <name val="Calibri"/>
      <family val="2"/>
    </font>
    <font>
      <b/>
      <sz val="24"/>
      <color rgb="FF0000FF"/>
      <name val="Wingdings"/>
      <charset val="2"/>
    </font>
    <font>
      <b/>
      <sz val="12"/>
      <color rgb="FFBF11B3"/>
      <name val="Calibri"/>
      <family val="2"/>
      <scheme val="minor"/>
    </font>
    <font>
      <b/>
      <sz val="12"/>
      <color rgb="FFB41C8C"/>
      <name val="Calibri"/>
      <family val="2"/>
      <scheme val="minor"/>
    </font>
    <font>
      <sz val="14"/>
      <name val="Calibri"/>
      <family val="2"/>
      <scheme val="minor"/>
    </font>
    <font>
      <sz val="16"/>
      <name val="Arial"/>
      <family val="2"/>
    </font>
    <font>
      <sz val="16"/>
      <name val="Calibri"/>
      <family val="2"/>
      <scheme val="minor"/>
    </font>
    <font>
      <sz val="22"/>
      <name val="Cambria"/>
      <family val="1"/>
    </font>
    <font>
      <b/>
      <sz val="14"/>
      <color rgb="FF002060"/>
      <name val="Cambria"/>
      <family val="1"/>
    </font>
    <font>
      <sz val="22"/>
      <color rgb="FF000000"/>
      <name val="Kruti Dev 010"/>
    </font>
    <font>
      <b/>
      <u/>
      <sz val="18"/>
      <name val="Kruti Dev 010"/>
    </font>
    <font>
      <b/>
      <i/>
      <u/>
      <sz val="18"/>
      <color rgb="FF7030A0"/>
      <name val="DevLys 010"/>
    </font>
    <font>
      <sz val="22"/>
      <color rgb="FF0000FF"/>
      <name val="Calibri"/>
      <family val="2"/>
    </font>
    <font>
      <sz val="14"/>
      <color theme="1" tint="4.9989318521683403E-2"/>
      <name val="Kruti Dev 010"/>
    </font>
    <font>
      <b/>
      <sz val="14"/>
      <color theme="1" tint="4.9989318521683403E-2"/>
      <name val="Kruti Dev 010"/>
    </font>
    <font>
      <sz val="16"/>
      <color theme="1"/>
      <name val="Calibri"/>
      <family val="2"/>
      <scheme val="minor"/>
    </font>
    <font>
      <sz val="22"/>
      <color theme="1"/>
      <name val="Kruti Dev 010"/>
    </font>
    <font>
      <b/>
      <sz val="16"/>
      <color theme="1" tint="4.9989318521683403E-2"/>
      <name val="Kruti Dev 010"/>
    </font>
    <font>
      <b/>
      <sz val="16"/>
      <color theme="5" tint="-0.499984740745262"/>
      <name val="Calibri"/>
      <family val="2"/>
      <scheme val="minor"/>
    </font>
    <font>
      <b/>
      <sz val="16"/>
      <color theme="5" tint="-0.499984740745262"/>
      <name val="Kruti Dev 010"/>
    </font>
    <font>
      <sz val="14"/>
      <color rgb="FF000000"/>
      <name val="Kruti Dev 010"/>
    </font>
    <font>
      <sz val="14"/>
      <color rgb="FF000000"/>
      <name val="Cambria"/>
      <family val="1"/>
    </font>
    <font>
      <b/>
      <sz val="16"/>
      <color theme="5" tint="-0.499984740745262"/>
      <name val="Cambria"/>
      <family val="2"/>
    </font>
    <font>
      <sz val="14"/>
      <color rgb="FF000000"/>
      <name val="Calibri"/>
      <family val="2"/>
    </font>
    <font>
      <sz val="14"/>
      <color rgb="FF000000"/>
      <name val="Camrbria"/>
    </font>
    <font>
      <sz val="14"/>
      <color theme="1"/>
      <name val="Times New Roman"/>
      <family val="1"/>
    </font>
    <font>
      <sz val="14"/>
      <color theme="1"/>
      <name val="Calibri"/>
      <family val="2"/>
    </font>
    <font>
      <sz val="14"/>
      <color rgb="FF0033CC"/>
      <name val="Times New Roman"/>
      <family val="1"/>
    </font>
    <font>
      <sz val="22"/>
      <color rgb="FF0033CC"/>
      <name val="Kruti Dev 010"/>
    </font>
    <font>
      <b/>
      <sz val="16"/>
      <color rgb="FFD60093"/>
      <name val="Kruti Dev 010"/>
    </font>
    <font>
      <sz val="22"/>
      <color rgb="FF0000FF"/>
      <name val="Times New Roman"/>
      <family val="1"/>
    </font>
    <font>
      <sz val="16"/>
      <color rgb="FF000000"/>
      <name val="Kruti Dev 010"/>
    </font>
    <font>
      <sz val="16"/>
      <color rgb="FFD60093"/>
      <name val="Times New Roman"/>
      <family val="1"/>
    </font>
    <font>
      <sz val="16"/>
      <color rgb="FF000000"/>
      <name val="Times New Roman"/>
      <family val="1"/>
    </font>
    <font>
      <sz val="20"/>
      <color rgb="FFFF0000"/>
      <name val="Times New Roman"/>
      <family val="1"/>
    </font>
    <font>
      <sz val="16"/>
      <color rgb="FFFF0000"/>
      <name val="Times New Roman"/>
      <family val="1"/>
    </font>
    <font>
      <sz val="24"/>
      <color rgb="FF0000FF"/>
      <name val="Times New Roman"/>
      <family val="1"/>
    </font>
    <font>
      <sz val="14"/>
      <color rgb="FF000000"/>
      <name val="Times New Roman"/>
      <family val="1"/>
    </font>
    <font>
      <sz val="14"/>
      <color rgb="FFD60093"/>
      <name val="Kruti Dev 010"/>
    </font>
    <font>
      <u/>
      <sz val="14"/>
      <color rgb="FF000000"/>
      <name val="Kruti Dev 010"/>
    </font>
    <font>
      <sz val="14"/>
      <color rgb="FFD60093"/>
      <name val="Times New Roman"/>
      <family val="1"/>
    </font>
    <font>
      <sz val="14"/>
      <color rgb="FF000000"/>
      <name val="Calibri"/>
      <family val="2"/>
      <scheme val="minor"/>
    </font>
    <font>
      <sz val="22"/>
      <color rgb="FF0000FF"/>
      <name val="Kruti Dev 010"/>
    </font>
    <font>
      <b/>
      <sz val="18"/>
      <color rgb="FFD60093"/>
      <name val="Kruti Dev 010"/>
    </font>
    <font>
      <sz val="26"/>
      <color rgb="FFFF0000"/>
      <name val="Kruti Dev 010"/>
    </font>
    <font>
      <sz val="16"/>
      <color rgb="FF7030A0"/>
      <name val="Kruti Dev 010"/>
    </font>
    <font>
      <sz val="16"/>
      <color rgb="FF7030A0"/>
      <name val="Cambria"/>
      <family val="1"/>
      <scheme val="major"/>
    </font>
    <font>
      <sz val="16"/>
      <color rgb="FF7030A0"/>
      <name val="Times New Roman"/>
      <family val="1"/>
    </font>
    <font>
      <sz val="16"/>
      <color rgb="FF7030A0"/>
      <name val="Calibri"/>
      <family val="2"/>
      <scheme val="minor"/>
    </font>
    <font>
      <b/>
      <sz val="22"/>
      <color rgb="FF0000FF"/>
      <name val="Calibri"/>
      <family val="2"/>
    </font>
    <font>
      <sz val="14"/>
      <name val="Times New Roman"/>
      <family val="1"/>
    </font>
    <font>
      <b/>
      <sz val="16"/>
      <color rgb="FF0000FF"/>
      <name val="Kruti Dev 010"/>
    </font>
    <font>
      <b/>
      <sz val="14"/>
      <color rgb="FFBF11B3"/>
      <name val="Times New Roman"/>
      <family val="1"/>
    </font>
    <font>
      <b/>
      <sz val="14"/>
      <color rgb="FFBF11B3"/>
      <name val="Calibri"/>
      <family val="2"/>
      <scheme val="minor"/>
    </font>
    <font>
      <b/>
      <sz val="14"/>
      <color rgb="FFBF11B3"/>
      <name val="Kruti Dev 010"/>
    </font>
    <font>
      <b/>
      <i/>
      <sz val="11"/>
      <color theme="1"/>
      <name val="Calibri"/>
      <family val="2"/>
      <scheme val="minor"/>
    </font>
    <font>
      <b/>
      <u/>
      <sz val="16"/>
      <color rgb="FF92D050"/>
      <name val="Kruti Dev 010"/>
    </font>
    <font>
      <b/>
      <sz val="12"/>
      <color rgb="FF002060"/>
      <name val="Calibri"/>
      <family val="2"/>
      <scheme val="minor"/>
    </font>
    <font>
      <b/>
      <sz val="11"/>
      <color rgb="FF002060"/>
      <name val="Calibri"/>
      <family val="2"/>
      <scheme val="minor"/>
    </font>
    <font>
      <b/>
      <sz val="10"/>
      <color theme="1"/>
      <name val="Cambria"/>
      <family val="1"/>
      <scheme val="major"/>
    </font>
    <font>
      <b/>
      <sz val="11"/>
      <color theme="1"/>
      <name val="Calibri"/>
      <family val="2"/>
      <scheme val="minor"/>
    </font>
    <font>
      <b/>
      <sz val="16"/>
      <color rgb="FFC00000"/>
      <name val="Cambria"/>
      <family val="1"/>
      <scheme val="major"/>
    </font>
    <font>
      <b/>
      <sz val="12"/>
      <color rgb="FFFFFF00"/>
      <name val="Calibri"/>
      <family val="2"/>
      <scheme val="minor"/>
    </font>
    <font>
      <b/>
      <i/>
      <sz val="14"/>
      <color theme="1"/>
      <name val="Calibri"/>
      <family val="2"/>
      <scheme val="minor"/>
    </font>
    <font>
      <b/>
      <sz val="14"/>
      <color rgb="FFFF0000"/>
      <name val="Calibri"/>
      <family val="2"/>
    </font>
    <font>
      <b/>
      <sz val="16"/>
      <color rgb="FF00B050"/>
      <name val="Calibri"/>
      <family val="2"/>
      <scheme val="minor"/>
    </font>
    <font>
      <b/>
      <i/>
      <sz val="16"/>
      <color theme="0" tint="-0.14999847407452621"/>
      <name val="Calibri"/>
      <family val="2"/>
      <scheme val="minor"/>
    </font>
    <font>
      <b/>
      <i/>
      <sz val="14"/>
      <color theme="0" tint="-0.14999847407452621"/>
      <name val="Calibri"/>
      <family val="2"/>
      <scheme val="minor"/>
    </font>
    <font>
      <b/>
      <i/>
      <sz val="14"/>
      <color rgb="FF0070C0"/>
      <name val="Calibri"/>
      <family val="2"/>
      <scheme val="minor"/>
    </font>
    <font>
      <b/>
      <i/>
      <sz val="16"/>
      <color rgb="FF0070C0"/>
      <name val="Calibri"/>
      <family val="2"/>
      <scheme val="minor"/>
    </font>
    <font>
      <b/>
      <i/>
      <u/>
      <sz val="22"/>
      <color rgb="FF0070C0"/>
      <name val="Calibri"/>
      <family val="2"/>
      <scheme val="minor"/>
    </font>
    <font>
      <b/>
      <i/>
      <sz val="16"/>
      <color rgb="FF002060"/>
      <name val="Calibri"/>
      <family val="2"/>
      <scheme val="minor"/>
    </font>
    <font>
      <b/>
      <sz val="14"/>
      <color rgb="FF002060"/>
      <name val="Calibri"/>
      <family val="2"/>
      <scheme val="minor"/>
    </font>
    <font>
      <b/>
      <i/>
      <sz val="14"/>
      <color rgb="FF002060"/>
      <name val="Calibri"/>
      <family val="2"/>
      <scheme val="minor"/>
    </font>
    <font>
      <b/>
      <i/>
      <sz val="12"/>
      <color rgb="FF002060"/>
      <name val="Calibri"/>
      <family val="2"/>
      <scheme val="minor"/>
    </font>
    <font>
      <b/>
      <i/>
      <sz val="16"/>
      <name val="Cambria"/>
      <family val="1"/>
      <scheme val="major"/>
    </font>
    <font>
      <b/>
      <i/>
      <sz val="10"/>
      <name val="Calibri"/>
      <family val="2"/>
      <scheme val="minor"/>
    </font>
    <font>
      <b/>
      <i/>
      <sz val="11"/>
      <name val="Calibri"/>
      <family val="2"/>
      <scheme val="minor"/>
    </font>
    <font>
      <b/>
      <i/>
      <sz val="12"/>
      <name val="Calibri"/>
      <family val="2"/>
      <scheme val="minor"/>
    </font>
    <font>
      <b/>
      <i/>
      <sz val="14"/>
      <name val="Calibri"/>
      <family val="2"/>
      <scheme val="minor"/>
    </font>
    <font>
      <b/>
      <i/>
      <sz val="10"/>
      <color rgb="FF7030A0"/>
      <name val="Calibri"/>
      <family val="2"/>
      <scheme val="minor"/>
    </font>
    <font>
      <b/>
      <i/>
      <sz val="12"/>
      <color indexed="12"/>
      <name val="Calibri"/>
      <family val="2"/>
      <scheme val="minor"/>
    </font>
    <font>
      <b/>
      <i/>
      <sz val="9"/>
      <name val="Calibri"/>
      <family val="2"/>
      <scheme val="minor"/>
    </font>
    <font>
      <b/>
      <i/>
      <sz val="12"/>
      <color indexed="10"/>
      <name val="Calibri"/>
      <family val="2"/>
      <scheme val="minor"/>
    </font>
    <font>
      <i/>
      <sz val="11"/>
      <name val="Calibri"/>
      <family val="2"/>
      <scheme val="minor"/>
    </font>
    <font>
      <b/>
      <i/>
      <sz val="14"/>
      <name val="Cambria"/>
      <family val="1"/>
      <scheme val="major"/>
    </font>
    <font>
      <i/>
      <sz val="14"/>
      <name val="Cambria"/>
      <family val="1"/>
      <scheme val="major"/>
    </font>
    <font>
      <b/>
      <sz val="12"/>
      <color rgb="FFBF11B3"/>
      <name val="Calibri"/>
      <family val="2"/>
    </font>
    <font>
      <b/>
      <sz val="12"/>
      <color rgb="FFFF0000"/>
      <name val="Calibri"/>
      <family val="2"/>
    </font>
    <font>
      <b/>
      <sz val="11"/>
      <color indexed="12"/>
      <name val="Calibri"/>
      <family val="2"/>
      <scheme val="minor"/>
    </font>
    <font>
      <b/>
      <sz val="11"/>
      <color rgb="FF1C0ED0"/>
      <name val="Calibri"/>
      <family val="2"/>
      <scheme val="minor"/>
    </font>
    <font>
      <b/>
      <sz val="10"/>
      <color rgb="FF0000FF"/>
      <name val="Calibri"/>
      <family val="2"/>
      <scheme val="minor"/>
    </font>
    <font>
      <b/>
      <i/>
      <sz val="12"/>
      <color rgb="FF0000FF"/>
      <name val="Calibri"/>
      <family val="2"/>
      <scheme val="minor"/>
    </font>
    <font>
      <i/>
      <sz val="11"/>
      <color theme="1"/>
      <name val="Cambria"/>
      <family val="1"/>
      <scheme val="major"/>
    </font>
    <font>
      <b/>
      <i/>
      <sz val="14"/>
      <color theme="1"/>
      <name val="Cambria"/>
      <family val="1"/>
      <scheme val="major"/>
    </font>
    <font>
      <b/>
      <i/>
      <sz val="12"/>
      <color theme="1"/>
      <name val="Calibri"/>
      <family val="2"/>
      <scheme val="minor"/>
    </font>
    <font>
      <i/>
      <sz val="13"/>
      <color theme="1"/>
      <name val="Calibri"/>
      <family val="2"/>
      <scheme val="minor"/>
    </font>
    <font>
      <b/>
      <i/>
      <sz val="11"/>
      <color rgb="FFBF11B3"/>
      <name val="Calibri"/>
      <family val="2"/>
      <scheme val="minor"/>
    </font>
    <font>
      <b/>
      <i/>
      <sz val="10"/>
      <color rgb="FFBF11B3"/>
      <name val="Calibri"/>
      <family val="2"/>
      <scheme val="minor"/>
    </font>
    <font>
      <b/>
      <i/>
      <sz val="12"/>
      <color rgb="FFFF0000"/>
      <name val="Calibri"/>
      <family val="2"/>
      <scheme val="minor"/>
    </font>
    <font>
      <b/>
      <i/>
      <sz val="10"/>
      <color rgb="FF0F0B55"/>
      <name val="Calibri"/>
      <family val="2"/>
      <scheme val="minor"/>
    </font>
    <font>
      <b/>
      <i/>
      <sz val="11"/>
      <color rgb="FFD60093"/>
      <name val="Calibri"/>
      <family val="2"/>
      <scheme val="minor"/>
    </font>
    <font>
      <b/>
      <sz val="11"/>
      <color rgb="FF0000FF"/>
      <name val="Calibri"/>
      <family val="2"/>
      <scheme val="minor"/>
    </font>
    <font>
      <b/>
      <i/>
      <sz val="12"/>
      <color rgb="FFFF0000"/>
      <name val="Cambria"/>
      <family val="1"/>
      <scheme val="major"/>
    </font>
    <font>
      <b/>
      <i/>
      <sz val="12"/>
      <color rgb="FF00B050"/>
      <name val="Cambria"/>
      <family val="1"/>
      <scheme val="major"/>
    </font>
    <font>
      <b/>
      <i/>
      <sz val="12"/>
      <color theme="1"/>
      <name val="Cambria"/>
      <family val="1"/>
      <scheme val="major"/>
    </font>
    <font>
      <b/>
      <u/>
      <sz val="16"/>
      <color theme="1"/>
      <name val="Cambria"/>
      <family val="1"/>
      <scheme val="major"/>
    </font>
    <font>
      <i/>
      <sz val="14"/>
      <color theme="1"/>
      <name val="Calibri"/>
      <family val="2"/>
      <scheme val="minor"/>
    </font>
    <font>
      <b/>
      <i/>
      <u/>
      <sz val="14"/>
      <color theme="1"/>
      <name val="Cambria"/>
      <family val="1"/>
      <scheme val="major"/>
    </font>
    <font>
      <b/>
      <i/>
      <sz val="16"/>
      <color theme="1"/>
      <name val="Times New Roman"/>
      <family val="1"/>
    </font>
    <font>
      <b/>
      <i/>
      <sz val="14"/>
      <color rgb="FF0000FF"/>
      <name val="Cambria"/>
      <family val="1"/>
      <scheme val="major"/>
    </font>
    <font>
      <b/>
      <i/>
      <sz val="14"/>
      <color rgb="FFBF11B3"/>
      <name val="Calibri"/>
      <family val="2"/>
      <scheme val="minor"/>
    </font>
    <font>
      <b/>
      <u/>
      <sz val="14"/>
      <color rgb="FFBF11B3"/>
      <name val="Cambria"/>
      <family val="1"/>
      <scheme val="major"/>
    </font>
    <font>
      <b/>
      <sz val="16"/>
      <color rgb="FFBF11B3"/>
      <name val="Calibri"/>
      <family val="2"/>
      <scheme val="minor"/>
    </font>
    <font>
      <b/>
      <sz val="13"/>
      <color rgb="FF0000FF"/>
      <name val="Cambria"/>
      <family val="1"/>
      <scheme val="major"/>
    </font>
    <font>
      <b/>
      <sz val="14"/>
      <color rgb="FF0000FF"/>
      <name val="Cambria"/>
      <family val="1"/>
      <scheme val="major"/>
    </font>
    <font>
      <b/>
      <sz val="10"/>
      <color rgb="FFB41C8C"/>
      <name val="Cambria"/>
      <family val="1"/>
      <scheme val="major"/>
    </font>
    <font>
      <b/>
      <sz val="10"/>
      <color theme="1"/>
      <name val="Cambria (Body)_x0000_"/>
    </font>
    <font>
      <b/>
      <sz val="10"/>
      <color theme="1"/>
      <name val="Calibri"/>
      <family val="2"/>
      <scheme val="minor"/>
    </font>
    <font>
      <b/>
      <sz val="9"/>
      <color theme="1"/>
      <name val="Cambria"/>
      <family val="1"/>
      <scheme val="major"/>
    </font>
    <font>
      <b/>
      <sz val="11"/>
      <color rgb="FF00B050"/>
      <name val="Cambria"/>
      <family val="1"/>
      <scheme val="major"/>
    </font>
    <font>
      <b/>
      <i/>
      <sz val="11"/>
      <color rgb="FFB41C8C"/>
      <name val="Cambria"/>
      <family val="1"/>
      <scheme val="major"/>
    </font>
    <font>
      <b/>
      <sz val="11"/>
      <color rgb="FFC00000"/>
      <name val="Cambria"/>
      <family val="1"/>
      <scheme val="major"/>
    </font>
    <font>
      <b/>
      <sz val="9"/>
      <color indexed="10"/>
      <name val="Calibri"/>
      <family val="2"/>
      <scheme val="minor"/>
    </font>
    <font>
      <b/>
      <sz val="10"/>
      <color rgb="FF002060"/>
      <name val="Calibri"/>
      <family val="2"/>
      <scheme val="minor"/>
    </font>
    <font>
      <b/>
      <sz val="12"/>
      <color rgb="FF002060"/>
      <name val="Cambria"/>
      <family val="1"/>
      <scheme val="major"/>
    </font>
    <font>
      <b/>
      <sz val="9"/>
      <color rgb="FFBF11B3"/>
      <name val="Calibri"/>
      <family val="2"/>
      <scheme val="minor"/>
    </font>
    <font>
      <b/>
      <sz val="9"/>
      <color rgb="FF0000FF"/>
      <name val="Calibri"/>
      <family val="2"/>
      <scheme val="minor"/>
    </font>
    <font>
      <b/>
      <sz val="12"/>
      <color rgb="FF00B050"/>
      <name val="Cambria"/>
      <family val="1"/>
      <scheme val="major"/>
    </font>
    <font>
      <b/>
      <i/>
      <sz val="14"/>
      <color rgb="FF00B0F0"/>
      <name val="Calibri"/>
      <family val="2"/>
      <scheme val="minor"/>
    </font>
    <font>
      <b/>
      <sz val="11"/>
      <color rgb="FFFF0000"/>
      <name val="Cambria"/>
      <family val="1"/>
    </font>
    <font>
      <b/>
      <sz val="11"/>
      <color theme="1"/>
      <name val="Cambria"/>
      <family val="1"/>
    </font>
    <font>
      <b/>
      <i/>
      <sz val="13"/>
      <color rgb="FF002060"/>
      <name val="Calibri"/>
      <family val="2"/>
      <scheme val="minor"/>
    </font>
    <font>
      <b/>
      <sz val="10"/>
      <color indexed="9"/>
      <name val="Cambria"/>
      <family val="1"/>
      <scheme val="major"/>
    </font>
    <font>
      <b/>
      <sz val="10"/>
      <color rgb="FFFF0000"/>
      <name val="Calibri"/>
      <family val="2"/>
      <scheme val="minor"/>
    </font>
    <font>
      <i/>
      <sz val="12"/>
      <name val="Calibri"/>
      <family val="2"/>
      <scheme val="minor"/>
    </font>
    <font>
      <b/>
      <i/>
      <sz val="8"/>
      <name val="Calibri"/>
      <family val="2"/>
      <scheme val="minor"/>
    </font>
    <font>
      <b/>
      <i/>
      <sz val="12"/>
      <name val="Cambria"/>
      <family val="1"/>
      <scheme val="major"/>
    </font>
    <font>
      <b/>
      <sz val="12"/>
      <name val="Cambria"/>
      <family val="1"/>
      <scheme val="major"/>
    </font>
    <font>
      <b/>
      <i/>
      <sz val="14"/>
      <color rgb="FF0000FF"/>
      <name val="Calibri"/>
      <family val="2"/>
      <scheme val="minor"/>
    </font>
    <font>
      <sz val="11"/>
      <color rgb="FF0000FF"/>
      <name val="Calibri"/>
      <family val="2"/>
      <scheme val="minor"/>
    </font>
    <font>
      <b/>
      <i/>
      <sz val="16"/>
      <color rgb="FF0000FF"/>
      <name val="Calibri"/>
      <family val="2"/>
      <scheme val="minor"/>
    </font>
    <font>
      <b/>
      <sz val="15"/>
      <color rgb="FF00B050"/>
      <name val="Kruti Dev 010"/>
    </font>
    <font>
      <b/>
      <sz val="15"/>
      <color theme="0"/>
      <name val="Kruti Dev 010"/>
    </font>
    <font>
      <b/>
      <sz val="15"/>
      <color rgb="FFFF0000"/>
      <name val="Calibri"/>
      <family val="2"/>
      <scheme val="minor"/>
    </font>
    <font>
      <b/>
      <i/>
      <sz val="16"/>
      <color rgb="FFB41C8C"/>
      <name val="Calibri"/>
      <family val="2"/>
      <scheme val="minor"/>
    </font>
    <font>
      <b/>
      <i/>
      <sz val="16"/>
      <color rgb="FFB41C8C"/>
      <name val="Kruti Dev 010"/>
    </font>
    <font>
      <b/>
      <sz val="12"/>
      <color rgb="FF00CC00"/>
      <name val="Calibri"/>
      <family val="2"/>
      <scheme val="minor"/>
    </font>
    <font>
      <sz val="11"/>
      <color theme="0"/>
      <name val="Calibri"/>
      <family val="2"/>
      <scheme val="minor"/>
    </font>
    <font>
      <b/>
      <i/>
      <u/>
      <sz val="14"/>
      <color rgb="FFD60093"/>
      <name val="Kruti Dev 010"/>
    </font>
    <font>
      <b/>
      <u/>
      <sz val="14"/>
      <color rgb="FFD60093"/>
      <name val="Kruti Dev 010"/>
    </font>
    <font>
      <b/>
      <sz val="12"/>
      <color theme="1"/>
      <name val="Kruti Dev 010"/>
    </font>
    <font>
      <b/>
      <sz val="11"/>
      <color rgb="FFBF11B3"/>
      <name val="Kruti Dev 010"/>
    </font>
    <font>
      <b/>
      <sz val="10"/>
      <color theme="1"/>
      <name val="Kruti Dev 010"/>
    </font>
    <font>
      <b/>
      <sz val="10"/>
      <color rgb="FFBF11B3"/>
      <name val="Kruti Dev 010"/>
    </font>
    <font>
      <b/>
      <sz val="12"/>
      <color rgb="FFFF0000"/>
      <name val="Kruti Dev 010"/>
    </font>
    <font>
      <b/>
      <sz val="12"/>
      <color rgb="FFBF11B3"/>
      <name val="Kruti Dev 010"/>
    </font>
    <font>
      <b/>
      <sz val="12"/>
      <color rgb="FF0F0B55"/>
      <name val="Kruti Dev 010"/>
    </font>
    <font>
      <b/>
      <sz val="12"/>
      <color rgb="FFB41C8C"/>
      <name val="Kruti Dev 010"/>
    </font>
    <font>
      <b/>
      <sz val="11"/>
      <color rgb="FFFF0000"/>
      <name val="Kruti Dev 010"/>
    </font>
    <font>
      <b/>
      <sz val="12"/>
      <color rgb="FF00B050"/>
      <name val="Kruti Dev 010"/>
    </font>
    <font>
      <b/>
      <sz val="11"/>
      <color rgb="FF0000FF"/>
      <name val="Calibri"/>
      <family val="2"/>
    </font>
    <font>
      <b/>
      <i/>
      <sz val="16"/>
      <color rgb="FFB41C8C"/>
      <name val="Cambria"/>
      <family val="1"/>
      <scheme val="major"/>
    </font>
    <font>
      <b/>
      <sz val="11"/>
      <color rgb="FFB41C8C"/>
      <name val="Calibri"/>
      <family val="2"/>
      <scheme val="minor"/>
    </font>
    <font>
      <b/>
      <sz val="11"/>
      <name val="Calibri"/>
      <family val="2"/>
    </font>
    <font>
      <b/>
      <sz val="9"/>
      <color rgb="FF008000"/>
      <name val="Cambria"/>
      <family val="1"/>
      <scheme val="major"/>
    </font>
    <font>
      <b/>
      <sz val="8"/>
      <color rgb="FF008000"/>
      <name val="Cambria"/>
      <family val="1"/>
      <scheme val="major"/>
    </font>
    <font>
      <b/>
      <sz val="11"/>
      <color theme="9" tint="-0.249977111117893"/>
      <name val="Cambria"/>
      <family val="1"/>
      <scheme val="major"/>
    </font>
    <font>
      <b/>
      <sz val="9"/>
      <color theme="1"/>
      <name val="Calibri"/>
      <family val="2"/>
      <scheme val="minor"/>
    </font>
    <font>
      <sz val="22"/>
      <name val="Calibri"/>
      <family val="2"/>
      <scheme val="minor"/>
    </font>
    <font>
      <b/>
      <i/>
      <u/>
      <sz val="12"/>
      <color rgb="FFD60093"/>
      <name val="Cambria"/>
      <family val="1"/>
      <scheme val="major"/>
    </font>
    <font>
      <b/>
      <i/>
      <sz val="9"/>
      <color rgb="FFFF0000"/>
      <name val="Calibri"/>
      <family val="2"/>
      <scheme val="minor"/>
    </font>
    <font>
      <b/>
      <i/>
      <sz val="9"/>
      <color theme="1"/>
      <name val="Calibri"/>
      <family val="2"/>
      <scheme val="minor"/>
    </font>
    <font>
      <sz val="11"/>
      <color rgb="FF00B0F0"/>
      <name val="Calibri"/>
      <family val="2"/>
      <scheme val="minor"/>
    </font>
    <font>
      <u/>
      <sz val="16"/>
      <color rgb="FF00B0F0"/>
      <name val="Arial"/>
      <family val="2"/>
    </font>
    <font>
      <b/>
      <i/>
      <sz val="16"/>
      <color rgb="FF00B0F0"/>
      <name val="Cambria"/>
      <family val="1"/>
    </font>
  </fonts>
  <fills count="33">
    <fill>
      <patternFill patternType="none"/>
    </fill>
    <fill>
      <patternFill patternType="gray125"/>
    </fill>
    <fill>
      <patternFill patternType="solid">
        <fgColor theme="9" tint="-0.499984740745262"/>
        <bgColor indexed="64"/>
      </patternFill>
    </fill>
    <fill>
      <patternFill patternType="solid">
        <fgColor rgb="FF002060"/>
        <bgColor indexed="64"/>
      </patternFill>
    </fill>
    <fill>
      <patternFill patternType="solid">
        <fgColor rgb="FF92D050"/>
        <bgColor indexed="64"/>
      </patternFill>
    </fill>
    <fill>
      <patternFill patternType="solid">
        <fgColor theme="2" tint="-0.499984740745262"/>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DBFF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2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00B050"/>
      </left>
      <right style="double">
        <color rgb="FF00B050"/>
      </right>
      <top style="double">
        <color rgb="FF00B050"/>
      </top>
      <bottom style="double">
        <color rgb="FF00B050"/>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499984740745262"/>
      </left>
      <right/>
      <top/>
      <bottom style="double">
        <color theme="5" tint="-0.249977111117893"/>
      </bottom>
      <diagonal/>
    </border>
    <border>
      <left/>
      <right/>
      <top/>
      <bottom style="double">
        <color theme="5" tint="-0.249977111117893"/>
      </bottom>
      <diagonal/>
    </border>
    <border>
      <left/>
      <right style="double">
        <color theme="5" tint="-0.499984740745262"/>
      </right>
      <top/>
      <bottom style="double">
        <color theme="5" tint="-0.249977111117893"/>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double">
        <color theme="5" tint="-0.249977111117893"/>
      </left>
      <right style="double">
        <color theme="5" tint="-0.249977111117893"/>
      </right>
      <top style="double">
        <color theme="5" tint="-0.249977111117893"/>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double">
        <color theme="5" tint="-0.249977111117893"/>
      </left>
      <right style="double">
        <color theme="5" tint="-0.249977111117893"/>
      </right>
      <top/>
      <bottom style="double">
        <color theme="5" tint="-0.249977111117893"/>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right/>
      <top style="thin">
        <color rgb="FF7030A0"/>
      </top>
      <bottom style="thin">
        <color rgb="FF7030A0"/>
      </bottom>
      <diagonal/>
    </border>
    <border>
      <left/>
      <right/>
      <top style="thin">
        <color rgb="FFCC99FF"/>
      </top>
      <bottom style="thin">
        <color rgb="FFCC99FF"/>
      </bottom>
      <diagonal/>
    </border>
    <border>
      <left style="thin">
        <color rgb="FF7030A0"/>
      </left>
      <right/>
      <top/>
      <bottom/>
      <diagonal/>
    </border>
    <border>
      <left/>
      <right style="thin">
        <color rgb="FF7030A0"/>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57"/>
      </left>
      <right/>
      <top style="double">
        <color indexed="57"/>
      </top>
      <bottom/>
      <diagonal/>
    </border>
    <border>
      <left/>
      <right/>
      <top style="double">
        <color indexed="57"/>
      </top>
      <bottom/>
      <diagonal/>
    </border>
    <border>
      <left/>
      <right style="double">
        <color indexed="57"/>
      </right>
      <top style="double">
        <color indexed="57"/>
      </top>
      <bottom/>
      <diagonal/>
    </border>
    <border>
      <left style="thin">
        <color rgb="FFCC99FF"/>
      </left>
      <right/>
      <top style="thin">
        <color rgb="FFCC99FF"/>
      </top>
      <bottom style="thin">
        <color rgb="FFCC99FF"/>
      </bottom>
      <diagonal/>
    </border>
    <border>
      <left/>
      <right style="thin">
        <color rgb="FFCC99FF"/>
      </right>
      <top style="thin">
        <color rgb="FFCC99FF"/>
      </top>
      <bottom style="thin">
        <color rgb="FFCC99FF"/>
      </bottom>
      <diagonal/>
    </border>
    <border>
      <left style="thin">
        <color rgb="FFCC99FF"/>
      </left>
      <right style="thin">
        <color rgb="FFCC99FF"/>
      </right>
      <top style="thin">
        <color rgb="FFCC99FF"/>
      </top>
      <bottom/>
      <diagonal/>
    </border>
    <border>
      <left style="thin">
        <color rgb="FFCC99FF"/>
      </left>
      <right style="thin">
        <color rgb="FFCC99FF"/>
      </right>
      <top style="thin">
        <color rgb="FFCC99FF"/>
      </top>
      <bottom style="thin">
        <color rgb="FFCC99FF"/>
      </bottom>
      <diagonal/>
    </border>
    <border>
      <left style="double">
        <color indexed="57"/>
      </left>
      <right/>
      <top/>
      <bottom style="thin">
        <color indexed="46"/>
      </bottom>
      <diagonal/>
    </border>
    <border>
      <left/>
      <right/>
      <top/>
      <bottom style="thin">
        <color indexed="46"/>
      </bottom>
      <diagonal/>
    </border>
    <border>
      <left/>
      <right style="double">
        <color indexed="57"/>
      </right>
      <top/>
      <bottom style="thin">
        <color indexed="46"/>
      </bottom>
      <diagonal/>
    </border>
    <border>
      <left style="thin">
        <color rgb="FFCC99FF"/>
      </left>
      <right style="thin">
        <color rgb="FFCC99FF"/>
      </right>
      <top/>
      <bottom style="thin">
        <color rgb="FFCC99FF"/>
      </bottom>
      <diagonal/>
    </border>
    <border>
      <left style="thin">
        <color rgb="FFCC99FF"/>
      </left>
      <right style="thin">
        <color rgb="FFCC99FF"/>
      </right>
      <top/>
      <bottom/>
      <diagonal/>
    </border>
    <border>
      <left style="double">
        <color indexed="57"/>
      </left>
      <right style="thin">
        <color indexed="46"/>
      </right>
      <top style="thin">
        <color indexed="46"/>
      </top>
      <bottom style="thin">
        <color indexed="46"/>
      </bottom>
      <diagonal/>
    </border>
    <border>
      <left style="thin">
        <color indexed="46"/>
      </left>
      <right style="thin">
        <color indexed="46"/>
      </right>
      <top style="thin">
        <color indexed="46"/>
      </top>
      <bottom style="thin">
        <color indexed="46"/>
      </bottom>
      <diagonal/>
    </border>
    <border>
      <left style="thin">
        <color indexed="46"/>
      </left>
      <right style="double">
        <color indexed="57"/>
      </right>
      <top style="thin">
        <color indexed="46"/>
      </top>
      <bottom style="thin">
        <color indexed="46"/>
      </bottom>
      <diagonal/>
    </border>
    <border>
      <left style="thin">
        <color rgb="FFCC99FF"/>
      </left>
      <right style="double">
        <color indexed="57"/>
      </right>
      <top style="thin">
        <color rgb="FFCC99FF"/>
      </top>
      <bottom style="thin">
        <color rgb="FFCC99FF"/>
      </bottom>
      <diagonal/>
    </border>
    <border>
      <left/>
      <right/>
      <top style="thin">
        <color rgb="FFCC99FF"/>
      </top>
      <bottom/>
      <diagonal/>
    </border>
    <border>
      <left style="double">
        <color indexed="17"/>
      </left>
      <right/>
      <top/>
      <bottom/>
      <diagonal/>
    </border>
    <border>
      <left/>
      <right style="double">
        <color indexed="17"/>
      </right>
      <top/>
      <bottom/>
      <diagonal/>
    </border>
    <border>
      <left style="double">
        <color indexed="57"/>
      </left>
      <right style="thin">
        <color indexed="46"/>
      </right>
      <top style="double">
        <color indexed="57"/>
      </top>
      <bottom style="thin">
        <color indexed="46"/>
      </bottom>
      <diagonal/>
    </border>
    <border>
      <left style="thin">
        <color indexed="46"/>
      </left>
      <right style="thin">
        <color indexed="46"/>
      </right>
      <top style="double">
        <color indexed="57"/>
      </top>
      <bottom style="thin">
        <color indexed="46"/>
      </bottom>
      <diagonal/>
    </border>
    <border>
      <left style="thin">
        <color indexed="46"/>
      </left>
      <right style="double">
        <color indexed="57"/>
      </right>
      <top style="double">
        <color indexed="57"/>
      </top>
      <bottom style="thin">
        <color indexed="46"/>
      </bottom>
      <diagonal/>
    </border>
    <border>
      <left style="thin">
        <color rgb="FFCC99FF"/>
      </left>
      <right/>
      <top style="thin">
        <color rgb="FFCC99FF"/>
      </top>
      <bottom/>
      <diagonal/>
    </border>
    <border>
      <left style="thin">
        <color indexed="46"/>
      </left>
      <right style="thin">
        <color indexed="46"/>
      </right>
      <top style="thin">
        <color indexed="46"/>
      </top>
      <bottom style="double">
        <color indexed="57"/>
      </bottom>
      <diagonal/>
    </border>
    <border>
      <left style="thin">
        <color indexed="46"/>
      </left>
      <right style="double">
        <color indexed="57"/>
      </right>
      <top style="thin">
        <color indexed="46"/>
      </top>
      <bottom style="double">
        <color indexed="5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theme="5" tint="-0.499984740745262"/>
      </left>
      <right/>
      <top style="double">
        <color theme="5" tint="-0.499984740745262"/>
      </top>
      <bottom style="double">
        <color theme="5" tint="-0.499984740745262"/>
      </bottom>
      <diagonal/>
    </border>
    <border>
      <left style="double">
        <color theme="5" tint="-0.249977111117893"/>
      </left>
      <right/>
      <top style="double">
        <color theme="5" tint="-0.249977111117893"/>
      </top>
      <bottom style="double">
        <color theme="5" tint="-0.249977111117893"/>
      </bottom>
      <diagonal/>
    </border>
    <border>
      <left style="double">
        <color theme="9" tint="-0.499984740745262"/>
      </left>
      <right style="double">
        <color theme="9" tint="-0.499984740745262"/>
      </right>
      <top style="double">
        <color theme="9" tint="-0.499984740745262"/>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9" tint="-0.499984740745262"/>
      </left>
      <right/>
      <top style="thin">
        <color theme="9" tint="-0.499984740745262"/>
      </top>
      <bottom/>
      <diagonal/>
    </border>
    <border>
      <left/>
      <right/>
      <top style="thin">
        <color theme="9" tint="-0.499984740745262"/>
      </top>
      <bottom/>
      <diagonal/>
    </border>
    <border>
      <left style="thin">
        <color theme="9" tint="-0.499984740745262"/>
      </left>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style="thin">
        <color rgb="FFCC99FF"/>
      </left>
      <right/>
      <top/>
      <bottom style="thin">
        <color rgb="FFCC99FF"/>
      </bottom>
      <diagonal/>
    </border>
    <border>
      <left/>
      <right/>
      <top/>
      <bottom style="thin">
        <color rgb="FFCC99FF"/>
      </bottom>
      <diagonal/>
    </border>
    <border>
      <left style="thin">
        <color rgb="FFCC99FF"/>
      </left>
      <right/>
      <top/>
      <bottom/>
      <diagonal/>
    </border>
    <border>
      <left style="double">
        <color rgb="FF00B050"/>
      </left>
      <right/>
      <top style="double">
        <color rgb="FF00B050"/>
      </top>
      <bottom/>
      <diagonal/>
    </border>
    <border>
      <left style="thin">
        <color indexed="46"/>
      </left>
      <right/>
      <top/>
      <bottom/>
      <diagonal/>
    </border>
    <border>
      <left style="double">
        <color theme="9" tint="-0.499984740745262"/>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bottom/>
      <diagonal/>
    </border>
    <border>
      <left/>
      <right style="thin">
        <color theme="5"/>
      </right>
      <top style="thin">
        <color theme="5"/>
      </top>
      <bottom style="thin">
        <color theme="5"/>
      </bottom>
      <diagonal/>
    </border>
    <border>
      <left/>
      <right style="thin">
        <color theme="5"/>
      </right>
      <top style="thin">
        <color theme="5"/>
      </top>
      <bottom/>
      <diagonal/>
    </border>
    <border>
      <left/>
      <right style="thin">
        <color theme="5"/>
      </right>
      <top/>
      <bottom style="thin">
        <color theme="5"/>
      </bottom>
      <diagonal/>
    </border>
    <border>
      <left style="thin">
        <color theme="5"/>
      </left>
      <right/>
      <top style="thin">
        <color theme="5"/>
      </top>
      <bottom/>
      <diagonal/>
    </border>
    <border>
      <left style="thin">
        <color theme="5"/>
      </left>
      <right/>
      <top/>
      <bottom style="thin">
        <color theme="5"/>
      </bottom>
      <diagonal/>
    </border>
    <border>
      <left/>
      <right style="thin">
        <color theme="9" tint="-0.499984740745262"/>
      </right>
      <top style="thin">
        <color theme="5"/>
      </top>
      <bottom style="thin">
        <color theme="5"/>
      </bottom>
      <diagonal/>
    </border>
    <border>
      <left/>
      <right/>
      <top style="thin">
        <color theme="5"/>
      </top>
      <bottom style="thin">
        <color theme="5"/>
      </bottom>
      <diagonal/>
    </border>
    <border>
      <left style="thin">
        <color theme="9" tint="-0.499984740745262"/>
      </left>
      <right style="thin">
        <color theme="5"/>
      </right>
      <top style="thin">
        <color theme="5"/>
      </top>
      <bottom/>
      <diagonal/>
    </border>
    <border>
      <left style="thin">
        <color theme="9" tint="-0.499984740745262"/>
      </left>
      <right style="thin">
        <color theme="5"/>
      </right>
      <top/>
      <bottom style="thin">
        <color theme="5"/>
      </bottom>
      <diagonal/>
    </border>
    <border>
      <left/>
      <right/>
      <top style="thin">
        <color theme="5"/>
      </top>
      <bottom/>
      <diagonal/>
    </border>
    <border>
      <left/>
      <right/>
      <top/>
      <bottom style="thin">
        <color theme="5"/>
      </bottom>
      <diagonal/>
    </border>
    <border>
      <left/>
      <right/>
      <top style="medium">
        <color theme="9" tint="-0.499984740745262"/>
      </top>
      <bottom style="thin">
        <color rgb="FF7030A0"/>
      </bottom>
      <diagonal/>
    </border>
    <border>
      <left style="medium">
        <color theme="9" tint="-0.499984740745262"/>
      </left>
      <right/>
      <top style="thin">
        <color rgb="FF7030A0"/>
      </top>
      <bottom/>
      <diagonal/>
    </border>
    <border>
      <left/>
      <right style="medium">
        <color theme="9" tint="-0.499984740745262"/>
      </right>
      <top style="thin">
        <color rgb="FF7030A0"/>
      </top>
      <bottom/>
      <diagonal/>
    </border>
    <border>
      <left style="medium">
        <color theme="9" tint="-0.499984740745262"/>
      </left>
      <right style="thin">
        <color theme="5"/>
      </right>
      <top style="thin">
        <color theme="5"/>
      </top>
      <bottom style="thin">
        <color theme="5"/>
      </bottom>
      <diagonal/>
    </border>
    <border>
      <left style="thin">
        <color theme="5"/>
      </left>
      <right style="medium">
        <color theme="9" tint="-0.499984740745262"/>
      </right>
      <top style="thin">
        <color theme="5"/>
      </top>
      <bottom style="thin">
        <color theme="5"/>
      </bottom>
      <diagonal/>
    </border>
    <border>
      <left style="medium">
        <color theme="9" tint="-0.499984740745262"/>
      </left>
      <right/>
      <top style="thin">
        <color theme="5"/>
      </top>
      <bottom/>
      <diagonal/>
    </border>
    <border>
      <left style="medium">
        <color theme="9" tint="-0.499984740745262"/>
      </left>
      <right/>
      <top/>
      <bottom style="thin">
        <color theme="5"/>
      </bottom>
      <diagonal/>
    </border>
    <border>
      <left/>
      <right style="medium">
        <color theme="9" tint="-0.499984740745262"/>
      </right>
      <top/>
      <bottom style="thin">
        <color theme="5"/>
      </bottom>
      <diagonal/>
    </border>
    <border>
      <left style="thin">
        <color theme="5"/>
      </left>
      <right style="thin">
        <color theme="5"/>
      </right>
      <top style="thin">
        <color theme="5"/>
      </top>
      <bottom style="medium">
        <color theme="9" tint="-0.499984740745262"/>
      </bottom>
      <diagonal/>
    </border>
    <border>
      <left style="thin">
        <color theme="5"/>
      </left>
      <right/>
      <top/>
      <bottom style="medium">
        <color theme="9" tint="-0.499984740745262"/>
      </bottom>
      <diagonal/>
    </border>
    <border>
      <left/>
      <right style="thin">
        <color theme="5"/>
      </right>
      <top/>
      <bottom style="medium">
        <color theme="9" tint="-0.499984740745262"/>
      </bottom>
      <diagonal/>
    </border>
    <border>
      <left style="thin">
        <color theme="5"/>
      </left>
      <right style="medium">
        <color theme="9" tint="-0.499984740745262"/>
      </right>
      <top style="thin">
        <color theme="5"/>
      </top>
      <bottom style="medium">
        <color theme="9" tint="-0.499984740745262"/>
      </bottom>
      <diagonal/>
    </border>
    <border>
      <left style="thin">
        <color theme="9" tint="-0.499984740745262"/>
      </left>
      <right/>
      <top style="thin">
        <color theme="9" tint="-0.499984740745262"/>
      </top>
      <bottom style="thin">
        <color theme="9" tint="-0.4999847407452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rgb="FFCC99FF"/>
      </right>
      <top style="thin">
        <color rgb="FFCC99FF"/>
      </top>
      <bottom/>
      <diagonal/>
    </border>
    <border>
      <left style="medium">
        <color rgb="FF7030A0"/>
      </left>
      <right style="thin">
        <color rgb="FF7030A0"/>
      </right>
      <top style="thin">
        <color rgb="FF7030A0"/>
      </top>
      <bottom style="thin">
        <color rgb="FF7030A0"/>
      </bottom>
      <diagonal/>
    </border>
    <border>
      <left style="thin">
        <color theme="5"/>
      </left>
      <right style="medium">
        <color theme="9" tint="-0.499984740745262"/>
      </right>
      <top/>
      <bottom style="thin">
        <color theme="5"/>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7030A0"/>
      </left>
      <right/>
      <top style="thin">
        <color rgb="FF7030A0"/>
      </top>
      <bottom style="thin">
        <color rgb="FF7030A0"/>
      </bottom>
      <diagonal/>
    </border>
    <border>
      <left style="medium">
        <color theme="5"/>
      </left>
      <right style="thin">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right style="thin">
        <color theme="9" tint="-0.499984740745262"/>
      </right>
      <top style="thin">
        <color theme="9" tint="-0.499984740745262"/>
      </top>
      <bottom/>
      <diagonal/>
    </border>
    <border>
      <left style="double">
        <color rgb="FF00B050"/>
      </left>
      <right style="double">
        <color rgb="FF00B050"/>
      </right>
      <top style="double">
        <color rgb="FF00B050"/>
      </top>
      <bottom/>
      <diagonal/>
    </border>
    <border>
      <left style="double">
        <color rgb="FFBF11B3"/>
      </left>
      <right/>
      <top style="double">
        <color rgb="FFBF11B3"/>
      </top>
      <bottom style="thin">
        <color rgb="FFCC99FF"/>
      </bottom>
      <diagonal/>
    </border>
    <border>
      <left/>
      <right/>
      <top style="double">
        <color rgb="FFBF11B3"/>
      </top>
      <bottom style="thin">
        <color rgb="FFCC99FF"/>
      </bottom>
      <diagonal/>
    </border>
    <border>
      <left/>
      <right style="thin">
        <color rgb="FFCC99FF"/>
      </right>
      <top style="double">
        <color rgb="FFBF11B3"/>
      </top>
      <bottom style="thin">
        <color rgb="FFCC99FF"/>
      </bottom>
      <diagonal/>
    </border>
    <border>
      <left style="thin">
        <color rgb="FFCC99FF"/>
      </left>
      <right/>
      <top style="double">
        <color rgb="FFBF11B3"/>
      </top>
      <bottom style="thin">
        <color rgb="FFCC99FF"/>
      </bottom>
      <diagonal/>
    </border>
    <border>
      <left/>
      <right style="double">
        <color rgb="FFBF11B3"/>
      </right>
      <top style="double">
        <color rgb="FFBF11B3"/>
      </top>
      <bottom style="thin">
        <color rgb="FFCC99FF"/>
      </bottom>
      <diagonal/>
    </border>
    <border>
      <left style="double">
        <color rgb="FFBF11B3"/>
      </left>
      <right style="thin">
        <color rgb="FFCC99FF"/>
      </right>
      <top style="thin">
        <color rgb="FFCC99FF"/>
      </top>
      <bottom style="thin">
        <color rgb="FFCC99FF"/>
      </bottom>
      <diagonal/>
    </border>
    <border>
      <left style="thin">
        <color rgb="FFCC99FF"/>
      </left>
      <right style="double">
        <color rgb="FFBF11B3"/>
      </right>
      <top style="thin">
        <color rgb="FFCC99FF"/>
      </top>
      <bottom/>
      <diagonal/>
    </border>
    <border>
      <left style="thin">
        <color rgb="FFCC99FF"/>
      </left>
      <right style="double">
        <color rgb="FFBF11B3"/>
      </right>
      <top/>
      <bottom style="thin">
        <color rgb="FFCC99FF"/>
      </bottom>
      <diagonal/>
    </border>
    <border>
      <left style="thin">
        <color rgb="FFCC99FF"/>
      </left>
      <right style="double">
        <color rgb="FFBF11B3"/>
      </right>
      <top style="thin">
        <color rgb="FFCC99FF"/>
      </top>
      <bottom style="thin">
        <color rgb="FFCC99FF"/>
      </bottom>
      <diagonal/>
    </border>
    <border>
      <left style="double">
        <color rgb="FFBF11B3"/>
      </left>
      <right/>
      <top style="thin">
        <color rgb="FFCC99FF"/>
      </top>
      <bottom/>
      <diagonal/>
    </border>
    <border>
      <left/>
      <right style="double">
        <color rgb="FFBF11B3"/>
      </right>
      <top style="thin">
        <color rgb="FFCC99FF"/>
      </top>
      <bottom/>
      <diagonal/>
    </border>
    <border>
      <left/>
      <right style="double">
        <color rgb="FFBF11B3"/>
      </right>
      <top/>
      <bottom/>
      <diagonal/>
    </border>
    <border>
      <left/>
      <right style="double">
        <color rgb="FFBF11B3"/>
      </right>
      <top/>
      <bottom style="thin">
        <color rgb="FFCC99FF"/>
      </bottom>
      <diagonal/>
    </border>
    <border>
      <left style="double">
        <color rgb="FFBF11B3"/>
      </left>
      <right style="thin">
        <color rgb="FFCC99FF"/>
      </right>
      <top style="thin">
        <color rgb="FFCC99FF"/>
      </top>
      <bottom style="double">
        <color rgb="FFBF11B3"/>
      </bottom>
      <diagonal/>
    </border>
    <border>
      <left style="thin">
        <color rgb="FFCC99FF"/>
      </left>
      <right style="thin">
        <color rgb="FFCC99FF"/>
      </right>
      <top style="thin">
        <color rgb="FFCC99FF"/>
      </top>
      <bottom style="double">
        <color rgb="FFBF11B3"/>
      </bottom>
      <diagonal/>
    </border>
    <border>
      <left style="thin">
        <color rgb="FFCC99FF"/>
      </left>
      <right/>
      <top style="thin">
        <color rgb="FFCC99FF"/>
      </top>
      <bottom style="double">
        <color rgb="FFBF11B3"/>
      </bottom>
      <diagonal/>
    </border>
    <border>
      <left/>
      <right style="thin">
        <color rgb="FFCC99FF"/>
      </right>
      <top style="thin">
        <color rgb="FFCC99FF"/>
      </top>
      <bottom style="double">
        <color rgb="FFBF11B3"/>
      </bottom>
      <diagonal/>
    </border>
    <border>
      <left style="thin">
        <color rgb="FFCC99FF"/>
      </left>
      <right/>
      <top/>
      <bottom style="double">
        <color rgb="FFBF11B3"/>
      </bottom>
      <diagonal/>
    </border>
    <border>
      <left/>
      <right/>
      <top/>
      <bottom style="double">
        <color rgb="FFBF11B3"/>
      </bottom>
      <diagonal/>
    </border>
    <border>
      <left/>
      <right style="thin">
        <color rgb="FFCC99FF"/>
      </right>
      <top/>
      <bottom style="double">
        <color rgb="FFBF11B3"/>
      </bottom>
      <diagonal/>
    </border>
    <border>
      <left/>
      <right style="double">
        <color rgb="FFBF11B3"/>
      </right>
      <top/>
      <bottom style="double">
        <color rgb="FFBF11B3"/>
      </bottom>
      <diagonal/>
    </border>
    <border>
      <left style="double">
        <color theme="9" tint="-0.499984740745262"/>
      </left>
      <right/>
      <top style="double">
        <color theme="9" tint="-0.499984740745262"/>
      </top>
      <bottom style="double">
        <color theme="9" tint="-0.499984740745262"/>
      </bottom>
      <diagonal/>
    </border>
    <border>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style="double">
        <color theme="9" tint="-0.499984740745262"/>
      </top>
      <bottom/>
      <diagonal/>
    </border>
    <border>
      <left/>
      <right/>
      <top style="double">
        <color theme="9" tint="-0.499984740745262"/>
      </top>
      <bottom style="double">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double">
        <color theme="5" tint="-0.249977111117893"/>
      </left>
      <right/>
      <top/>
      <bottom/>
      <diagonal/>
    </border>
    <border>
      <left style="double">
        <color theme="5" tint="-0.249977111117893"/>
      </left>
      <right/>
      <top/>
      <bottom style="double">
        <color theme="9" tint="-0.499984740745262"/>
      </bottom>
      <diagonal/>
    </border>
    <border>
      <left/>
      <right/>
      <top/>
      <bottom style="double">
        <color theme="9" tint="-0.499984740745262"/>
      </bottom>
      <diagonal/>
    </border>
    <border>
      <left style="double">
        <color theme="5" tint="-0.249977111117893"/>
      </left>
      <right/>
      <top style="double">
        <color theme="9" tint="-0.499984740745262"/>
      </top>
      <bottom/>
      <diagonal/>
    </border>
    <border>
      <left/>
      <right style="double">
        <color theme="5" tint="-0.249977111117893"/>
      </right>
      <top style="double">
        <color theme="9" tint="-0.499984740745262"/>
      </top>
      <bottom/>
      <diagonal/>
    </border>
    <border>
      <left/>
      <right style="double">
        <color theme="5" tint="-0.249977111117893"/>
      </right>
      <top/>
      <bottom/>
      <diagonal/>
    </border>
    <border>
      <left style="double">
        <color theme="5" tint="-0.249977111117893"/>
      </left>
      <right/>
      <top/>
      <bottom style="double">
        <color theme="5" tint="-0.249977111117893"/>
      </bottom>
      <diagonal/>
    </border>
    <border>
      <left/>
      <right style="double">
        <color theme="5" tint="-0.249977111117893"/>
      </right>
      <top/>
      <bottom style="double">
        <color theme="5" tint="-0.249977111117893"/>
      </bottom>
      <diagonal/>
    </border>
    <border>
      <left/>
      <right/>
      <top style="double">
        <color theme="9" tint="-0.499984740745262"/>
      </top>
      <bottom/>
      <diagonal/>
    </border>
    <border>
      <left style="double">
        <color theme="5" tint="-0.249977111117893"/>
      </left>
      <right/>
      <top style="double">
        <color theme="5" tint="-0.249977111117893"/>
      </top>
      <bottom/>
      <diagonal/>
    </border>
    <border>
      <left/>
      <right style="double">
        <color theme="5" tint="-0.249977111117893"/>
      </right>
      <top style="double">
        <color theme="5" tint="-0.249977111117893"/>
      </top>
      <bottom/>
      <diagonal/>
    </border>
    <border>
      <left style="hair">
        <color theme="9" tint="-0.499984740745262"/>
      </left>
      <right style="hair">
        <color theme="9" tint="-0.499984740745262"/>
      </right>
      <top/>
      <bottom style="hair">
        <color theme="9" tint="-0.499984740745262"/>
      </bottom>
      <diagonal/>
    </border>
    <border>
      <left style="thin">
        <color rgb="FFBF11B3"/>
      </left>
      <right style="thin">
        <color rgb="FFBF11B3"/>
      </right>
      <top style="thin">
        <color rgb="FFBF11B3"/>
      </top>
      <bottom style="thin">
        <color rgb="FFBF11B3"/>
      </bottom>
      <diagonal/>
    </border>
    <border>
      <left style="thin">
        <color rgb="FFBF11B3"/>
      </left>
      <right style="thin">
        <color rgb="FFBF11B3"/>
      </right>
      <top style="thin">
        <color rgb="FFBF11B3"/>
      </top>
      <bottom/>
      <diagonal/>
    </border>
    <border>
      <left style="thin">
        <color rgb="FFBF11B3"/>
      </left>
      <right style="thin">
        <color rgb="FFBF11B3"/>
      </right>
      <top/>
      <bottom style="thin">
        <color rgb="FFBF11B3"/>
      </bottom>
      <diagonal/>
    </border>
    <border>
      <left style="thin">
        <color rgb="FFBF11B3"/>
      </left>
      <right style="thin">
        <color rgb="FFBF11B3"/>
      </right>
      <top/>
      <bottom/>
      <diagonal/>
    </border>
    <border>
      <left style="thin">
        <color rgb="FFBF11B3"/>
      </left>
      <right/>
      <top style="thin">
        <color rgb="FFBF11B3"/>
      </top>
      <bottom style="thin">
        <color rgb="FFBF11B3"/>
      </bottom>
      <diagonal/>
    </border>
    <border>
      <left/>
      <right style="thin">
        <color rgb="FFBF11B3"/>
      </right>
      <top style="thin">
        <color rgb="FFBF11B3"/>
      </top>
      <bottom style="thin">
        <color rgb="FFBF11B3"/>
      </bottom>
      <diagonal/>
    </border>
    <border>
      <left style="thin">
        <color rgb="FFBF11B3"/>
      </left>
      <right/>
      <top style="thin">
        <color rgb="FFBF11B3"/>
      </top>
      <bottom/>
      <diagonal/>
    </border>
    <border>
      <left/>
      <right style="thin">
        <color rgb="FFBF11B3"/>
      </right>
      <top style="thin">
        <color rgb="FFBF11B3"/>
      </top>
      <bottom/>
      <diagonal/>
    </border>
    <border>
      <left/>
      <right style="thin">
        <color rgb="FFBF11B3"/>
      </right>
      <top/>
      <bottom/>
      <diagonal/>
    </border>
    <border>
      <left style="thin">
        <color rgb="FFBF11B3"/>
      </left>
      <right/>
      <top/>
      <bottom style="thin">
        <color rgb="FFBF11B3"/>
      </bottom>
      <diagonal/>
    </border>
    <border>
      <left/>
      <right style="thin">
        <color rgb="FFBF11B3"/>
      </right>
      <top/>
      <bottom style="thin">
        <color rgb="FFBF11B3"/>
      </bottom>
      <diagonal/>
    </border>
    <border>
      <left/>
      <right/>
      <top style="thin">
        <color rgb="FFBF11B3"/>
      </top>
      <bottom style="thin">
        <color rgb="FFBF11B3"/>
      </bottom>
      <diagonal/>
    </border>
    <border>
      <left/>
      <right/>
      <top style="thin">
        <color rgb="FFBF11B3"/>
      </top>
      <bottom/>
      <diagonal/>
    </border>
    <border>
      <left style="thin">
        <color rgb="FF7030A0"/>
      </left>
      <right style="thin">
        <color rgb="FFBF11B3"/>
      </right>
      <top style="thin">
        <color rgb="FF7030A0"/>
      </top>
      <bottom/>
      <diagonal/>
    </border>
    <border>
      <left style="thin">
        <color rgb="FF7030A0"/>
      </left>
      <right style="thin">
        <color rgb="FFBF11B3"/>
      </right>
      <top/>
      <bottom/>
      <diagonal/>
    </border>
    <border>
      <left style="thin">
        <color rgb="FF7030A0"/>
      </left>
      <right style="thin">
        <color rgb="FFBF11B3"/>
      </right>
      <top/>
      <bottom style="thin">
        <color rgb="FF7030A0"/>
      </bottom>
      <diagonal/>
    </border>
    <border>
      <left/>
      <right/>
      <top/>
      <bottom style="thin">
        <color rgb="FFBF11B3"/>
      </bottom>
      <diagonal/>
    </border>
    <border>
      <left/>
      <right style="thin">
        <color rgb="FFBF11B3"/>
      </right>
      <top style="thin">
        <color rgb="FF7030A0"/>
      </top>
      <bottom/>
      <diagonal/>
    </border>
    <border>
      <left/>
      <right style="thin">
        <color rgb="FFBF11B3"/>
      </right>
      <top/>
      <bottom style="thin">
        <color rgb="FF7030A0"/>
      </bottom>
      <diagonal/>
    </border>
    <border>
      <left style="thin">
        <color rgb="FFBF11B3"/>
      </left>
      <right style="thin">
        <color rgb="FFBF11B3"/>
      </right>
      <top/>
      <bottom style="thin">
        <color rgb="FF7030A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theme="9" tint="-0.499984740745262"/>
      </left>
      <right/>
      <top style="thin">
        <color theme="5"/>
      </top>
      <bottom style="thin">
        <color theme="9" tint="-0.499984740745262"/>
      </bottom>
      <diagonal/>
    </border>
    <border>
      <left/>
      <right style="thin">
        <color theme="5"/>
      </right>
      <top style="thin">
        <color theme="5"/>
      </top>
      <bottom style="thin">
        <color theme="9" tint="-0.499984740745262"/>
      </bottom>
      <diagonal/>
    </border>
    <border>
      <left style="medium">
        <color theme="9" tint="-0.499984740745262"/>
      </left>
      <right style="thin">
        <color theme="5"/>
      </right>
      <top/>
      <bottom style="thin">
        <color theme="5"/>
      </bottom>
      <diagonal/>
    </border>
    <border>
      <left style="medium">
        <color theme="9" tint="-0.499984740745262"/>
      </left>
      <right style="thin">
        <color theme="5"/>
      </right>
      <top style="thin">
        <color theme="5"/>
      </top>
      <bottom style="medium">
        <color theme="9" tint="-0.499984740745262"/>
      </bottom>
      <diagonal/>
    </border>
    <border>
      <left/>
      <right style="medium">
        <color theme="9" tint="-0.499984740745262"/>
      </right>
      <top style="thin">
        <color theme="9" tint="-0.499984740745262"/>
      </top>
      <bottom/>
      <diagonal/>
    </border>
    <border>
      <left style="thin">
        <color theme="9" tint="-0.499984740745262"/>
      </left>
      <right style="thin">
        <color theme="9" tint="-0.499984740745262"/>
      </right>
      <top style="medium">
        <color rgb="FF00B050"/>
      </top>
      <bottom/>
      <diagonal/>
    </border>
    <border>
      <left style="thin">
        <color theme="9" tint="-0.499984740745262"/>
      </left>
      <right/>
      <top style="medium">
        <color rgb="FF00B050"/>
      </top>
      <bottom/>
      <diagonal/>
    </border>
    <border>
      <left style="double">
        <color rgb="FF00B050"/>
      </left>
      <right style="double">
        <color rgb="FF00B050"/>
      </right>
      <top/>
      <bottom style="double">
        <color rgb="FF00B050"/>
      </bottom>
      <diagonal/>
    </border>
    <border>
      <left/>
      <right style="medium">
        <color theme="9" tint="-0.499984740745262"/>
      </right>
      <top style="thin">
        <color theme="5"/>
      </top>
      <bottom/>
      <diagonal/>
    </border>
    <border>
      <left style="thin">
        <color theme="5"/>
      </left>
      <right/>
      <top/>
      <bottom/>
      <diagonal/>
    </border>
    <border>
      <left/>
      <right style="medium">
        <color theme="9" tint="-0.499984740745262"/>
      </right>
      <top style="thin">
        <color theme="5"/>
      </top>
      <bottom style="thin">
        <color theme="5"/>
      </bottom>
      <diagonal/>
    </border>
    <border>
      <left style="thin">
        <color theme="5"/>
      </left>
      <right/>
      <top style="thin">
        <color theme="5"/>
      </top>
      <bottom style="thin">
        <color theme="9" tint="-0.499984740745262"/>
      </bottom>
      <diagonal/>
    </border>
    <border>
      <left/>
      <right style="medium">
        <color theme="9" tint="-0.499984740745262"/>
      </right>
      <top style="thin">
        <color theme="5"/>
      </top>
      <bottom style="thin">
        <color theme="9" tint="-0.499984740745262"/>
      </bottom>
      <diagonal/>
    </border>
    <border>
      <left style="thin">
        <color rgb="FF000000"/>
      </left>
      <right style="thin">
        <color rgb="FF000000"/>
      </right>
      <top style="thin">
        <color rgb="FF000000"/>
      </top>
      <bottom style="thin">
        <color rgb="FF000000"/>
      </bottom>
      <diagonal/>
    </border>
    <border>
      <left style="medium">
        <color rgb="FFBF11B3"/>
      </left>
      <right style="thin">
        <color theme="9" tint="-0.499984740745262"/>
      </right>
      <top style="medium">
        <color rgb="FFBF11B3"/>
      </top>
      <bottom style="thin">
        <color theme="9" tint="-0.499984740745262"/>
      </bottom>
      <diagonal/>
    </border>
    <border>
      <left style="thin">
        <color theme="9" tint="-0.499984740745262"/>
      </left>
      <right style="thin">
        <color theme="9" tint="-0.499984740745262"/>
      </right>
      <top style="medium">
        <color rgb="FFBF11B3"/>
      </top>
      <bottom/>
      <diagonal/>
    </border>
    <border>
      <left style="thin">
        <color theme="9" tint="-0.499984740745262"/>
      </left>
      <right/>
      <top style="medium">
        <color rgb="FFBF11B3"/>
      </top>
      <bottom/>
      <diagonal/>
    </border>
    <border>
      <left style="hair">
        <color theme="9" tint="-0.499984740745262"/>
      </left>
      <right style="hair">
        <color theme="9" tint="-0.499984740745262"/>
      </right>
      <top style="medium">
        <color rgb="FFBF11B3"/>
      </top>
      <bottom style="hair">
        <color theme="9" tint="-0.499984740745262"/>
      </bottom>
      <diagonal/>
    </border>
    <border>
      <left style="hair">
        <color theme="9" tint="-0.499984740745262"/>
      </left>
      <right style="medium">
        <color rgb="FFBF11B3"/>
      </right>
      <top style="medium">
        <color rgb="FFBF11B3"/>
      </top>
      <bottom style="hair">
        <color theme="9" tint="-0.499984740745262"/>
      </bottom>
      <diagonal/>
    </border>
    <border>
      <left style="medium">
        <color rgb="FFBF11B3"/>
      </left>
      <right/>
      <top style="thin">
        <color theme="9" tint="-0.499984740745262"/>
      </top>
      <bottom style="thin">
        <color theme="9" tint="-0.499984740745262"/>
      </bottom>
      <diagonal/>
    </border>
    <border>
      <left style="hair">
        <color theme="9" tint="-0.499984740745262"/>
      </left>
      <right style="medium">
        <color rgb="FFBF11B3"/>
      </right>
      <top style="hair">
        <color theme="9" tint="-0.499984740745262"/>
      </top>
      <bottom style="hair">
        <color theme="9" tint="-0.499984740745262"/>
      </bottom>
      <diagonal/>
    </border>
    <border>
      <left style="medium">
        <color rgb="FFBF11B3"/>
      </left>
      <right style="thin">
        <color theme="9" tint="-0.499984740745262"/>
      </right>
      <top style="medium">
        <color rgb="FF00B050"/>
      </top>
      <bottom style="thin">
        <color theme="9" tint="-0.499984740745262"/>
      </bottom>
      <diagonal/>
    </border>
    <border>
      <left style="medium">
        <color rgb="FFBF11B3"/>
      </left>
      <right/>
      <top style="thin">
        <color theme="9" tint="-0.499984740745262"/>
      </top>
      <bottom style="medium">
        <color rgb="FFBF11B3"/>
      </bottom>
      <diagonal/>
    </border>
    <border>
      <left style="thin">
        <color theme="9" tint="-0.499984740745262"/>
      </left>
      <right style="thin">
        <color theme="9" tint="-0.499984740745262"/>
      </right>
      <top style="medium">
        <color rgb="FF00B050"/>
      </top>
      <bottom style="medium">
        <color rgb="FFBF11B3"/>
      </bottom>
      <diagonal/>
    </border>
    <border>
      <left style="thin">
        <color theme="9" tint="-0.499984740745262"/>
      </left>
      <right/>
      <top style="medium">
        <color rgb="FF00B050"/>
      </top>
      <bottom style="medium">
        <color rgb="FFBF11B3"/>
      </bottom>
      <diagonal/>
    </border>
    <border>
      <left style="hair">
        <color theme="9" tint="-0.499984740745262"/>
      </left>
      <right style="hair">
        <color theme="9" tint="-0.499984740745262"/>
      </right>
      <top style="hair">
        <color theme="9" tint="-0.499984740745262"/>
      </top>
      <bottom style="medium">
        <color rgb="FFBF11B3"/>
      </bottom>
      <diagonal/>
    </border>
    <border>
      <left style="hair">
        <color theme="9" tint="-0.499984740745262"/>
      </left>
      <right style="hair">
        <color theme="9" tint="-0.499984740745262"/>
      </right>
      <top/>
      <bottom style="medium">
        <color rgb="FFBF11B3"/>
      </bottom>
      <diagonal/>
    </border>
    <border>
      <left style="hair">
        <color theme="9" tint="-0.499984740745262"/>
      </left>
      <right style="medium">
        <color rgb="FFBF11B3"/>
      </right>
      <top style="hair">
        <color theme="9" tint="-0.499984740745262"/>
      </top>
      <bottom style="medium">
        <color rgb="FFBF11B3"/>
      </bottom>
      <diagonal/>
    </border>
    <border>
      <left/>
      <right style="thin">
        <color theme="5"/>
      </right>
      <top style="thin">
        <color rgb="FF7030A0"/>
      </top>
      <bottom/>
      <diagonal/>
    </border>
  </borders>
  <cellStyleXfs count="6">
    <xf numFmtId="0" fontId="0" fillId="0" borderId="0"/>
    <xf numFmtId="0" fontId="17" fillId="0" borderId="0" applyNumberFormat="0" applyFill="0" applyBorder="0" applyAlignment="0" applyProtection="0">
      <alignment vertical="top"/>
      <protection locked="0"/>
    </xf>
    <xf numFmtId="0" fontId="19" fillId="0" borderId="0"/>
    <xf numFmtId="0" fontId="1" fillId="0" borderId="0"/>
    <xf numFmtId="0" fontId="87" fillId="0" borderId="0"/>
    <xf numFmtId="9" fontId="1" fillId="0" borderId="0" applyFont="0" applyFill="0" applyBorder="0" applyAlignment="0" applyProtection="0"/>
  </cellStyleXfs>
  <cellXfs count="1126">
    <xf numFmtId="0" fontId="0" fillId="0" borderId="0" xfId="0"/>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3" fillId="4" borderId="0" xfId="0" applyFont="1" applyFill="1" applyAlignment="1" applyProtection="1">
      <alignment horizontal="center" vertical="center"/>
      <protection hidden="1"/>
    </xf>
    <xf numFmtId="0" fontId="5" fillId="2"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6" fillId="3" borderId="2" xfId="0" applyFont="1" applyFill="1" applyBorder="1" applyAlignment="1" applyProtection="1">
      <alignment vertical="center"/>
      <protection hidden="1"/>
    </xf>
    <xf numFmtId="0" fontId="5" fillId="2" borderId="0" xfId="0" applyFont="1" applyFill="1" applyBorder="1" applyAlignment="1" applyProtection="1">
      <alignment vertical="center" wrapText="1"/>
      <protection hidden="1"/>
    </xf>
    <xf numFmtId="0" fontId="0" fillId="2" borderId="0" xfId="0" applyFill="1" applyBorder="1" applyProtection="1">
      <protection hidden="1"/>
    </xf>
    <xf numFmtId="0" fontId="10" fillId="3" borderId="0" xfId="0" applyFont="1" applyFill="1" applyBorder="1" applyAlignment="1" applyProtection="1">
      <alignment vertical="center"/>
      <protection hidden="1"/>
    </xf>
    <xf numFmtId="0" fontId="23" fillId="14" borderId="9" xfId="0" applyFont="1" applyFill="1" applyBorder="1" applyAlignment="1" applyProtection="1">
      <alignment horizontal="center" vertical="center"/>
    </xf>
    <xf numFmtId="0" fontId="25" fillId="0" borderId="0" xfId="0" applyFont="1" applyFill="1" applyBorder="1" applyAlignment="1" applyProtection="1">
      <alignment horizontal="center" vertical="center" textRotation="90"/>
    </xf>
    <xf numFmtId="0" fontId="24" fillId="0" borderId="0" xfId="0" applyFont="1" applyFill="1" applyBorder="1" applyAlignment="1" applyProtection="1">
      <alignment vertical="center" wrapText="1"/>
    </xf>
    <xf numFmtId="0" fontId="26" fillId="7" borderId="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textRotation="90"/>
    </xf>
    <xf numFmtId="0" fontId="28" fillId="0" borderId="0" xfId="0" applyFont="1" applyFill="1" applyBorder="1" applyAlignment="1" applyProtection="1">
      <alignment horizontal="center" vertical="center" wrapText="1"/>
    </xf>
    <xf numFmtId="1" fontId="32" fillId="0" borderId="0" xfId="0" applyNumberFormat="1" applyFont="1" applyFill="1" applyBorder="1" applyAlignment="1" applyProtection="1">
      <alignment horizontal="center" vertical="center"/>
    </xf>
    <xf numFmtId="1" fontId="20" fillId="0" borderId="0" xfId="0" applyNumberFormat="1" applyFont="1" applyFill="1" applyBorder="1" applyAlignment="1" applyProtection="1">
      <alignment horizontal="center" vertical="center" wrapText="1"/>
    </xf>
    <xf numFmtId="0" fontId="87" fillId="0" borderId="0" xfId="0" applyFont="1" applyFill="1" applyBorder="1" applyAlignment="1" applyProtection="1">
      <alignment vertical="center"/>
    </xf>
    <xf numFmtId="0" fontId="152" fillId="0" borderId="0" xfId="0" applyFont="1" applyFill="1" applyBorder="1" applyAlignment="1" applyProtection="1">
      <alignment vertical="center"/>
    </xf>
    <xf numFmtId="0" fontId="154" fillId="0" borderId="0" xfId="0" applyFont="1" applyFill="1" applyBorder="1" applyAlignment="1" applyProtection="1">
      <alignment horizontal="center" vertical="center" wrapText="1"/>
    </xf>
    <xf numFmtId="0" fontId="153" fillId="0" borderId="0" xfId="0" applyFont="1" applyFill="1" applyBorder="1" applyAlignment="1" applyProtection="1">
      <alignment horizontal="left" vertical="center"/>
    </xf>
    <xf numFmtId="0" fontId="156" fillId="0" borderId="0" xfId="0" applyFont="1" applyFill="1" applyBorder="1" applyAlignment="1">
      <alignment horizontal="left" vertical="center" wrapText="1"/>
    </xf>
    <xf numFmtId="0" fontId="159" fillId="0" borderId="0" xfId="0" applyFont="1" applyFill="1" applyBorder="1" applyAlignment="1">
      <alignment horizontal="left"/>
    </xf>
    <xf numFmtId="0" fontId="162" fillId="0" borderId="0" xfId="0" applyFont="1" applyFill="1" applyBorder="1"/>
    <xf numFmtId="0" fontId="163" fillId="0" borderId="0" xfId="0" applyFont="1" applyFill="1" applyBorder="1" applyAlignment="1">
      <alignment wrapText="1"/>
    </xf>
    <xf numFmtId="0" fontId="156" fillId="0" borderId="0" xfId="0" applyFont="1" applyFill="1" applyBorder="1" applyAlignment="1">
      <alignment horizontal="center" vertical="center" wrapText="1"/>
    </xf>
    <xf numFmtId="0" fontId="156" fillId="0" borderId="0" xfId="0" applyFont="1" applyFill="1" applyBorder="1" applyAlignment="1">
      <alignment horizontal="left" vertical="center"/>
    </xf>
    <xf numFmtId="0" fontId="175" fillId="0" borderId="0" xfId="0" applyFont="1" applyFill="1" applyBorder="1" applyAlignment="1">
      <alignment horizontal="left" vertical="center" wrapText="1"/>
    </xf>
    <xf numFmtId="0" fontId="177" fillId="0" borderId="0" xfId="0" applyFont="1" applyFill="1" applyBorder="1" applyAlignment="1">
      <alignment horizontal="center" vertical="center" wrapText="1"/>
    </xf>
    <xf numFmtId="0" fontId="181" fillId="0" borderId="0" xfId="0" applyFont="1" applyFill="1" applyBorder="1" applyAlignment="1">
      <alignment horizontal="left" vertical="center"/>
    </xf>
    <xf numFmtId="0" fontId="183" fillId="0" borderId="0" xfId="0" applyFont="1" applyFill="1" applyBorder="1" applyAlignment="1">
      <alignment horizontal="left" vertical="center"/>
    </xf>
    <xf numFmtId="0" fontId="177" fillId="0" borderId="0" xfId="0" applyFont="1" applyFill="1" applyBorder="1" applyAlignment="1">
      <alignment horizontal="left" vertical="center" wrapText="1"/>
    </xf>
    <xf numFmtId="0" fontId="189" fillId="0" borderId="0" xfId="0" applyFont="1" applyFill="1" applyBorder="1" applyAlignment="1">
      <alignment horizontal="left" vertical="center" wrapText="1"/>
    </xf>
    <xf numFmtId="0" fontId="183" fillId="0" borderId="0" xfId="0" applyFont="1" applyFill="1" applyBorder="1" applyAlignment="1">
      <alignment horizontal="left" vertical="center" wrapText="1"/>
    </xf>
    <xf numFmtId="0" fontId="191" fillId="0" borderId="0" xfId="0" applyFont="1" applyFill="1" applyBorder="1" applyAlignment="1">
      <alignment horizontal="left" vertical="center"/>
    </xf>
    <xf numFmtId="0" fontId="159" fillId="0" borderId="0" xfId="0" applyFont="1" applyFill="1" applyBorder="1" applyAlignment="1">
      <alignment horizontal="left" vertical="center"/>
    </xf>
    <xf numFmtId="0" fontId="196" fillId="0" borderId="0" xfId="0" applyFont="1" applyFill="1" applyBorder="1" applyAlignment="1">
      <alignment horizontal="center" vertical="center" wrapText="1"/>
    </xf>
    <xf numFmtId="0" fontId="4" fillId="3" borderId="0" xfId="0" applyFont="1" applyFill="1" applyBorder="1" applyAlignment="1" applyProtection="1">
      <alignment vertical="center"/>
      <protection hidden="1"/>
    </xf>
    <xf numFmtId="0" fontId="7" fillId="3" borderId="0" xfId="0" applyFont="1" applyFill="1" applyBorder="1" applyAlignment="1" applyProtection="1">
      <alignment horizontal="left" vertical="center"/>
      <protection hidden="1"/>
    </xf>
    <xf numFmtId="0" fontId="202" fillId="3" borderId="0" xfId="0" applyFont="1" applyFill="1" applyBorder="1" applyProtection="1">
      <protection hidden="1"/>
    </xf>
    <xf numFmtId="0" fontId="202" fillId="2" borderId="0" xfId="0" applyFont="1" applyFill="1" applyBorder="1" applyProtection="1">
      <protection hidden="1"/>
    </xf>
    <xf numFmtId="0" fontId="202" fillId="0" borderId="0" xfId="0" applyFont="1" applyBorder="1" applyProtection="1">
      <protection hidden="1"/>
    </xf>
    <xf numFmtId="0" fontId="0" fillId="0" borderId="0" xfId="0" applyBorder="1" applyProtection="1">
      <protection hidden="1"/>
    </xf>
    <xf numFmtId="0" fontId="206" fillId="0" borderId="81" xfId="0" applyFont="1" applyFill="1" applyBorder="1" applyAlignment="1" applyProtection="1">
      <alignment horizontal="center" vertical="center" wrapText="1"/>
      <protection hidden="1"/>
    </xf>
    <xf numFmtId="0" fontId="206" fillId="0" borderId="80" xfId="0" applyFont="1" applyFill="1" applyBorder="1" applyAlignment="1" applyProtection="1">
      <alignment horizontal="center" vertical="center" wrapText="1"/>
      <protection hidden="1"/>
    </xf>
    <xf numFmtId="0" fontId="130" fillId="0" borderId="81" xfId="0" applyFont="1" applyFill="1" applyBorder="1" applyAlignment="1" applyProtection="1">
      <alignment horizontal="center" vertical="center" wrapText="1"/>
      <protection hidden="1"/>
    </xf>
    <xf numFmtId="0" fontId="133" fillId="0" borderId="81" xfId="0" applyNumberFormat="1" applyFont="1" applyFill="1" applyBorder="1" applyAlignment="1" applyProtection="1">
      <alignment horizontal="center" vertical="center" wrapText="1"/>
      <protection hidden="1"/>
    </xf>
    <xf numFmtId="0" fontId="135" fillId="0" borderId="107" xfId="0" applyNumberFormat="1" applyFont="1" applyFill="1" applyBorder="1" applyAlignment="1" applyProtection="1">
      <alignment horizontal="center" vertical="center" wrapText="1"/>
      <protection hidden="1"/>
    </xf>
    <xf numFmtId="0" fontId="70" fillId="0" borderId="18" xfId="0" applyNumberFormat="1" applyFont="1" applyFill="1" applyBorder="1" applyAlignment="1" applyProtection="1">
      <alignment horizontal="center" vertical="center" wrapText="1"/>
      <protection hidden="1"/>
    </xf>
    <xf numFmtId="0" fontId="70" fillId="0" borderId="104" xfId="0" applyNumberFormat="1" applyFont="1" applyFill="1" applyBorder="1" applyAlignment="1" applyProtection="1">
      <alignment horizontal="center" vertical="center" wrapText="1"/>
      <protection hidden="1"/>
    </xf>
    <xf numFmtId="0" fontId="135" fillId="0" borderId="111" xfId="0" applyNumberFormat="1" applyFont="1" applyFill="1" applyBorder="1" applyAlignment="1" applyProtection="1">
      <alignment horizontal="center" vertical="center" wrapText="1"/>
      <protection hidden="1"/>
    </xf>
    <xf numFmtId="0" fontId="135" fillId="0" borderId="81" xfId="0" applyNumberFormat="1" applyFont="1" applyFill="1" applyBorder="1" applyAlignment="1" applyProtection="1">
      <alignment horizontal="center" vertical="center" wrapText="1"/>
      <protection hidden="1"/>
    </xf>
    <xf numFmtId="1" fontId="128" fillId="0" borderId="79" xfId="0" applyNumberFormat="1" applyFont="1" applyFill="1" applyBorder="1" applyAlignment="1" applyProtection="1">
      <alignment horizontal="center" vertical="center" wrapText="1"/>
      <protection hidden="1"/>
    </xf>
    <xf numFmtId="1" fontId="134" fillId="0" borderId="79" xfId="0" applyNumberFormat="1" applyFont="1" applyFill="1" applyBorder="1" applyAlignment="1" applyProtection="1">
      <alignment horizontal="center" vertical="center" wrapText="1"/>
      <protection hidden="1"/>
    </xf>
    <xf numFmtId="1" fontId="136" fillId="0" borderId="79" xfId="0" applyNumberFormat="1" applyFont="1" applyFill="1" applyBorder="1" applyAlignment="1" applyProtection="1">
      <alignment horizontal="center" vertical="center" wrapText="1"/>
      <protection hidden="1"/>
    </xf>
    <xf numFmtId="1" fontId="128" fillId="0" borderId="82" xfId="0" applyNumberFormat="1" applyFont="1" applyFill="1" applyBorder="1" applyAlignment="1" applyProtection="1">
      <alignment horizontal="center" vertical="center" wrapText="1"/>
      <protection hidden="1"/>
    </xf>
    <xf numFmtId="0" fontId="136" fillId="0" borderId="79" xfId="0" applyNumberFormat="1" applyFont="1" applyFill="1" applyBorder="1" applyAlignment="1" applyProtection="1">
      <alignment horizontal="center" vertical="center" wrapText="1"/>
      <protection hidden="1"/>
    </xf>
    <xf numFmtId="1" fontId="132" fillId="0" borderId="79" xfId="0" applyNumberFormat="1" applyFont="1" applyFill="1" applyBorder="1" applyAlignment="1" applyProtection="1">
      <alignment horizontal="center" vertical="center" wrapText="1"/>
      <protection hidden="1"/>
    </xf>
    <xf numFmtId="1" fontId="132" fillId="0" borderId="81" xfId="0" applyNumberFormat="1" applyFont="1" applyFill="1" applyBorder="1" applyAlignment="1" applyProtection="1">
      <alignment horizontal="center" vertical="center" wrapText="1"/>
      <protection hidden="1"/>
    </xf>
    <xf numFmtId="1" fontId="121" fillId="8" borderId="79" xfId="0" applyNumberFormat="1" applyFont="1" applyFill="1" applyBorder="1" applyAlignment="1" applyProtection="1">
      <alignment horizontal="center" vertical="center" wrapText="1"/>
      <protection hidden="1"/>
    </xf>
    <xf numFmtId="0" fontId="126" fillId="0" borderId="79" xfId="0" applyFont="1" applyFill="1" applyBorder="1" applyAlignment="1" applyProtection="1">
      <alignment horizontal="center" vertical="center" wrapText="1"/>
      <protection hidden="1"/>
    </xf>
    <xf numFmtId="0" fontId="119" fillId="0" borderId="0" xfId="0" applyFont="1" applyProtection="1">
      <protection hidden="1"/>
    </xf>
    <xf numFmtId="2" fontId="127" fillId="0" borderId="79" xfId="0" applyNumberFormat="1" applyFont="1" applyFill="1" applyBorder="1" applyAlignment="1" applyProtection="1">
      <alignment horizontal="center" vertical="center" wrapText="1"/>
      <protection hidden="1"/>
    </xf>
    <xf numFmtId="2" fontId="127" fillId="0" borderId="81" xfId="0" applyNumberFormat="1" applyFont="1" applyFill="1" applyBorder="1" applyAlignment="1" applyProtection="1">
      <alignment horizontal="center" vertical="center" wrapText="1"/>
      <protection hidden="1"/>
    </xf>
    <xf numFmtId="1" fontId="139" fillId="0" borderId="119" xfId="0" applyNumberFormat="1"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19" fillId="0" borderId="0" xfId="0" applyFont="1" applyBorder="1" applyProtection="1">
      <protection hidden="1"/>
    </xf>
    <xf numFmtId="0" fontId="79" fillId="0" borderId="0" xfId="0" applyFont="1" applyFill="1" applyBorder="1" applyAlignment="1" applyProtection="1">
      <protection hidden="1"/>
    </xf>
    <xf numFmtId="0" fontId="11" fillId="0" borderId="0" xfId="0" applyFont="1" applyFill="1" applyBorder="1" applyAlignment="1" applyProtection="1">
      <alignment horizontal="center"/>
      <protection hidden="1"/>
    </xf>
    <xf numFmtId="0" fontId="120" fillId="0" borderId="0" xfId="0" applyFont="1" applyBorder="1" applyAlignment="1" applyProtection="1">
      <alignment horizontal="center"/>
      <protection hidden="1"/>
    </xf>
    <xf numFmtId="0" fontId="144" fillId="0" borderId="0" xfId="0" applyFont="1" applyFill="1" applyBorder="1" applyAlignment="1" applyProtection="1">
      <alignment horizontal="center" vertical="center"/>
      <protection hidden="1"/>
    </xf>
    <xf numFmtId="0" fontId="144" fillId="0" borderId="0" xfId="0" applyFont="1" applyFill="1" applyBorder="1" applyAlignment="1" applyProtection="1">
      <alignment vertical="center"/>
      <protection hidden="1"/>
    </xf>
    <xf numFmtId="0" fontId="141" fillId="0" borderId="0" xfId="0" applyFont="1" applyBorder="1" applyProtection="1">
      <protection hidden="1"/>
    </xf>
    <xf numFmtId="0" fontId="141" fillId="0" borderId="0" xfId="0" applyFont="1" applyBorder="1" applyAlignment="1" applyProtection="1">
      <alignment horizontal="center"/>
      <protection hidden="1"/>
    </xf>
    <xf numFmtId="0" fontId="145" fillId="25" borderId="0" xfId="0" applyFont="1" applyFill="1" applyBorder="1" applyAlignment="1" applyProtection="1">
      <alignment horizontal="center" vertical="center"/>
      <protection locked="0"/>
    </xf>
    <xf numFmtId="0" fontId="141" fillId="0" borderId="67" xfId="0" applyFont="1" applyBorder="1" applyAlignment="1" applyProtection="1">
      <alignment horizontal="center"/>
      <protection hidden="1"/>
    </xf>
    <xf numFmtId="0" fontId="141" fillId="0" borderId="68" xfId="0" applyFont="1" applyBorder="1" applyAlignment="1" applyProtection="1">
      <alignment horizontal="center"/>
      <protection hidden="1"/>
    </xf>
    <xf numFmtId="0" fontId="119" fillId="0" borderId="67" xfId="0" applyFont="1" applyBorder="1" applyProtection="1">
      <protection hidden="1"/>
    </xf>
    <xf numFmtId="0" fontId="119" fillId="0" borderId="68" xfId="0" applyFont="1" applyBorder="1" applyProtection="1">
      <protection hidden="1"/>
    </xf>
    <xf numFmtId="0" fontId="141" fillId="0" borderId="68" xfId="0" applyFont="1" applyBorder="1" applyProtection="1">
      <protection hidden="1"/>
    </xf>
    <xf numFmtId="0" fontId="119" fillId="0" borderId="69" xfId="0" applyFont="1" applyBorder="1" applyProtection="1">
      <protection hidden="1"/>
    </xf>
    <xf numFmtId="0" fontId="119" fillId="0" borderId="70" xfId="0" applyFont="1" applyBorder="1" applyProtection="1">
      <protection hidden="1"/>
    </xf>
    <xf numFmtId="0" fontId="141" fillId="0" borderId="70" xfId="0" applyFont="1" applyBorder="1" applyProtection="1">
      <protection hidden="1"/>
    </xf>
    <xf numFmtId="0" fontId="141" fillId="0" borderId="71" xfId="0" applyFont="1" applyBorder="1" applyProtection="1">
      <protection hidden="1"/>
    </xf>
    <xf numFmtId="2" fontId="125" fillId="0" borderId="81" xfId="0" applyNumberFormat="1" applyFont="1" applyFill="1" applyBorder="1" applyAlignment="1" applyProtection="1">
      <alignment horizontal="center" vertical="center" wrapText="1"/>
      <protection hidden="1"/>
    </xf>
    <xf numFmtId="1" fontId="134" fillId="8" borderId="109" xfId="0" applyNumberFormat="1" applyFont="1" applyFill="1" applyBorder="1" applyAlignment="1" applyProtection="1">
      <alignment horizontal="center" vertical="center" wrapText="1"/>
      <protection hidden="1"/>
    </xf>
    <xf numFmtId="1" fontId="129" fillId="8" borderId="109" xfId="0" applyNumberFormat="1" applyFont="1" applyFill="1" applyBorder="1" applyAlignment="1" applyProtection="1">
      <alignment horizontal="center" vertical="center" wrapText="1"/>
      <protection hidden="1"/>
    </xf>
    <xf numFmtId="0" fontId="212" fillId="0" borderId="1" xfId="0" applyFont="1" applyFill="1" applyBorder="1" applyAlignment="1" applyProtection="1">
      <alignment horizontal="center" vertical="center" wrapText="1"/>
      <protection hidden="1"/>
    </xf>
    <xf numFmtId="0" fontId="213" fillId="3" borderId="0" xfId="0" applyFont="1" applyFill="1" applyBorder="1" applyAlignment="1" applyProtection="1">
      <alignment horizontal="right"/>
      <protection hidden="1"/>
    </xf>
    <xf numFmtId="0" fontId="213" fillId="3" borderId="0" xfId="0" applyFont="1" applyFill="1" applyBorder="1" applyAlignment="1" applyProtection="1">
      <alignment horizontal="right" vertical="center"/>
      <protection hidden="1"/>
    </xf>
    <xf numFmtId="0" fontId="214" fillId="3" borderId="0" xfId="0" applyFont="1" applyFill="1" applyBorder="1" applyAlignment="1" applyProtection="1">
      <alignment horizontal="right" vertical="center"/>
      <protection hidden="1"/>
    </xf>
    <xf numFmtId="0" fontId="26" fillId="14" borderId="8" xfId="0" applyFont="1" applyFill="1" applyBorder="1" applyAlignment="1" applyProtection="1">
      <alignment horizontal="center" vertical="center"/>
    </xf>
    <xf numFmtId="0" fontId="20" fillId="0" borderId="36" xfId="0" applyFont="1" applyBorder="1" applyAlignment="1" applyProtection="1">
      <alignment horizontal="center" vertical="center" wrapText="1"/>
      <protection hidden="1"/>
    </xf>
    <xf numFmtId="0" fontId="20" fillId="0" borderId="1" xfId="0" applyFont="1" applyFill="1" applyBorder="1" applyAlignment="1" applyProtection="1">
      <alignment horizontal="center" vertical="center" wrapText="1"/>
      <protection hidden="1"/>
    </xf>
    <xf numFmtId="0" fontId="229" fillId="0" borderId="1" xfId="0" applyFont="1" applyFill="1" applyBorder="1" applyAlignment="1" applyProtection="1">
      <alignment horizontal="center" vertical="center" wrapText="1"/>
      <protection hidden="1"/>
    </xf>
    <xf numFmtId="0" fontId="225"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textRotation="90" wrapText="1"/>
      <protection hidden="1"/>
    </xf>
    <xf numFmtId="0" fontId="73" fillId="0" borderId="37" xfId="0" applyFont="1" applyFill="1" applyBorder="1" applyAlignment="1" applyProtection="1">
      <alignment horizontal="center" vertical="center" wrapText="1"/>
      <protection hidden="1"/>
    </xf>
    <xf numFmtId="0" fontId="20" fillId="0" borderId="45" xfId="0" applyFont="1" applyBorder="1" applyAlignment="1" applyProtection="1">
      <alignment horizontal="center" vertical="center"/>
      <protection hidden="1"/>
    </xf>
    <xf numFmtId="0" fontId="27" fillId="0" borderId="45" xfId="0" applyFont="1" applyBorder="1" applyAlignment="1" applyProtection="1">
      <alignment horizontal="center" vertical="center" wrapText="1"/>
      <protection hidden="1"/>
    </xf>
    <xf numFmtId="0" fontId="27" fillId="0" borderId="44" xfId="0" applyFont="1" applyBorder="1" applyAlignment="1" applyProtection="1">
      <alignment horizontal="center" vertical="center" textRotation="90" wrapText="1"/>
      <protection hidden="1"/>
    </xf>
    <xf numFmtId="0" fontId="20" fillId="0" borderId="45" xfId="0" applyFont="1" applyFill="1" applyBorder="1" applyAlignment="1" applyProtection="1">
      <alignment horizontal="center" vertical="center" wrapText="1"/>
      <protection hidden="1"/>
    </xf>
    <xf numFmtId="0" fontId="240" fillId="0" borderId="86" xfId="0" applyFont="1" applyBorder="1" applyProtection="1">
      <protection hidden="1"/>
    </xf>
    <xf numFmtId="0" fontId="240" fillId="0" borderId="87" xfId="0" applyFont="1" applyBorder="1" applyProtection="1">
      <protection hidden="1"/>
    </xf>
    <xf numFmtId="0" fontId="240" fillId="0" borderId="88" xfId="0" applyFont="1" applyBorder="1" applyProtection="1">
      <protection hidden="1"/>
    </xf>
    <xf numFmtId="0" fontId="202" fillId="0" borderId="132" xfId="0" applyFont="1" applyFill="1" applyBorder="1" applyAlignment="1" applyProtection="1">
      <alignment horizontal="left" vertical="center" wrapText="1"/>
      <protection hidden="1"/>
    </xf>
    <xf numFmtId="0" fontId="202" fillId="0" borderId="20" xfId="0" applyFont="1" applyFill="1" applyBorder="1" applyAlignment="1" applyProtection="1">
      <alignment horizontal="center" vertical="center" wrapText="1"/>
      <protection hidden="1"/>
    </xf>
    <xf numFmtId="0" fontId="7" fillId="0" borderId="79" xfId="0" applyFont="1" applyFill="1" applyBorder="1" applyAlignment="1" applyProtection="1">
      <alignment horizontal="center" vertical="center" wrapText="1"/>
      <protection hidden="1"/>
    </xf>
    <xf numFmtId="0" fontId="7" fillId="0" borderId="80" xfId="0" applyFont="1" applyFill="1" applyBorder="1" applyAlignment="1" applyProtection="1">
      <alignment horizontal="center" vertical="center" wrapText="1"/>
      <protection hidden="1"/>
    </xf>
    <xf numFmtId="0" fontId="242" fillId="0" borderId="127" xfId="0" applyFont="1" applyFill="1" applyBorder="1" applyAlignment="1" applyProtection="1">
      <alignment horizontal="center" vertical="center" wrapText="1"/>
      <protection hidden="1"/>
    </xf>
    <xf numFmtId="0" fontId="254" fillId="0" borderId="67" xfId="0" applyFont="1" applyBorder="1" applyAlignment="1" applyProtection="1">
      <alignment horizontal="right" vertical="center"/>
      <protection hidden="1"/>
    </xf>
    <xf numFmtId="0" fontId="254" fillId="0" borderId="0" xfId="0" applyFont="1" applyBorder="1" applyAlignment="1" applyProtection="1">
      <alignment horizontal="right" vertical="center"/>
      <protection hidden="1"/>
    </xf>
    <xf numFmtId="0" fontId="142" fillId="0" borderId="0" xfId="0" applyFont="1" applyBorder="1" applyAlignment="1" applyProtection="1">
      <alignment vertical="center"/>
      <protection hidden="1"/>
    </xf>
    <xf numFmtId="0" fontId="15" fillId="0" borderId="67" xfId="0" applyFont="1" applyBorder="1" applyAlignment="1" applyProtection="1">
      <alignment vertical="center"/>
      <protection hidden="1"/>
    </xf>
    <xf numFmtId="0" fontId="259" fillId="0" borderId="0" xfId="0" applyFont="1" applyBorder="1" applyProtection="1">
      <protection hidden="1"/>
    </xf>
    <xf numFmtId="0" fontId="260" fillId="0" borderId="0" xfId="0" applyFont="1" applyBorder="1" applyAlignment="1" applyProtection="1">
      <alignment vertical="center"/>
      <protection hidden="1"/>
    </xf>
    <xf numFmtId="0" fontId="50" fillId="0" borderId="45" xfId="0" applyFont="1" applyFill="1" applyBorder="1" applyAlignment="1" applyProtection="1">
      <alignment horizontal="center" vertical="center" wrapText="1"/>
      <protection hidden="1"/>
    </xf>
    <xf numFmtId="0" fontId="27" fillId="0" borderId="45" xfId="0" applyFont="1" applyFill="1" applyBorder="1" applyAlignment="1" applyProtection="1">
      <alignment horizontal="center" vertical="center" wrapText="1"/>
      <protection hidden="1"/>
    </xf>
    <xf numFmtId="0" fontId="155" fillId="25" borderId="101" xfId="0" applyFont="1" applyFill="1" applyBorder="1" applyAlignment="1">
      <alignment horizontal="center" vertical="center" wrapText="1"/>
    </xf>
    <xf numFmtId="0" fontId="155" fillId="25" borderId="0" xfId="0" applyFont="1" applyFill="1" applyBorder="1" applyAlignment="1">
      <alignment horizontal="center" vertical="center" wrapText="1"/>
    </xf>
    <xf numFmtId="0" fontId="0" fillId="3" borderId="0" xfId="0" applyFill="1" applyBorder="1" applyProtection="1">
      <protection hidden="1"/>
    </xf>
    <xf numFmtId="0" fontId="0" fillId="10" borderId="0" xfId="0" applyFill="1" applyAlignment="1" applyProtection="1">
      <alignment wrapText="1"/>
      <protection hidden="1"/>
    </xf>
    <xf numFmtId="0" fontId="36" fillId="0" borderId="0" xfId="0" applyFont="1" applyFill="1" applyBorder="1" applyAlignment="1" applyProtection="1">
      <alignment horizontal="center" wrapText="1"/>
      <protection hidden="1"/>
    </xf>
    <xf numFmtId="0" fontId="38" fillId="0" borderId="0" xfId="0" applyFont="1" applyFill="1" applyBorder="1" applyAlignment="1" applyProtection="1">
      <alignment horizontal="center" wrapText="1"/>
      <protection hidden="1"/>
    </xf>
    <xf numFmtId="0" fontId="57" fillId="0" borderId="0" xfId="0" applyFont="1" applyFill="1" applyBorder="1" applyAlignment="1" applyProtection="1">
      <alignment horizontal="center" wrapText="1"/>
      <protection hidden="1"/>
    </xf>
    <xf numFmtId="0" fontId="87" fillId="0" borderId="0" xfId="0" applyFont="1" applyBorder="1" applyAlignment="1" applyProtection="1">
      <alignment horizontal="center" wrapText="1"/>
      <protection hidden="1"/>
    </xf>
    <xf numFmtId="0" fontId="87" fillId="0" borderId="0" xfId="0" applyFont="1" applyBorder="1" applyAlignment="1" applyProtection="1">
      <alignment horizontal="left" wrapText="1"/>
      <protection hidden="1"/>
    </xf>
    <xf numFmtId="0" fontId="224" fillId="0" borderId="1" xfId="0" applyFont="1" applyBorder="1" applyAlignment="1" applyProtection="1">
      <alignment horizontal="left" vertical="center" wrapText="1"/>
      <protection hidden="1"/>
    </xf>
    <xf numFmtId="0" fontId="73" fillId="0" borderId="1" xfId="0" applyFont="1" applyBorder="1" applyAlignment="1" applyProtection="1">
      <alignment horizontal="center" vertical="center" wrapText="1"/>
      <protection hidden="1"/>
    </xf>
    <xf numFmtId="1" fontId="73" fillId="0" borderId="1" xfId="0" applyNumberFormat="1" applyFont="1" applyBorder="1" applyAlignment="1" applyProtection="1">
      <alignment horizontal="center" vertical="center" wrapText="1"/>
      <protection hidden="1"/>
    </xf>
    <xf numFmtId="1" fontId="73" fillId="0" borderId="1" xfId="0" applyNumberFormat="1" applyFont="1" applyFill="1" applyBorder="1" applyAlignment="1" applyProtection="1">
      <alignment horizontal="center" vertical="center" wrapText="1"/>
      <protection hidden="1"/>
    </xf>
    <xf numFmtId="0" fontId="229" fillId="0" borderId="1" xfId="0" applyFont="1" applyFill="1" applyBorder="1" applyAlignment="1" applyProtection="1">
      <alignment horizontal="left" vertical="center" wrapText="1"/>
      <protection hidden="1"/>
    </xf>
    <xf numFmtId="0" fontId="39" fillId="0" borderId="0" xfId="0" applyFont="1" applyBorder="1" applyAlignment="1" applyProtection="1">
      <alignment horizontal="left" wrapText="1"/>
      <protection hidden="1"/>
    </xf>
    <xf numFmtId="0" fontId="50" fillId="0" borderId="0" xfId="0" applyFont="1" applyBorder="1" applyAlignment="1" applyProtection="1">
      <alignment horizontal="center" vertical="center" wrapText="1"/>
      <protection hidden="1"/>
    </xf>
    <xf numFmtId="1" fontId="50" fillId="0" borderId="0" xfId="0" applyNumberFormat="1" applyFont="1" applyBorder="1" applyAlignment="1" applyProtection="1">
      <alignment horizontal="center" vertical="center" wrapText="1"/>
      <protection hidden="1"/>
    </xf>
    <xf numFmtId="2" fontId="50" fillId="0" borderId="0" xfId="0" applyNumberFormat="1" applyFont="1" applyBorder="1" applyAlignment="1" applyProtection="1">
      <alignment horizontal="center" vertical="center" wrapText="1"/>
      <protection hidden="1"/>
    </xf>
    <xf numFmtId="0" fontId="50" fillId="0" borderId="0" xfId="0" applyFont="1" applyFill="1" applyBorder="1" applyAlignment="1" applyProtection="1">
      <alignment horizontal="center" vertical="center" wrapText="1"/>
      <protection hidden="1"/>
    </xf>
    <xf numFmtId="0" fontId="96" fillId="0" borderId="0" xfId="0" applyFont="1" applyAlignment="1" applyProtection="1">
      <alignment vertical="center"/>
      <protection hidden="1"/>
    </xf>
    <xf numFmtId="0" fontId="96" fillId="0" borderId="0" xfId="0" applyFont="1" applyBorder="1" applyAlignment="1" applyProtection="1">
      <alignment vertical="center"/>
      <protection hidden="1"/>
    </xf>
    <xf numFmtId="0" fontId="43" fillId="0" borderId="38" xfId="0" applyFont="1" applyFill="1" applyBorder="1" applyAlignment="1" applyProtection="1">
      <alignment horizontal="center" vertical="center" wrapText="1"/>
      <protection hidden="1"/>
    </xf>
    <xf numFmtId="0" fontId="43" fillId="0" borderId="38" xfId="0" applyFont="1" applyFill="1" applyBorder="1" applyAlignment="1" applyProtection="1">
      <alignment horizontal="center" vertical="center"/>
      <protection hidden="1"/>
    </xf>
    <xf numFmtId="0" fontId="63" fillId="0" borderId="38" xfId="0" applyFont="1" applyFill="1" applyBorder="1" applyAlignment="1" applyProtection="1">
      <alignment horizontal="center" vertical="center"/>
      <protection hidden="1"/>
    </xf>
    <xf numFmtId="0" fontId="234" fillId="0" borderId="38" xfId="0" applyFont="1" applyFill="1" applyBorder="1" applyAlignment="1" applyProtection="1">
      <alignment horizontal="center" vertical="center"/>
      <protection hidden="1"/>
    </xf>
    <xf numFmtId="0" fontId="97" fillId="0" borderId="0" xfId="0" applyFont="1" applyFill="1" applyBorder="1" applyAlignment="1" applyProtection="1">
      <alignment horizontal="center" vertical="center"/>
      <protection hidden="1"/>
    </xf>
    <xf numFmtId="0" fontId="98" fillId="0" borderId="0" xfId="0" applyFont="1" applyFill="1" applyBorder="1" applyAlignment="1" applyProtection="1">
      <alignment horizontal="center" vertical="center" wrapText="1"/>
      <protection hidden="1"/>
    </xf>
    <xf numFmtId="0" fontId="99" fillId="0" borderId="0" xfId="0" applyFont="1" applyFill="1" applyBorder="1" applyAlignment="1" applyProtection="1">
      <alignment horizontal="center" vertical="center"/>
      <protection hidden="1"/>
    </xf>
    <xf numFmtId="0" fontId="147" fillId="0" borderId="38" xfId="0" applyFont="1" applyFill="1" applyBorder="1" applyAlignment="1" applyProtection="1">
      <alignment horizontal="center" vertical="center"/>
      <protection hidden="1"/>
    </xf>
    <xf numFmtId="0" fontId="235" fillId="0" borderId="38" xfId="0" applyFont="1" applyFill="1" applyBorder="1" applyAlignment="1" applyProtection="1">
      <alignment horizontal="center" vertical="center"/>
      <protection hidden="1"/>
    </xf>
    <xf numFmtId="0" fontId="100" fillId="0" borderId="0" xfId="0" applyFont="1" applyFill="1" applyBorder="1" applyAlignment="1" applyProtection="1">
      <alignment horizontal="center" vertical="center"/>
      <protection hidden="1"/>
    </xf>
    <xf numFmtId="0" fontId="101" fillId="0" borderId="0" xfId="0" applyFont="1" applyFill="1" applyBorder="1" applyAlignment="1" applyProtection="1">
      <alignment horizontal="center" vertical="center"/>
      <protection hidden="1"/>
    </xf>
    <xf numFmtId="0" fontId="102" fillId="0" borderId="0" xfId="0" applyFont="1" applyFill="1" applyBorder="1" applyAlignment="1" applyProtection="1">
      <alignment horizontal="center" vertical="center"/>
      <protection hidden="1"/>
    </xf>
    <xf numFmtId="165" fontId="32" fillId="0" borderId="0" xfId="0" applyNumberFormat="1" applyFont="1" applyFill="1" applyBorder="1" applyAlignment="1" applyProtection="1">
      <alignment horizontal="center" vertical="center"/>
      <protection hidden="1"/>
    </xf>
    <xf numFmtId="0" fontId="73" fillId="0" borderId="147" xfId="0" applyFont="1" applyBorder="1" applyAlignment="1" applyProtection="1">
      <alignment horizontal="center" vertical="center"/>
      <protection hidden="1"/>
    </xf>
    <xf numFmtId="0" fontId="50" fillId="0" borderId="147"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103" fillId="0" borderId="0" xfId="0" applyFont="1" applyAlignment="1" applyProtection="1">
      <alignment vertical="center"/>
      <protection hidden="1"/>
    </xf>
    <xf numFmtId="0" fontId="22" fillId="0" borderId="51" xfId="0" applyFont="1" applyFill="1" applyBorder="1" applyAlignment="1" applyProtection="1">
      <alignment horizontal="left" vertical="center" wrapText="1"/>
      <protection hidden="1"/>
    </xf>
    <xf numFmtId="0" fontId="53" fillId="0" borderId="52" xfId="0" applyFont="1" applyFill="1" applyBorder="1" applyAlignment="1" applyProtection="1">
      <alignment horizontal="center" vertical="center" wrapText="1"/>
      <protection hidden="1"/>
    </xf>
    <xf numFmtId="0" fontId="53" fillId="0" borderId="53" xfId="0" applyFont="1" applyFill="1" applyBorder="1" applyAlignment="1" applyProtection="1">
      <alignment horizontal="center" vertical="center"/>
      <protection hidden="1"/>
    </xf>
    <xf numFmtId="0" fontId="47" fillId="0" borderId="147" xfId="0" applyFont="1" applyFill="1" applyBorder="1" applyAlignment="1" applyProtection="1">
      <alignment horizontal="center" vertical="center" wrapText="1"/>
      <protection hidden="1"/>
    </xf>
    <xf numFmtId="0" fontId="45" fillId="0" borderId="45" xfId="0" applyFont="1" applyFill="1" applyBorder="1" applyAlignment="1" applyProtection="1">
      <alignment horizontal="center" vertical="center" wrapText="1"/>
      <protection hidden="1"/>
    </xf>
    <xf numFmtId="0" fontId="54" fillId="0" borderId="45" xfId="0" applyFont="1" applyFill="1" applyBorder="1" applyAlignment="1" applyProtection="1">
      <alignment horizontal="center" vertical="center" wrapText="1"/>
      <protection hidden="1"/>
    </xf>
    <xf numFmtId="14" fontId="45" fillId="0" borderId="45" xfId="0" applyNumberFormat="1" applyFont="1" applyFill="1" applyBorder="1" applyAlignment="1" applyProtection="1">
      <alignment horizontal="center" vertical="center" wrapText="1"/>
      <protection hidden="1"/>
    </xf>
    <xf numFmtId="0" fontId="107" fillId="0" borderId="45" xfId="0" applyFont="1" applyFill="1" applyBorder="1" applyAlignment="1" applyProtection="1">
      <alignment horizontal="left" vertical="center" wrapText="1"/>
      <protection hidden="1"/>
    </xf>
    <xf numFmtId="0" fontId="107" fillId="0" borderId="45" xfId="0" applyFont="1" applyFill="1" applyBorder="1" applyAlignment="1" applyProtection="1">
      <alignment horizontal="center" vertical="center" wrapText="1"/>
      <protection hidden="1"/>
    </xf>
    <xf numFmtId="0" fontId="223" fillId="0" borderId="45" xfId="0" applyFont="1" applyFill="1" applyBorder="1" applyAlignment="1" applyProtection="1">
      <alignment horizontal="center" vertical="center" wrapText="1"/>
      <protection hidden="1"/>
    </xf>
    <xf numFmtId="2" fontId="43" fillId="0" borderId="45" xfId="0" applyNumberFormat="1" applyFont="1" applyFill="1" applyBorder="1" applyAlignment="1" applyProtection="1">
      <alignment horizontal="center" vertical="center" wrapText="1"/>
      <protection hidden="1"/>
    </xf>
    <xf numFmtId="1" fontId="43" fillId="0" borderId="45" xfId="0" applyNumberFormat="1" applyFont="1" applyFill="1" applyBorder="1" applyAlignment="1" applyProtection="1">
      <alignment horizontal="center" vertical="center" wrapText="1"/>
      <protection hidden="1"/>
    </xf>
    <xf numFmtId="1" fontId="27" fillId="0" borderId="45" xfId="0" applyNumberFormat="1" applyFont="1" applyFill="1" applyBorder="1" applyAlignment="1" applyProtection="1">
      <alignment horizontal="center" vertical="center" wrapText="1"/>
      <protection hidden="1"/>
    </xf>
    <xf numFmtId="1" fontId="108" fillId="0" borderId="45" xfId="0" applyNumberFormat="1" applyFont="1" applyFill="1" applyBorder="1" applyAlignment="1" applyProtection="1">
      <alignment horizontal="center" vertical="center" wrapText="1"/>
      <protection hidden="1"/>
    </xf>
    <xf numFmtId="1" fontId="27" fillId="0" borderId="150" xfId="0" applyNumberFormat="1" applyFont="1" applyFill="1" applyBorder="1" applyAlignment="1" applyProtection="1">
      <alignment horizontal="center" vertical="center" wrapText="1"/>
      <protection hidden="1"/>
    </xf>
    <xf numFmtId="0" fontId="27" fillId="0" borderId="51" xfId="0" applyFont="1" applyFill="1" applyBorder="1" applyAlignment="1" applyProtection="1">
      <alignment horizontal="left" vertical="center" wrapText="1"/>
      <protection hidden="1"/>
    </xf>
    <xf numFmtId="0" fontId="43" fillId="0" borderId="45" xfId="0" applyFont="1" applyBorder="1" applyAlignment="1" applyProtection="1">
      <alignment horizontal="center" vertical="center" wrapText="1"/>
      <protection hidden="1"/>
    </xf>
    <xf numFmtId="0" fontId="43" fillId="0" borderId="54" xfId="0" applyFont="1" applyBorder="1" applyAlignment="1" applyProtection="1">
      <alignment horizontal="center" vertical="center" wrapText="1"/>
      <protection hidden="1"/>
    </xf>
    <xf numFmtId="0" fontId="87" fillId="0" borderId="0" xfId="0" applyFont="1" applyAlignment="1" applyProtection="1">
      <alignment vertical="center"/>
      <protection hidden="1"/>
    </xf>
    <xf numFmtId="0" fontId="109" fillId="0" borderId="147" xfId="0" applyFont="1" applyFill="1" applyBorder="1" applyAlignment="1" applyProtection="1">
      <alignment horizontal="center" vertical="center" wrapText="1"/>
      <protection hidden="1"/>
    </xf>
    <xf numFmtId="0" fontId="110" fillId="0" borderId="45" xfId="0" applyFont="1" applyFill="1" applyBorder="1" applyAlignment="1" applyProtection="1">
      <alignment horizontal="center" wrapText="1"/>
      <protection hidden="1"/>
    </xf>
    <xf numFmtId="0" fontId="239" fillId="0" borderId="45" xfId="0" applyFont="1" applyFill="1" applyBorder="1" applyAlignment="1" applyProtection="1">
      <alignment horizontal="center" wrapText="1"/>
      <protection hidden="1"/>
    </xf>
    <xf numFmtId="0" fontId="112" fillId="0" borderId="58" xfId="0" applyFont="1" applyBorder="1" applyAlignment="1" applyProtection="1">
      <alignment vertical="center"/>
      <protection hidden="1"/>
    </xf>
    <xf numFmtId="0" fontId="113" fillId="0" borderId="45" xfId="0" applyFont="1" applyBorder="1" applyAlignment="1" applyProtection="1">
      <alignment horizontal="center" vertical="center" wrapText="1"/>
      <protection hidden="1"/>
    </xf>
    <xf numFmtId="0" fontId="113" fillId="0" borderId="45" xfId="0" applyFont="1" applyFill="1" applyBorder="1" applyAlignment="1" applyProtection="1">
      <alignment horizontal="center" vertical="center" wrapText="1"/>
      <protection hidden="1"/>
    </xf>
    <xf numFmtId="0" fontId="36" fillId="0" borderId="51" xfId="0" applyFont="1" applyBorder="1" applyAlignment="1" applyProtection="1">
      <alignment vertical="center"/>
      <protection hidden="1"/>
    </xf>
    <xf numFmtId="0" fontId="114" fillId="0" borderId="52" xfId="0" applyFont="1" applyFill="1" applyBorder="1" applyAlignment="1" applyProtection="1">
      <alignment horizontal="center" vertical="center" wrapText="1"/>
      <protection hidden="1"/>
    </xf>
    <xf numFmtId="0" fontId="115" fillId="0" borderId="53" xfId="0" applyFont="1" applyBorder="1" applyAlignment="1" applyProtection="1">
      <alignment horizontal="center" vertical="center" wrapText="1"/>
      <protection hidden="1"/>
    </xf>
    <xf numFmtId="1" fontId="113" fillId="0" borderId="45" xfId="0" applyNumberFormat="1" applyFont="1" applyBorder="1" applyAlignment="1" applyProtection="1">
      <alignment horizontal="center" vertical="center"/>
      <protection hidden="1"/>
    </xf>
    <xf numFmtId="0" fontId="94" fillId="0" borderId="51" xfId="0" applyFont="1" applyBorder="1" applyAlignment="1" applyProtection="1">
      <alignment vertical="center"/>
      <protection hidden="1"/>
    </xf>
    <xf numFmtId="0" fontId="47" fillId="0" borderId="52" xfId="0" applyFont="1" applyFill="1" applyBorder="1" applyAlignment="1" applyProtection="1">
      <alignment horizontal="center" vertical="center"/>
      <protection hidden="1"/>
    </xf>
    <xf numFmtId="0" fontId="47" fillId="0" borderId="53" xfId="0" applyFont="1" applyBorder="1" applyAlignment="1" applyProtection="1">
      <alignment horizontal="center" vertical="center"/>
      <protection hidden="1"/>
    </xf>
    <xf numFmtId="1" fontId="113" fillId="0" borderId="45" xfId="0" applyNumberFormat="1" applyFont="1" applyFill="1" applyBorder="1" applyAlignment="1" applyProtection="1">
      <alignment horizontal="center" vertical="center" wrapText="1"/>
      <protection hidden="1"/>
    </xf>
    <xf numFmtId="1" fontId="116" fillId="0" borderId="45" xfId="0" applyNumberFormat="1" applyFont="1" applyBorder="1" applyAlignment="1" applyProtection="1">
      <alignment horizontal="center" vertical="center"/>
      <protection hidden="1"/>
    </xf>
    <xf numFmtId="0" fontId="113" fillId="0" borderId="45" xfId="0" applyFont="1" applyBorder="1" applyAlignment="1" applyProtection="1">
      <alignment horizontal="center" vertical="center"/>
      <protection hidden="1"/>
    </xf>
    <xf numFmtId="0" fontId="111" fillId="0" borderId="147" xfId="0" applyFont="1" applyFill="1" applyBorder="1" applyAlignment="1" applyProtection="1">
      <alignment horizontal="center" vertical="center" wrapText="1"/>
      <protection hidden="1"/>
    </xf>
    <xf numFmtId="0" fontId="117" fillId="0" borderId="45" xfId="0" applyFont="1" applyFill="1" applyBorder="1" applyAlignment="1" applyProtection="1">
      <alignment horizontal="center" wrapText="1"/>
      <protection hidden="1"/>
    </xf>
    <xf numFmtId="168" fontId="121" fillId="0" borderId="45" xfId="0" applyNumberFormat="1" applyFont="1" applyBorder="1" applyAlignment="1" applyProtection="1">
      <alignment horizontal="center" vertical="center" wrapText="1"/>
      <protection hidden="1"/>
    </xf>
    <xf numFmtId="166" fontId="113" fillId="0" borderId="45" xfId="0" applyNumberFormat="1" applyFont="1" applyBorder="1" applyAlignment="1" applyProtection="1">
      <alignment horizontal="center" vertical="center"/>
      <protection hidden="1"/>
    </xf>
    <xf numFmtId="0" fontId="109" fillId="0" borderId="155" xfId="0" applyFont="1" applyFill="1" applyBorder="1" applyAlignment="1" applyProtection="1">
      <alignment horizontal="center" vertical="center" wrapText="1"/>
      <protection hidden="1"/>
    </xf>
    <xf numFmtId="0" fontId="110" fillId="0" borderId="156" xfId="0" applyFont="1" applyFill="1" applyBorder="1" applyAlignment="1" applyProtection="1">
      <alignment horizontal="center" wrapText="1"/>
      <protection hidden="1"/>
    </xf>
    <xf numFmtId="2" fontId="113" fillId="0" borderId="156" xfId="0" applyNumberFormat="1" applyFont="1" applyFill="1" applyBorder="1" applyAlignment="1" applyProtection="1">
      <alignment horizontal="center" vertical="center" wrapText="1"/>
      <protection hidden="1"/>
    </xf>
    <xf numFmtId="0" fontId="113" fillId="0" borderId="156" xfId="0" applyFont="1" applyFill="1" applyBorder="1" applyAlignment="1" applyProtection="1">
      <alignment horizontal="center" vertical="center" wrapText="1"/>
      <protection hidden="1"/>
    </xf>
    <xf numFmtId="0" fontId="118" fillId="0" borderId="52" xfId="0" applyFont="1" applyFill="1" applyBorder="1" applyAlignment="1" applyProtection="1">
      <alignment horizontal="center" vertical="center"/>
      <protection hidden="1"/>
    </xf>
    <xf numFmtId="0" fontId="0" fillId="0" borderId="94" xfId="0" applyBorder="1" applyAlignment="1" applyProtection="1">
      <alignment vertical="center"/>
      <protection hidden="1"/>
    </xf>
    <xf numFmtId="0" fontId="0" fillId="0" borderId="95" xfId="0" applyBorder="1" applyAlignment="1" applyProtection="1">
      <alignment vertical="center"/>
      <protection hidden="1"/>
    </xf>
    <xf numFmtId="0" fontId="112" fillId="0" borderId="95" xfId="0" applyFont="1" applyBorder="1" applyAlignment="1" applyProtection="1">
      <alignment vertical="center"/>
      <protection hidden="1"/>
    </xf>
    <xf numFmtId="0" fontId="0" fillId="0" borderId="96" xfId="0" applyBorder="1" applyAlignment="1" applyProtection="1">
      <alignment vertical="center"/>
      <protection hidden="1"/>
    </xf>
    <xf numFmtId="0" fontId="0" fillId="0" borderId="0" xfId="0" applyAlignment="1" applyProtection="1">
      <alignment horizontal="center" vertical="center"/>
      <protection hidden="1"/>
    </xf>
    <xf numFmtId="0" fontId="112" fillId="0" borderId="0" xfId="0" applyFont="1" applyAlignment="1" applyProtection="1">
      <alignment vertical="center"/>
      <protection hidden="1"/>
    </xf>
    <xf numFmtId="0" fontId="118" fillId="0" borderId="62" xfId="0" applyFont="1" applyFill="1" applyBorder="1" applyAlignment="1" applyProtection="1">
      <alignment horizontal="center" vertical="center"/>
      <protection hidden="1"/>
    </xf>
    <xf numFmtId="0" fontId="47" fillId="0" borderId="63" xfId="0" applyFont="1" applyBorder="1" applyAlignment="1" applyProtection="1">
      <alignment horizontal="center" vertical="center"/>
      <protection hidden="1"/>
    </xf>
    <xf numFmtId="0" fontId="4" fillId="0" borderId="51" xfId="0" applyFont="1" applyBorder="1" applyAlignment="1" applyProtection="1">
      <alignment vertical="center"/>
      <protection hidden="1"/>
    </xf>
    <xf numFmtId="2" fontId="43" fillId="0" borderId="52" xfId="0" applyNumberFormat="1" applyFont="1" applyFill="1" applyBorder="1" applyAlignment="1" applyProtection="1">
      <alignment horizontal="center" vertical="center"/>
      <protection hidden="1"/>
    </xf>
    <xf numFmtId="2" fontId="43" fillId="0" borderId="53" xfId="0" applyNumberFormat="1" applyFont="1" applyFill="1" applyBorder="1" applyAlignment="1" applyProtection="1">
      <alignment horizontal="center" vertical="center"/>
      <protection hidden="1"/>
    </xf>
    <xf numFmtId="0" fontId="119" fillId="0" borderId="0" xfId="0" applyFont="1" applyAlignment="1" applyProtection="1">
      <alignment vertical="center"/>
      <protection hidden="1"/>
    </xf>
    <xf numFmtId="0" fontId="93" fillId="0" borderId="18" xfId="0" applyNumberFormat="1" applyFont="1" applyFill="1" applyBorder="1" applyAlignment="1" applyProtection="1">
      <alignment vertical="top" wrapText="1"/>
      <protection hidden="1"/>
    </xf>
    <xf numFmtId="0" fontId="27" fillId="0" borderId="0" xfId="0" applyFont="1" applyFill="1" applyBorder="1" applyAlignment="1" applyProtection="1">
      <alignment vertical="center" wrapText="1"/>
    </xf>
    <xf numFmtId="0" fontId="27" fillId="0" borderId="102" xfId="0" applyFont="1" applyFill="1" applyBorder="1" applyAlignment="1" applyProtection="1">
      <alignment vertical="center" wrapText="1"/>
    </xf>
    <xf numFmtId="0" fontId="24" fillId="0" borderId="102" xfId="0" applyFont="1" applyFill="1" applyBorder="1" applyAlignment="1" applyProtection="1">
      <alignment vertical="center" wrapText="1"/>
    </xf>
    <xf numFmtId="0" fontId="221" fillId="11" borderId="78" xfId="0" applyFont="1" applyFill="1" applyBorder="1" applyAlignment="1" applyProtection="1">
      <alignment horizontal="center" vertical="center"/>
      <protection hidden="1"/>
    </xf>
    <xf numFmtId="0" fontId="34" fillId="7" borderId="167" xfId="0" applyFont="1" applyFill="1" applyBorder="1" applyAlignment="1" applyProtection="1">
      <alignment horizontal="center" vertical="center" wrapText="1"/>
      <protection locked="0"/>
    </xf>
    <xf numFmtId="0" fontId="270" fillId="7" borderId="167"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xf>
    <xf numFmtId="0" fontId="221" fillId="28" borderId="17" xfId="0" applyFont="1" applyFill="1" applyBorder="1" applyAlignment="1" applyProtection="1">
      <alignment horizontal="center" vertical="center" wrapText="1"/>
      <protection locked="0"/>
    </xf>
    <xf numFmtId="0" fontId="272" fillId="28" borderId="17" xfId="0" applyFont="1" applyFill="1" applyBorder="1" applyAlignment="1" applyProtection="1">
      <alignment horizontal="center" vertical="center" wrapText="1"/>
      <protection locked="0"/>
    </xf>
    <xf numFmtId="0" fontId="272" fillId="9" borderId="17" xfId="0" applyFont="1" applyFill="1" applyBorder="1" applyAlignment="1" applyProtection="1">
      <alignment horizontal="center" vertical="center" wrapText="1"/>
      <protection locked="0"/>
    </xf>
    <xf numFmtId="0" fontId="221" fillId="9" borderId="17" xfId="0" applyFont="1" applyFill="1" applyBorder="1" applyAlignment="1" applyProtection="1">
      <alignment horizontal="center" vertical="center" wrapText="1"/>
      <protection locked="0"/>
    </xf>
    <xf numFmtId="0" fontId="272" fillId="16" borderId="17" xfId="0" applyFont="1" applyFill="1" applyBorder="1" applyAlignment="1" applyProtection="1">
      <alignment horizontal="center" vertical="center" wrapText="1"/>
      <protection locked="0"/>
    </xf>
    <xf numFmtId="0" fontId="221" fillId="16" borderId="17" xfId="0" applyFont="1" applyFill="1" applyBorder="1" applyAlignment="1" applyProtection="1">
      <alignment horizontal="center" vertical="center" wrapText="1"/>
      <protection locked="0"/>
    </xf>
    <xf numFmtId="0" fontId="31" fillId="25" borderId="17" xfId="0" applyFont="1" applyFill="1" applyBorder="1" applyAlignment="1" applyProtection="1">
      <alignment horizontal="center" vertical="center" wrapText="1"/>
      <protection locked="0"/>
    </xf>
    <xf numFmtId="0" fontId="31" fillId="25" borderId="103" xfId="0" applyFont="1" applyFill="1" applyBorder="1" applyAlignment="1" applyProtection="1">
      <alignment horizontal="center" vertical="center" wrapText="1"/>
      <protection locked="0"/>
    </xf>
    <xf numFmtId="0" fontId="205" fillId="25" borderId="17" xfId="0" applyFont="1" applyFill="1" applyBorder="1" applyAlignment="1" applyProtection="1">
      <alignment horizontal="center" vertical="center" wrapText="1"/>
      <protection locked="0"/>
    </xf>
    <xf numFmtId="0" fontId="205" fillId="25" borderId="168" xfId="0" applyFont="1" applyFill="1" applyBorder="1" applyAlignment="1" applyProtection="1">
      <alignment horizontal="center" vertical="center" wrapText="1"/>
      <protection locked="0"/>
    </xf>
    <xf numFmtId="0" fontId="221" fillId="25" borderId="102" xfId="0" applyFont="1" applyFill="1" applyBorder="1" applyAlignment="1" applyProtection="1">
      <alignment horizontal="center" vertical="center" wrapText="1"/>
      <protection locked="0"/>
    </xf>
    <xf numFmtId="0" fontId="31" fillId="11" borderId="103" xfId="0" applyFont="1" applyFill="1" applyBorder="1" applyAlignment="1" applyProtection="1">
      <alignment horizontal="center" vertical="center" wrapText="1"/>
      <protection hidden="1"/>
    </xf>
    <xf numFmtId="0" fontId="31" fillId="9" borderId="103" xfId="0" applyFont="1" applyFill="1" applyBorder="1" applyAlignment="1" applyProtection="1">
      <alignment horizontal="center" vertical="center" wrapText="1"/>
      <protection hidden="1"/>
    </xf>
    <xf numFmtId="0" fontId="31" fillId="28" borderId="103" xfId="0" applyFont="1" applyFill="1" applyBorder="1" applyAlignment="1" applyProtection="1">
      <alignment horizontal="center" vertical="center" wrapText="1"/>
      <protection hidden="1"/>
    </xf>
    <xf numFmtId="0" fontId="31" fillId="16" borderId="0" xfId="0" applyFont="1" applyFill="1" applyBorder="1" applyAlignment="1" applyProtection="1">
      <alignment horizontal="center" vertical="center" wrapText="1"/>
      <protection locked="0"/>
    </xf>
    <xf numFmtId="0" fontId="20" fillId="7" borderId="167" xfId="0" applyFont="1" applyFill="1" applyBorder="1" applyAlignment="1" applyProtection="1">
      <alignment horizontal="center" vertical="center" wrapText="1"/>
      <protection locked="0"/>
    </xf>
    <xf numFmtId="0" fontId="21" fillId="7" borderId="167" xfId="0" applyFont="1" applyFill="1" applyBorder="1" applyAlignment="1" applyProtection="1">
      <alignment horizontal="center" vertical="center" wrapText="1"/>
      <protection locked="0"/>
    </xf>
    <xf numFmtId="0" fontId="34" fillId="7" borderId="179" xfId="0" applyFont="1" applyFill="1" applyBorder="1" applyAlignment="1" applyProtection="1">
      <alignment horizontal="center" vertical="center" wrapText="1"/>
      <protection locked="0"/>
    </xf>
    <xf numFmtId="0" fontId="21" fillId="7" borderId="179" xfId="0" applyFont="1" applyFill="1" applyBorder="1" applyAlignment="1" applyProtection="1">
      <alignment horizontal="center" vertical="center" wrapText="1"/>
      <protection locked="0"/>
    </xf>
    <xf numFmtId="0" fontId="205" fillId="25" borderId="102" xfId="0" applyFont="1" applyFill="1" applyBorder="1" applyAlignment="1" applyProtection="1">
      <alignment horizontal="center" vertical="center" wrapText="1"/>
      <protection locked="0"/>
    </xf>
    <xf numFmtId="0" fontId="31" fillId="25" borderId="173" xfId="0" applyFont="1" applyFill="1" applyBorder="1" applyAlignment="1" applyProtection="1">
      <alignment horizontal="center" vertical="center" wrapText="1"/>
      <protection locked="0"/>
    </xf>
    <xf numFmtId="0" fontId="219" fillId="25" borderId="163" xfId="0" applyFont="1" applyFill="1" applyBorder="1" applyAlignment="1" applyProtection="1">
      <alignment horizontal="center" vertical="center"/>
      <protection locked="0"/>
    </xf>
    <xf numFmtId="0" fontId="219" fillId="11" borderId="164" xfId="0" applyFont="1" applyFill="1" applyBorder="1" applyAlignment="1" applyProtection="1">
      <alignment horizontal="center" vertical="center"/>
      <protection locked="0"/>
    </xf>
    <xf numFmtId="0" fontId="219" fillId="11" borderId="163" xfId="0" applyFont="1" applyFill="1" applyBorder="1" applyAlignment="1" applyProtection="1">
      <alignment horizontal="center" vertical="center"/>
      <protection locked="0"/>
    </xf>
    <xf numFmtId="0" fontId="219" fillId="11" borderId="166" xfId="0" applyFont="1" applyFill="1" applyBorder="1" applyAlignment="1" applyProtection="1">
      <alignment horizontal="center" vertical="center"/>
      <protection locked="0"/>
    </xf>
    <xf numFmtId="0" fontId="219" fillId="28" borderId="164" xfId="0" applyFont="1" applyFill="1" applyBorder="1" applyAlignment="1" applyProtection="1">
      <alignment horizontal="center" vertical="center"/>
      <protection locked="0"/>
    </xf>
    <xf numFmtId="0" fontId="219" fillId="28" borderId="163" xfId="0" applyFont="1" applyFill="1" applyBorder="1" applyAlignment="1" applyProtection="1">
      <alignment horizontal="center" vertical="center"/>
      <protection locked="0"/>
    </xf>
    <xf numFmtId="0" fontId="219" fillId="28" borderId="166" xfId="0" applyFont="1" applyFill="1" applyBorder="1" applyAlignment="1" applyProtection="1">
      <alignment horizontal="center" vertical="center"/>
      <protection locked="0"/>
    </xf>
    <xf numFmtId="0" fontId="219" fillId="9" borderId="164" xfId="0" applyFont="1" applyFill="1" applyBorder="1" applyAlignment="1" applyProtection="1">
      <alignment horizontal="center" vertical="center"/>
      <protection locked="0"/>
    </xf>
    <xf numFmtId="0" fontId="219" fillId="9" borderId="163" xfId="0" applyFont="1" applyFill="1" applyBorder="1" applyAlignment="1" applyProtection="1">
      <alignment horizontal="center" vertical="center"/>
      <protection locked="0"/>
    </xf>
    <xf numFmtId="0" fontId="219" fillId="9" borderId="166" xfId="0" applyFont="1" applyFill="1" applyBorder="1" applyAlignment="1" applyProtection="1">
      <alignment horizontal="center" vertical="center"/>
      <protection locked="0"/>
    </xf>
    <xf numFmtId="0" fontId="219" fillId="16" borderId="164" xfId="0" applyFont="1" applyFill="1" applyBorder="1" applyAlignment="1" applyProtection="1">
      <alignment horizontal="center" vertical="center"/>
      <protection locked="0"/>
    </xf>
    <xf numFmtId="0" fontId="219" fillId="16" borderId="163" xfId="0" applyFont="1" applyFill="1" applyBorder="1" applyAlignment="1" applyProtection="1">
      <alignment horizontal="center" vertical="center"/>
      <protection locked="0"/>
    </xf>
    <xf numFmtId="0" fontId="219" fillId="16" borderId="166" xfId="0" applyFont="1" applyFill="1" applyBorder="1" applyAlignment="1" applyProtection="1">
      <alignment horizontal="center" vertical="center"/>
      <protection locked="0"/>
    </xf>
    <xf numFmtId="0" fontId="204" fillId="25" borderId="102" xfId="0" applyFont="1" applyFill="1" applyBorder="1" applyAlignment="1" applyProtection="1">
      <alignment horizontal="center" vertical="center" wrapText="1"/>
      <protection locked="0"/>
    </xf>
    <xf numFmtId="0" fontId="204" fillId="25" borderId="102" xfId="0" applyFont="1" applyFill="1" applyBorder="1" applyAlignment="1" applyProtection="1">
      <alignment vertical="center" wrapText="1"/>
      <protection locked="0"/>
    </xf>
    <xf numFmtId="0" fontId="20" fillId="25" borderId="78" xfId="0" applyFont="1" applyFill="1" applyBorder="1" applyAlignment="1" applyProtection="1">
      <alignment horizontal="center" vertical="center" wrapText="1"/>
      <protection locked="0"/>
    </xf>
    <xf numFmtId="9" fontId="73" fillId="0" borderId="1" xfId="5" applyFont="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224" fillId="0" borderId="1" xfId="0" applyFont="1" applyFill="1" applyBorder="1" applyAlignment="1" applyProtection="1">
      <alignment horizontal="left" vertical="center" wrapText="1"/>
      <protection hidden="1"/>
    </xf>
    <xf numFmtId="0" fontId="223" fillId="0" borderId="1" xfId="0" applyFont="1" applyFill="1" applyBorder="1" applyAlignment="1" applyProtection="1">
      <alignment horizontal="left" vertical="center" wrapText="1"/>
      <protection hidden="1"/>
    </xf>
    <xf numFmtId="0" fontId="31" fillId="25" borderId="177" xfId="0" applyFont="1" applyFill="1" applyBorder="1" applyAlignment="1" applyProtection="1">
      <alignment horizontal="center" vertical="center" wrapText="1"/>
      <protection locked="0"/>
    </xf>
    <xf numFmtId="0" fontId="287" fillId="3" borderId="0" xfId="0" applyFont="1" applyFill="1" applyBorder="1" applyProtection="1">
      <protection hidden="1"/>
    </xf>
    <xf numFmtId="0" fontId="198" fillId="3" borderId="0" xfId="0" applyFont="1" applyFill="1" applyBorder="1" applyAlignment="1" applyProtection="1">
      <alignment vertical="center"/>
      <protection hidden="1"/>
    </xf>
    <xf numFmtId="0" fontId="288" fillId="3" borderId="0" xfId="0" applyFont="1" applyFill="1" applyBorder="1" applyAlignment="1" applyProtection="1">
      <alignment vertical="center"/>
      <protection hidden="1"/>
    </xf>
    <xf numFmtId="0" fontId="286" fillId="3" borderId="0" xfId="0" applyFont="1" applyFill="1" applyBorder="1" applyAlignment="1" applyProtection="1">
      <alignment vertical="center"/>
      <protection hidden="1"/>
    </xf>
    <xf numFmtId="0" fontId="288" fillId="3" borderId="0" xfId="0" applyFont="1" applyFill="1" applyBorder="1" applyAlignment="1" applyProtection="1">
      <alignment vertical="center" wrapText="1"/>
      <protection hidden="1"/>
    </xf>
    <xf numFmtId="0" fontId="84" fillId="3" borderId="0" xfId="0" applyFont="1" applyFill="1" applyBorder="1" applyAlignment="1" applyProtection="1">
      <alignment vertical="center" wrapText="1"/>
      <protection hidden="1"/>
    </xf>
    <xf numFmtId="0" fontId="292" fillId="3" borderId="0" xfId="0" applyFont="1" applyFill="1" applyBorder="1" applyAlignment="1" applyProtection="1">
      <alignment horizontal="right" vertical="center"/>
      <protection hidden="1"/>
    </xf>
    <xf numFmtId="0" fontId="293" fillId="3" borderId="0" xfId="0" applyFont="1" applyFill="1" applyBorder="1" applyAlignment="1" applyProtection="1">
      <alignment horizontal="right"/>
      <protection hidden="1"/>
    </xf>
    <xf numFmtId="0" fontId="0" fillId="0" borderId="0" xfId="0" applyNumberFormat="1" applyFont="1"/>
    <xf numFmtId="0" fontId="263" fillId="3" borderId="0" xfId="0" applyFont="1" applyFill="1" applyBorder="1" applyAlignment="1" applyProtection="1">
      <alignment vertical="center" wrapText="1"/>
      <protection hidden="1"/>
    </xf>
    <xf numFmtId="0" fontId="73" fillId="3" borderId="0" xfId="0" applyFont="1" applyFill="1" applyBorder="1" applyAlignment="1" applyProtection="1">
      <alignment horizontal="center" vertical="center" wrapText="1"/>
      <protection hidden="1"/>
    </xf>
    <xf numFmtId="0" fontId="131" fillId="3" borderId="0" xfId="0" applyFont="1" applyFill="1" applyBorder="1" applyAlignment="1" applyProtection="1">
      <alignment vertical="center" wrapText="1"/>
      <protection hidden="1"/>
    </xf>
    <xf numFmtId="0" fontId="268" fillId="3" borderId="0" xfId="0" applyFont="1" applyFill="1" applyBorder="1" applyAlignment="1" applyProtection="1">
      <alignment vertical="center" wrapText="1"/>
      <protection hidden="1"/>
    </xf>
    <xf numFmtId="0" fontId="264" fillId="3" borderId="0" xfId="0" applyFont="1" applyFill="1" applyBorder="1" applyAlignment="1" applyProtection="1">
      <alignment horizontal="center" vertical="center" wrapText="1"/>
      <protection hidden="1"/>
    </xf>
    <xf numFmtId="0" fontId="265" fillId="3" borderId="0" xfId="0" applyFont="1" applyFill="1" applyBorder="1" applyAlignment="1" applyProtection="1">
      <alignment horizontal="center" vertical="center" wrapText="1"/>
      <protection hidden="1"/>
    </xf>
    <xf numFmtId="0" fontId="266" fillId="3" borderId="0" xfId="0" applyFont="1" applyFill="1" applyBorder="1" applyAlignment="1" applyProtection="1">
      <alignment horizontal="center" vertical="center" wrapText="1"/>
      <protection hidden="1"/>
    </xf>
    <xf numFmtId="0" fontId="207" fillId="3" borderId="0" xfId="0" applyFont="1" applyFill="1" applyBorder="1" applyAlignment="1" applyProtection="1">
      <alignment horizontal="center" vertical="center" wrapText="1"/>
      <protection hidden="1"/>
    </xf>
    <xf numFmtId="0" fontId="207" fillId="22" borderId="4" xfId="0" applyFont="1" applyFill="1" applyBorder="1" applyAlignment="1" applyProtection="1">
      <alignment horizontal="center" vertical="center" wrapText="1"/>
      <protection locked="0"/>
    </xf>
    <xf numFmtId="0" fontId="12" fillId="7" borderId="4" xfId="0" applyFont="1" applyFill="1" applyBorder="1" applyAlignment="1" applyProtection="1">
      <alignment horizontal="left" vertical="center"/>
      <protection locked="0"/>
    </xf>
    <xf numFmtId="0" fontId="12" fillId="7" borderId="4" xfId="0" applyFont="1" applyFill="1" applyBorder="1" applyAlignment="1" applyProtection="1">
      <alignment vertical="center"/>
      <protection locked="0"/>
    </xf>
    <xf numFmtId="0" fontId="210" fillId="7" borderId="4" xfId="0" applyFont="1" applyFill="1" applyBorder="1" applyAlignment="1" applyProtection="1">
      <alignment vertical="center"/>
      <protection locked="0"/>
    </xf>
    <xf numFmtId="1" fontId="210" fillId="7" borderId="4" xfId="0" applyNumberFormat="1" applyFont="1" applyFill="1" applyBorder="1" applyAlignment="1" applyProtection="1">
      <alignment horizontal="left" vertical="center"/>
      <protection locked="0"/>
    </xf>
    <xf numFmtId="0" fontId="11" fillId="7" borderId="4" xfId="0" applyFont="1" applyFill="1" applyBorder="1" applyAlignment="1" applyProtection="1">
      <alignment vertical="center"/>
      <protection locked="0"/>
    </xf>
    <xf numFmtId="0" fontId="210" fillId="7" borderId="4" xfId="0" applyFont="1" applyFill="1" applyBorder="1" applyAlignment="1" applyProtection="1">
      <alignment horizontal="left" vertical="center"/>
      <protection locked="0"/>
    </xf>
    <xf numFmtId="14" fontId="210" fillId="7" borderId="4" xfId="0" applyNumberFormat="1" applyFont="1" applyFill="1" applyBorder="1" applyAlignment="1" applyProtection="1">
      <alignment horizontal="left" vertical="center"/>
      <protection locked="0"/>
    </xf>
    <xf numFmtId="0" fontId="94" fillId="5" borderId="4" xfId="0" applyFont="1" applyFill="1" applyBorder="1" applyAlignment="1" applyProtection="1">
      <alignment vertical="center"/>
      <protection hidden="1"/>
    </xf>
    <xf numFmtId="0" fontId="268" fillId="19" borderId="4" xfId="0" applyFont="1" applyFill="1" applyBorder="1" applyAlignment="1" applyProtection="1">
      <alignment horizontal="center" vertical="center" wrapText="1"/>
      <protection hidden="1"/>
    </xf>
    <xf numFmtId="0" fontId="207" fillId="0" borderId="4" xfId="0" applyFont="1" applyBorder="1" applyAlignment="1" applyProtection="1">
      <alignment horizontal="left" vertical="center"/>
      <protection locked="0"/>
    </xf>
    <xf numFmtId="0" fontId="133" fillId="0" borderId="4"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133" fillId="0" borderId="4" xfId="0" applyFont="1" applyBorder="1" applyAlignment="1" applyProtection="1">
      <alignment horizontal="center" vertical="center" wrapText="1"/>
      <protection locked="0"/>
    </xf>
    <xf numFmtId="0" fontId="207" fillId="0" borderId="4" xfId="0" applyFont="1" applyBorder="1" applyAlignment="1" applyProtection="1">
      <alignment vertical="center"/>
      <protection locked="0"/>
    </xf>
    <xf numFmtId="0" fontId="94" fillId="0" borderId="4" xfId="0" applyFont="1" applyFill="1" applyBorder="1" applyAlignment="1" applyProtection="1">
      <alignment vertical="center"/>
      <protection locked="0"/>
    </xf>
    <xf numFmtId="0" fontId="121" fillId="0" borderId="4" xfId="0" applyFont="1" applyFill="1" applyBorder="1" applyAlignment="1" applyProtection="1">
      <alignment horizontal="center" vertical="center" wrapText="1"/>
      <protection locked="0"/>
    </xf>
    <xf numFmtId="0" fontId="73" fillId="0" borderId="4" xfId="0" applyFont="1" applyBorder="1" applyAlignment="1" applyProtection="1">
      <alignment horizontal="left" vertical="center"/>
      <protection locked="0"/>
    </xf>
    <xf numFmtId="0" fontId="136" fillId="0" borderId="4" xfId="0" applyFont="1" applyFill="1" applyBorder="1" applyAlignment="1" applyProtection="1">
      <alignment horizontal="center" vertical="center" wrapText="1"/>
      <protection locked="0"/>
    </xf>
    <xf numFmtId="0" fontId="73" fillId="0" borderId="4" xfId="0" applyFont="1" applyFill="1" applyBorder="1" applyAlignment="1" applyProtection="1">
      <alignment vertical="center" wrapText="1"/>
      <protection locked="0"/>
    </xf>
    <xf numFmtId="0" fontId="131" fillId="0" borderId="4" xfId="0" applyFont="1" applyFill="1" applyBorder="1" applyAlignment="1" applyProtection="1">
      <alignment horizontal="center" vertical="center" wrapText="1"/>
      <protection locked="0"/>
    </xf>
    <xf numFmtId="0" fontId="93" fillId="0" borderId="4"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267" fillId="0" borderId="4" xfId="0" applyFont="1" applyFill="1" applyBorder="1" applyAlignment="1" applyProtection="1">
      <alignment horizontal="center" vertical="center" wrapText="1"/>
      <protection locked="0"/>
    </xf>
    <xf numFmtId="0" fontId="207" fillId="0" borderId="4" xfId="0" applyFont="1" applyFill="1" applyBorder="1" applyAlignment="1" applyProtection="1">
      <alignment horizontal="center" vertical="center" wrapText="1"/>
      <protection locked="0"/>
    </xf>
    <xf numFmtId="0" fontId="73" fillId="0" borderId="4" xfId="0" applyFont="1" applyBorder="1" applyAlignment="1" applyProtection="1">
      <alignment vertical="center"/>
      <protection locked="0"/>
    </xf>
    <xf numFmtId="0" fontId="269" fillId="0" borderId="4" xfId="0" applyFont="1" applyBorder="1" applyAlignment="1" applyProtection="1">
      <alignment horizontal="center" vertical="center" wrapText="1"/>
      <protection locked="0"/>
    </xf>
    <xf numFmtId="0" fontId="269" fillId="0" borderId="4" xfId="0" applyFont="1" applyFill="1" applyBorder="1" applyAlignment="1" applyProtection="1">
      <alignment horizontal="center" vertical="center" wrapText="1"/>
      <protection locked="0"/>
    </xf>
    <xf numFmtId="0" fontId="268" fillId="19" borderId="4" xfId="0" applyFont="1" applyFill="1" applyBorder="1" applyAlignment="1" applyProtection="1">
      <alignment vertical="center" wrapText="1"/>
      <protection hidden="1"/>
    </xf>
    <xf numFmtId="0" fontId="294" fillId="7" borderId="167" xfId="0" applyFont="1" applyFill="1" applyBorder="1" applyAlignment="1" applyProtection="1">
      <alignment horizontal="center" vertical="center" wrapText="1"/>
      <protection locked="0"/>
    </xf>
    <xf numFmtId="0" fontId="295" fillId="0" borderId="0" xfId="0" applyFont="1" applyBorder="1" applyProtection="1">
      <protection hidden="1"/>
    </xf>
    <xf numFmtId="0" fontId="295" fillId="0" borderId="0" xfId="0" applyFont="1" applyProtection="1">
      <protection hidden="1"/>
    </xf>
    <xf numFmtId="0" fontId="0" fillId="0" borderId="0" xfId="0" applyFont="1" applyProtection="1">
      <protection hidden="1"/>
    </xf>
    <xf numFmtId="0" fontId="298" fillId="0" borderId="118" xfId="0" applyFont="1" applyFill="1" applyBorder="1" applyAlignment="1" applyProtection="1">
      <alignment horizontal="left" vertical="center" wrapText="1"/>
      <protection hidden="1"/>
    </xf>
    <xf numFmtId="0" fontId="298" fillId="0" borderId="79" xfId="0" applyFont="1" applyFill="1" applyBorder="1" applyAlignment="1" applyProtection="1">
      <alignment horizontal="center" vertical="center" wrapText="1"/>
      <protection hidden="1"/>
    </xf>
    <xf numFmtId="0" fontId="300" fillId="0" borderId="79" xfId="0" applyFont="1" applyFill="1" applyBorder="1" applyAlignment="1" applyProtection="1">
      <alignment horizontal="center" vertical="center" wrapText="1"/>
      <protection hidden="1"/>
    </xf>
    <xf numFmtId="0" fontId="300" fillId="0" borderId="80" xfId="0" applyFont="1" applyFill="1" applyBorder="1" applyAlignment="1" applyProtection="1">
      <alignment horizontal="center" vertical="center" wrapText="1"/>
      <protection hidden="1"/>
    </xf>
    <xf numFmtId="0" fontId="298" fillId="0" borderId="127" xfId="0" applyFont="1" applyFill="1" applyBorder="1" applyAlignment="1" applyProtection="1">
      <alignment horizontal="center" vertical="center" wrapText="1"/>
      <protection hidden="1"/>
    </xf>
    <xf numFmtId="0" fontId="204" fillId="0" borderId="167" xfId="0" applyFont="1" applyFill="1" applyBorder="1" applyAlignment="1" applyProtection="1">
      <alignment horizontal="center" vertical="center"/>
      <protection locked="0"/>
    </xf>
    <xf numFmtId="0" fontId="33" fillId="14" borderId="211" xfId="0" applyFont="1" applyFill="1" applyBorder="1" applyAlignment="1" applyProtection="1">
      <alignment horizontal="center" vertical="center" wrapText="1"/>
    </xf>
    <xf numFmtId="164" fontId="33" fillId="14" borderId="211" xfId="0" applyNumberFormat="1" applyFont="1" applyFill="1" applyBorder="1" applyAlignment="1" applyProtection="1">
      <alignment horizontal="center" vertical="center" wrapText="1"/>
    </xf>
    <xf numFmtId="0" fontId="33" fillId="14" borderId="211" xfId="0" applyFont="1" applyFill="1" applyBorder="1" applyAlignment="1" applyProtection="1">
      <alignment horizontal="left" vertical="center" wrapText="1"/>
    </xf>
    <xf numFmtId="0" fontId="33" fillId="14" borderId="212" xfId="0" applyFont="1" applyFill="1" applyBorder="1" applyAlignment="1" applyProtection="1">
      <alignment horizontal="center" vertical="center" wrapText="1"/>
    </xf>
    <xf numFmtId="0" fontId="27" fillId="0" borderId="45" xfId="0" applyFont="1" applyFill="1" applyBorder="1" applyAlignment="1" applyProtection="1">
      <alignment horizontal="center" vertical="center" wrapText="1"/>
      <protection hidden="1"/>
    </xf>
    <xf numFmtId="0" fontId="308" fillId="13" borderId="4" xfId="2" applyFont="1" applyFill="1" applyBorder="1" applyAlignment="1" applyProtection="1">
      <alignment vertical="center" wrapText="1"/>
      <protection hidden="1"/>
    </xf>
    <xf numFmtId="0" fontId="147" fillId="10" borderId="4" xfId="0" applyFont="1" applyFill="1" applyBorder="1" applyAlignment="1" applyProtection="1">
      <alignment horizontal="center" vertical="center" wrapText="1"/>
      <protection hidden="1"/>
    </xf>
    <xf numFmtId="0" fontId="311" fillId="0" borderId="0" xfId="0" applyNumberFormat="1" applyFont="1"/>
    <xf numFmtId="0" fontId="23" fillId="14" borderId="13" xfId="0" applyFont="1" applyFill="1" applyBorder="1" applyAlignment="1" applyProtection="1">
      <alignment horizontal="center" vertical="center"/>
      <protection hidden="1"/>
    </xf>
    <xf numFmtId="0" fontId="126" fillId="0" borderId="18" xfId="0" applyFont="1" applyFill="1" applyBorder="1" applyAlignment="1" applyProtection="1">
      <alignment horizontal="center" vertical="center" wrapText="1"/>
      <protection hidden="1"/>
    </xf>
    <xf numFmtId="1" fontId="314" fillId="0" borderId="79" xfId="0" applyNumberFormat="1" applyFont="1" applyFill="1" applyBorder="1" applyAlignment="1" applyProtection="1">
      <alignment horizontal="center" vertical="center" wrapText="1"/>
      <protection hidden="1"/>
    </xf>
    <xf numFmtId="1" fontId="314" fillId="0" borderId="81" xfId="0" applyNumberFormat="1" applyFont="1" applyFill="1" applyBorder="1" applyAlignment="1" applyProtection="1">
      <alignment horizontal="center" vertical="center" wrapText="1"/>
      <protection hidden="1"/>
    </xf>
    <xf numFmtId="0" fontId="0" fillId="0" borderId="219" xfId="0" applyBorder="1" applyAlignment="1">
      <alignment wrapText="1"/>
    </xf>
    <xf numFmtId="14" fontId="0" fillId="0" borderId="219" xfId="0" applyNumberFormat="1" applyBorder="1" applyAlignment="1">
      <alignment wrapText="1"/>
    </xf>
    <xf numFmtId="0" fontId="0" fillId="0" borderId="0" xfId="0" applyAlignment="1" applyProtection="1">
      <alignment horizontal="center" vertical="center" wrapText="1"/>
      <protection hidden="1"/>
    </xf>
    <xf numFmtId="0" fontId="284" fillId="0" borderId="191" xfId="0" applyFont="1" applyFill="1" applyBorder="1" applyAlignment="1" applyProtection="1">
      <alignment vertical="top" wrapText="1"/>
      <protection hidden="1"/>
    </xf>
    <xf numFmtId="0" fontId="284" fillId="0" borderId="185" xfId="0" applyFont="1" applyFill="1" applyBorder="1" applyAlignment="1" applyProtection="1">
      <alignment vertical="top" wrapText="1"/>
      <protection hidden="1"/>
    </xf>
    <xf numFmtId="0" fontId="24" fillId="0" borderId="180" xfId="0" applyFont="1" applyFill="1" applyBorder="1" applyAlignment="1" applyProtection="1">
      <alignment vertical="top" wrapText="1"/>
      <protection hidden="1"/>
    </xf>
    <xf numFmtId="0" fontId="24" fillId="0" borderId="180" xfId="0" applyFont="1" applyFill="1" applyBorder="1" applyAlignment="1" applyProtection="1">
      <alignment horizontal="center" vertical="top" wrapText="1"/>
      <protection hidden="1"/>
    </xf>
    <xf numFmtId="0" fontId="36" fillId="0" borderId="0" xfId="0" applyFont="1" applyFill="1" applyBorder="1" applyAlignment="1" applyProtection="1">
      <alignment horizontal="center" vertical="top" wrapText="1"/>
      <protection hidden="1"/>
    </xf>
    <xf numFmtId="0" fontId="73" fillId="0" borderId="180" xfId="0" applyFont="1" applyFill="1" applyBorder="1" applyAlignment="1" applyProtection="1">
      <alignment horizontal="center" vertical="top" wrapText="1"/>
      <protection hidden="1"/>
    </xf>
    <xf numFmtId="0" fontId="94" fillId="0" borderId="180" xfId="0" applyFont="1" applyFill="1" applyBorder="1" applyAlignment="1" applyProtection="1">
      <alignment vertical="top" wrapText="1"/>
      <protection hidden="1"/>
    </xf>
    <xf numFmtId="0" fontId="4" fillId="0" borderId="180" xfId="0" applyFont="1" applyFill="1" applyBorder="1" applyAlignment="1" applyProtection="1">
      <alignment horizontal="center" vertical="top" wrapText="1"/>
      <protection hidden="1"/>
    </xf>
    <xf numFmtId="0" fontId="38" fillId="0" borderId="0" xfId="0" applyFont="1" applyFill="1" applyBorder="1" applyAlignment="1" applyProtection="1">
      <alignment horizontal="center" vertical="top" wrapText="1"/>
      <protection hidden="1"/>
    </xf>
    <xf numFmtId="0" fontId="27" fillId="0" borderId="180" xfId="0" applyFont="1" applyFill="1" applyBorder="1" applyAlignment="1" applyProtection="1">
      <alignment vertical="top" wrapText="1"/>
      <protection hidden="1"/>
    </xf>
    <xf numFmtId="0" fontId="225" fillId="0" borderId="180" xfId="0" applyFont="1" applyFill="1" applyBorder="1" applyAlignment="1" applyProtection="1">
      <alignment horizontal="center" vertical="top" textRotation="90" wrapText="1"/>
      <protection hidden="1"/>
    </xf>
    <xf numFmtId="0" fontId="228" fillId="0" borderId="180" xfId="0" applyFont="1" applyFill="1" applyBorder="1" applyAlignment="1" applyProtection="1">
      <alignment horizontal="center" vertical="top" textRotation="90" wrapText="1"/>
      <protection hidden="1"/>
    </xf>
    <xf numFmtId="0" fontId="223" fillId="0" borderId="180" xfId="0" applyFont="1" applyFill="1" applyBorder="1" applyAlignment="1" applyProtection="1">
      <alignment horizontal="center" vertical="top" textRotation="90" wrapText="1"/>
      <protection hidden="1"/>
    </xf>
    <xf numFmtId="0" fontId="246" fillId="0" borderId="180" xfId="0" applyFont="1" applyFill="1" applyBorder="1" applyAlignment="1" applyProtection="1">
      <alignment horizontal="center" vertical="top" textRotation="90" wrapText="1"/>
      <protection hidden="1"/>
    </xf>
    <xf numFmtId="0" fontId="50" fillId="0" borderId="180" xfId="0" applyFont="1" applyFill="1" applyBorder="1" applyAlignment="1" applyProtection="1">
      <alignment horizontal="center" vertical="top" textRotation="90" wrapText="1"/>
      <protection hidden="1"/>
    </xf>
    <xf numFmtId="0" fontId="50" fillId="0" borderId="180" xfId="0" applyFont="1" applyFill="1" applyBorder="1" applyAlignment="1" applyProtection="1">
      <alignment vertical="top" textRotation="90" wrapText="1"/>
      <protection hidden="1"/>
    </xf>
    <xf numFmtId="0" fontId="108" fillId="0" borderId="180" xfId="0" applyFont="1" applyFill="1" applyBorder="1" applyAlignment="1" applyProtection="1">
      <alignment horizontal="center" vertical="top" textRotation="90" wrapText="1"/>
      <protection hidden="1"/>
    </xf>
    <xf numFmtId="0" fontId="2" fillId="0" borderId="180" xfId="0" applyFont="1" applyFill="1" applyBorder="1" applyAlignment="1" applyProtection="1">
      <alignment horizontal="center" vertical="top" textRotation="90" wrapText="1"/>
      <protection hidden="1"/>
    </xf>
    <xf numFmtId="0" fontId="22" fillId="0" borderId="180" xfId="0" applyFont="1" applyFill="1" applyBorder="1" applyAlignment="1" applyProtection="1">
      <alignment vertical="top" wrapText="1"/>
      <protection hidden="1"/>
    </xf>
    <xf numFmtId="0" fontId="43" fillId="0" borderId="180" xfId="0" applyFont="1" applyFill="1" applyBorder="1" applyAlignment="1" applyProtection="1">
      <alignment horizontal="center" vertical="top" wrapText="1"/>
      <protection hidden="1"/>
    </xf>
    <xf numFmtId="0" fontId="44" fillId="0" borderId="180" xfId="0" applyFont="1" applyFill="1" applyBorder="1" applyAlignment="1" applyProtection="1">
      <alignment horizontal="center" vertical="top" wrapText="1"/>
      <protection hidden="1"/>
    </xf>
    <xf numFmtId="1" fontId="90" fillId="0" borderId="180" xfId="0" applyNumberFormat="1" applyFont="1" applyFill="1" applyBorder="1" applyAlignment="1" applyProtection="1">
      <alignment horizontal="center" vertical="top" wrapText="1"/>
      <protection hidden="1"/>
    </xf>
    <xf numFmtId="1" fontId="54" fillId="0" borderId="180" xfId="0" applyNumberFormat="1" applyFont="1" applyFill="1" applyBorder="1" applyAlignment="1" applyProtection="1">
      <alignment horizontal="center" vertical="top" wrapText="1"/>
      <protection hidden="1"/>
    </xf>
    <xf numFmtId="0" fontId="48" fillId="0" borderId="180" xfId="0" applyFont="1" applyFill="1" applyBorder="1" applyAlignment="1" applyProtection="1">
      <alignment horizontal="center" vertical="top" wrapText="1"/>
      <protection hidden="1"/>
    </xf>
    <xf numFmtId="0" fontId="43" fillId="20" borderId="180" xfId="0" applyFont="1" applyFill="1" applyBorder="1" applyAlignment="1" applyProtection="1">
      <alignment horizontal="center" vertical="top" wrapText="1"/>
      <protection hidden="1"/>
    </xf>
    <xf numFmtId="0" fontId="46" fillId="20" borderId="180" xfId="0" applyFont="1" applyFill="1" applyBorder="1" applyAlignment="1" applyProtection="1">
      <alignment horizontal="center" vertical="top" wrapText="1"/>
      <protection hidden="1"/>
    </xf>
    <xf numFmtId="0" fontId="43" fillId="29" borderId="180" xfId="0" applyFont="1" applyFill="1" applyBorder="1" applyAlignment="1" applyProtection="1">
      <alignment horizontal="center" vertical="top" wrapText="1"/>
      <protection hidden="1"/>
    </xf>
    <xf numFmtId="0" fontId="39" fillId="11" borderId="180" xfId="0" applyFont="1" applyFill="1" applyBorder="1" applyAlignment="1" applyProtection="1">
      <alignment horizontal="center" vertical="top" wrapText="1"/>
      <protection hidden="1"/>
    </xf>
    <xf numFmtId="0" fontId="43" fillId="12" borderId="180" xfId="0" applyFont="1" applyFill="1" applyBorder="1" applyAlignment="1" applyProtection="1">
      <alignment horizontal="center" vertical="top" wrapText="1"/>
      <protection hidden="1"/>
    </xf>
    <xf numFmtId="0" fontId="249" fillId="0" borderId="180" xfId="0" applyFont="1" applyFill="1" applyBorder="1" applyAlignment="1" applyProtection="1">
      <alignment horizontal="center" vertical="top" wrapText="1"/>
      <protection hidden="1"/>
    </xf>
    <xf numFmtId="0" fontId="108" fillId="0" borderId="180" xfId="0" applyFont="1" applyFill="1" applyBorder="1" applyAlignment="1" applyProtection="1">
      <alignment horizontal="center" vertical="top" wrapText="1"/>
      <protection hidden="1"/>
    </xf>
    <xf numFmtId="0" fontId="27" fillId="0" borderId="180" xfId="0" applyFont="1" applyFill="1" applyBorder="1" applyAlignment="1" applyProtection="1">
      <alignment horizontal="center" vertical="top" wrapText="1"/>
      <protection hidden="1"/>
    </xf>
    <xf numFmtId="0" fontId="121" fillId="0" borderId="180" xfId="0" applyFont="1" applyBorder="1" applyAlignment="1" applyProtection="1">
      <alignment horizontal="center" vertical="top" wrapText="1"/>
      <protection locked="0"/>
    </xf>
    <xf numFmtId="0" fontId="113" fillId="0" borderId="180" xfId="0" applyFont="1" applyBorder="1" applyAlignment="1" applyProtection="1">
      <alignment horizontal="center" vertical="top" wrapText="1"/>
      <protection locked="0"/>
    </xf>
    <xf numFmtId="0" fontId="310" fillId="25" borderId="180" xfId="0" applyFont="1" applyFill="1" applyBorder="1" applyAlignment="1" applyProtection="1">
      <alignment horizontal="center" vertical="top" wrapText="1"/>
      <protection locked="0"/>
    </xf>
    <xf numFmtId="1" fontId="49" fillId="0" borderId="180" xfId="0" applyNumberFormat="1" applyFont="1" applyFill="1" applyBorder="1" applyAlignment="1" applyProtection="1">
      <alignment horizontal="center" vertical="top" wrapText="1"/>
      <protection hidden="1"/>
    </xf>
    <xf numFmtId="0" fontId="50" fillId="0" borderId="180" xfId="0" applyFont="1" applyFill="1" applyBorder="1" applyAlignment="1" applyProtection="1">
      <alignment horizontal="center" vertical="top" wrapText="1"/>
      <protection hidden="1"/>
    </xf>
    <xf numFmtId="0" fontId="51" fillId="0" borderId="0" xfId="0" applyFont="1" applyFill="1" applyBorder="1" applyAlignment="1" applyProtection="1">
      <alignment horizontal="center" vertical="top" wrapText="1"/>
      <protection hidden="1"/>
    </xf>
    <xf numFmtId="0" fontId="52" fillId="8" borderId="180" xfId="0" applyFont="1" applyFill="1" applyBorder="1" applyAlignment="1" applyProtection="1">
      <alignment horizontal="center" vertical="top" wrapText="1"/>
      <protection hidden="1"/>
    </xf>
    <xf numFmtId="0" fontId="53" fillId="0" borderId="180" xfId="0" applyFont="1" applyFill="1" applyBorder="1" applyAlignment="1" applyProtection="1">
      <alignment horizontal="center" vertical="top" wrapText="1"/>
      <protection hidden="1"/>
    </xf>
    <xf numFmtId="0" fontId="54" fillId="0" borderId="180" xfId="0" applyFont="1" applyFill="1" applyBorder="1" applyAlignment="1" applyProtection="1">
      <alignment horizontal="center" vertical="top" wrapText="1"/>
      <protection hidden="1"/>
    </xf>
    <xf numFmtId="164" fontId="53" fillId="0" borderId="180" xfId="0" applyNumberFormat="1" applyFont="1" applyFill="1" applyBorder="1" applyAlignment="1" applyProtection="1">
      <alignment horizontal="center" vertical="top" wrapText="1"/>
      <protection hidden="1"/>
    </xf>
    <xf numFmtId="0" fontId="43" fillId="0" borderId="180" xfId="0" applyFont="1" applyFill="1" applyBorder="1" applyAlignment="1" applyProtection="1">
      <alignment horizontal="left" vertical="top" wrapText="1"/>
      <protection hidden="1"/>
    </xf>
    <xf numFmtId="0" fontId="91" fillId="0" borderId="180" xfId="0" applyFont="1" applyFill="1" applyBorder="1" applyAlignment="1" applyProtection="1">
      <alignment horizontal="center" vertical="top" wrapText="1"/>
      <protection hidden="1"/>
    </xf>
    <xf numFmtId="0" fontId="45" fillId="0" borderId="180" xfId="0" applyFont="1" applyFill="1" applyBorder="1" applyAlignment="1" applyProtection="1">
      <alignment horizontal="center" vertical="top" wrapText="1"/>
      <protection hidden="1"/>
    </xf>
    <xf numFmtId="0" fontId="43" fillId="11" borderId="180" xfId="0" applyFont="1" applyFill="1" applyBorder="1" applyAlignment="1" applyProtection="1">
      <alignment horizontal="center" vertical="top" wrapText="1"/>
      <protection hidden="1"/>
    </xf>
    <xf numFmtId="0" fontId="50" fillId="20" borderId="180" xfId="0" applyFont="1" applyFill="1" applyBorder="1" applyAlignment="1" applyProtection="1">
      <alignment horizontal="center" vertical="top" wrapText="1"/>
      <protection hidden="1"/>
    </xf>
    <xf numFmtId="1" fontId="281" fillId="0" borderId="180" xfId="0" applyNumberFormat="1" applyFont="1" applyFill="1" applyBorder="1" applyAlignment="1" applyProtection="1">
      <alignment horizontal="center" vertical="top" wrapText="1"/>
    </xf>
    <xf numFmtId="0" fontId="55" fillId="0" borderId="180" xfId="3" applyFont="1" applyBorder="1" applyAlignment="1" applyProtection="1">
      <alignment horizontal="center" vertical="top"/>
      <protection hidden="1"/>
    </xf>
    <xf numFmtId="0" fontId="56" fillId="0" borderId="180" xfId="0" applyFont="1" applyFill="1" applyBorder="1" applyAlignment="1" applyProtection="1">
      <alignment horizontal="center" vertical="top" wrapText="1"/>
      <protection hidden="1"/>
    </xf>
    <xf numFmtId="0" fontId="277" fillId="0" borderId="180" xfId="3" applyFont="1" applyBorder="1" applyAlignment="1" applyProtection="1">
      <alignment horizontal="center" vertical="top"/>
      <protection hidden="1"/>
    </xf>
    <xf numFmtId="0" fontId="278" fillId="0" borderId="180" xfId="3" applyFont="1" applyBorder="1" applyAlignment="1" applyProtection="1">
      <alignment horizontal="center" vertical="top"/>
      <protection hidden="1"/>
    </xf>
    <xf numFmtId="0" fontId="74" fillId="0" borderId="180" xfId="0" applyFont="1" applyFill="1" applyBorder="1" applyAlignment="1" applyProtection="1">
      <alignment horizontal="center" vertical="top" wrapText="1"/>
      <protection hidden="1"/>
    </xf>
    <xf numFmtId="2" fontId="49" fillId="0" borderId="180" xfId="0" applyNumberFormat="1" applyFont="1" applyFill="1" applyBorder="1" applyAlignment="1" applyProtection="1">
      <alignment horizontal="center" vertical="top" wrapText="1"/>
      <protection hidden="1"/>
    </xf>
    <xf numFmtId="0" fontId="49" fillId="0" borderId="180" xfId="0" applyFont="1" applyFill="1" applyBorder="1" applyAlignment="1" applyProtection="1">
      <alignment horizontal="center" vertical="top" wrapText="1"/>
      <protection hidden="1"/>
    </xf>
    <xf numFmtId="0" fontId="280" fillId="0" borderId="180" xfId="0" applyFont="1" applyFill="1" applyBorder="1" applyAlignment="1" applyProtection="1">
      <alignment horizontal="center" vertical="top" wrapText="1"/>
      <protection hidden="1"/>
    </xf>
    <xf numFmtId="0" fontId="57" fillId="0" borderId="0" xfId="0" applyFont="1" applyFill="1" applyBorder="1" applyAlignment="1" applyProtection="1">
      <alignment horizontal="center" vertical="top" wrapText="1"/>
      <protection hidden="1"/>
    </xf>
    <xf numFmtId="0" fontId="57" fillId="0" borderId="0" xfId="0" applyFont="1" applyFill="1" applyBorder="1" applyAlignment="1" applyProtection="1">
      <alignment horizontal="left" vertical="top" wrapText="1"/>
      <protection hidden="1"/>
    </xf>
    <xf numFmtId="0" fontId="223" fillId="0" borderId="180" xfId="0" applyFont="1" applyFill="1" applyBorder="1" applyAlignment="1" applyProtection="1">
      <alignment vertical="top" wrapText="1"/>
      <protection hidden="1"/>
    </xf>
    <xf numFmtId="0" fontId="223" fillId="0" borderId="29" xfId="0" applyFont="1" applyFill="1" applyBorder="1" applyAlignment="1" applyProtection="1">
      <alignment vertical="top" wrapText="1"/>
      <protection hidden="1"/>
    </xf>
    <xf numFmtId="0" fontId="223" fillId="0" borderId="27" xfId="0" applyFont="1" applyFill="1" applyBorder="1" applyAlignment="1" applyProtection="1">
      <alignment vertical="top" wrapText="1"/>
      <protection hidden="1"/>
    </xf>
    <xf numFmtId="0" fontId="27" fillId="23" borderId="22" xfId="0" applyFont="1" applyFill="1" applyBorder="1" applyAlignment="1" applyProtection="1">
      <alignment horizontal="center" vertical="top" wrapText="1"/>
      <protection hidden="1"/>
    </xf>
    <xf numFmtId="0" fontId="60" fillId="0" borderId="22" xfId="0" applyFont="1" applyBorder="1" applyAlignment="1" applyProtection="1">
      <alignment vertical="top" wrapText="1"/>
      <protection hidden="1"/>
    </xf>
    <xf numFmtId="167" fontId="34" fillId="0" borderId="180" xfId="0" applyNumberFormat="1" applyFont="1" applyFill="1" applyBorder="1" applyAlignment="1" applyProtection="1">
      <alignment horizontal="center" vertical="top" wrapText="1"/>
      <protection hidden="1"/>
    </xf>
    <xf numFmtId="0" fontId="40" fillId="0" borderId="180" xfId="0" applyFont="1" applyFill="1" applyBorder="1" applyAlignment="1" applyProtection="1">
      <alignment vertical="top" wrapText="1"/>
      <protection hidden="1"/>
    </xf>
    <xf numFmtId="14" fontId="62" fillId="0" borderId="30" xfId="0" applyNumberFormat="1" applyFont="1" applyFill="1" applyBorder="1" applyAlignment="1" applyProtection="1">
      <alignment vertical="top" wrapText="1"/>
      <protection hidden="1"/>
    </xf>
    <xf numFmtId="0" fontId="60" fillId="0" borderId="0" xfId="0" applyFont="1" applyBorder="1" applyAlignment="1" applyProtection="1">
      <alignment horizontal="center" vertical="top" wrapText="1"/>
      <protection hidden="1"/>
    </xf>
    <xf numFmtId="0" fontId="22" fillId="0" borderId="21" xfId="0" applyFont="1" applyFill="1" applyBorder="1" applyAlignment="1" applyProtection="1">
      <alignment vertical="top" wrapText="1"/>
      <protection hidden="1"/>
    </xf>
    <xf numFmtId="0" fontId="22" fillId="0" borderId="22" xfId="0" applyFont="1" applyFill="1" applyBorder="1" applyAlignment="1" applyProtection="1">
      <alignment vertical="top" wrapText="1"/>
      <protection hidden="1"/>
    </xf>
    <xf numFmtId="0" fontId="22" fillId="0" borderId="0" xfId="0" applyFont="1" applyFill="1" applyBorder="1" applyAlignment="1" applyProtection="1">
      <alignment vertical="top" wrapText="1"/>
      <protection hidden="1"/>
    </xf>
    <xf numFmtId="0" fontId="22" fillId="23" borderId="0" xfId="0" applyFont="1" applyFill="1" applyBorder="1" applyAlignment="1" applyProtection="1">
      <alignment horizontal="center" vertical="top" wrapText="1"/>
      <protection hidden="1"/>
    </xf>
    <xf numFmtId="0" fontId="60" fillId="0" borderId="0" xfId="0" applyFont="1" applyBorder="1" applyAlignment="1" applyProtection="1">
      <alignment vertical="top" wrapText="1"/>
      <protection hidden="1"/>
    </xf>
    <xf numFmtId="0" fontId="20" fillId="0" borderId="180" xfId="0" applyFont="1" applyFill="1" applyBorder="1" applyAlignment="1" applyProtection="1">
      <alignment vertical="top" wrapText="1"/>
      <protection hidden="1"/>
    </xf>
    <xf numFmtId="0" fontId="4" fillId="0" borderId="180" xfId="0" applyFont="1" applyFill="1" applyBorder="1" applyAlignment="1" applyProtection="1">
      <alignment vertical="top" wrapText="1"/>
      <protection hidden="1"/>
    </xf>
    <xf numFmtId="0" fontId="57" fillId="0" borderId="0" xfId="0" applyFont="1" applyBorder="1" applyAlignment="1" applyProtection="1">
      <alignment horizontal="center" vertical="top" wrapText="1"/>
      <protection hidden="1"/>
    </xf>
    <xf numFmtId="0" fontId="64" fillId="0" borderId="180" xfId="0" applyFont="1" applyBorder="1" applyAlignment="1" applyProtection="1">
      <alignment horizontal="center" vertical="top" wrapText="1"/>
      <protection hidden="1"/>
    </xf>
    <xf numFmtId="0" fontId="65" fillId="0" borderId="180" xfId="0" applyFont="1" applyBorder="1" applyAlignment="1" applyProtection="1">
      <alignment horizontal="center" vertical="top" wrapText="1"/>
      <protection hidden="1"/>
    </xf>
    <xf numFmtId="0" fontId="66" fillId="0" borderId="180" xfId="0" applyFont="1" applyBorder="1" applyAlignment="1" applyProtection="1">
      <alignment vertical="top"/>
      <protection hidden="1"/>
    </xf>
    <xf numFmtId="0" fontId="225" fillId="0" borderId="180" xfId="0" applyFont="1" applyFill="1" applyBorder="1" applyAlignment="1" applyProtection="1">
      <alignment vertical="top" wrapText="1"/>
      <protection hidden="1"/>
    </xf>
    <xf numFmtId="0" fontId="225" fillId="0" borderId="29" xfId="0" applyFont="1" applyFill="1" applyBorder="1" applyAlignment="1" applyProtection="1">
      <alignment vertical="top" wrapText="1"/>
      <protection hidden="1"/>
    </xf>
    <xf numFmtId="0" fontId="225" fillId="0" borderId="27" xfId="0" applyFont="1" applyFill="1" applyBorder="1" applyAlignment="1" applyProtection="1">
      <alignment vertical="top" wrapText="1"/>
      <protection hidden="1"/>
    </xf>
    <xf numFmtId="0" fontId="22" fillId="0" borderId="31" xfId="0" applyFont="1" applyFill="1" applyBorder="1" applyAlignment="1" applyProtection="1">
      <alignment vertical="top" wrapText="1"/>
      <protection hidden="1"/>
    </xf>
    <xf numFmtId="0" fontId="49" fillId="23" borderId="0" xfId="0" applyFont="1" applyFill="1" applyBorder="1" applyAlignment="1" applyProtection="1">
      <alignment horizontal="center" vertical="top" wrapText="1"/>
      <protection hidden="1"/>
    </xf>
    <xf numFmtId="0" fontId="68" fillId="0" borderId="0" xfId="0" applyFont="1" applyBorder="1" applyAlignment="1" applyProtection="1">
      <alignment horizontal="center" vertical="top" wrapText="1"/>
      <protection hidden="1"/>
    </xf>
    <xf numFmtId="0" fontId="106" fillId="0" borderId="180" xfId="0" applyFont="1" applyFill="1" applyBorder="1" applyAlignment="1" applyProtection="1">
      <alignment horizontal="center" vertical="top" wrapText="1"/>
      <protection hidden="1"/>
    </xf>
    <xf numFmtId="2" fontId="93" fillId="0" borderId="180" xfId="0" applyNumberFormat="1" applyFont="1" applyBorder="1" applyAlignment="1" applyProtection="1">
      <alignment horizontal="left" vertical="top"/>
      <protection hidden="1"/>
    </xf>
    <xf numFmtId="0" fontId="64" fillId="0" borderId="180" xfId="0" applyFont="1" applyFill="1" applyBorder="1" applyAlignment="1" applyProtection="1">
      <alignment horizontal="center" vertical="top" wrapText="1"/>
      <protection hidden="1"/>
    </xf>
    <xf numFmtId="0" fontId="69" fillId="0" borderId="180" xfId="0" applyNumberFormat="1" applyFont="1" applyFill="1" applyBorder="1" applyAlignment="1" applyProtection="1">
      <alignment vertical="top" wrapText="1"/>
      <protection hidden="1"/>
    </xf>
    <xf numFmtId="0" fontId="69" fillId="0" borderId="29" xfId="0" applyNumberFormat="1" applyFont="1" applyFill="1" applyBorder="1" applyAlignment="1" applyProtection="1">
      <alignment vertical="top" wrapText="1"/>
      <protection hidden="1"/>
    </xf>
    <xf numFmtId="0" fontId="69" fillId="0" borderId="27" xfId="0" applyNumberFormat="1" applyFont="1" applyFill="1" applyBorder="1" applyAlignment="1" applyProtection="1">
      <alignment vertical="top" wrapText="1"/>
      <protection hidden="1"/>
    </xf>
    <xf numFmtId="0" fontId="64" fillId="0" borderId="20" xfId="0" applyFont="1" applyFill="1" applyBorder="1" applyAlignment="1" applyProtection="1">
      <alignment horizontal="center" vertical="top" wrapText="1"/>
      <protection hidden="1"/>
    </xf>
    <xf numFmtId="0" fontId="71" fillId="23" borderId="0" xfId="0" applyFont="1" applyFill="1" applyBorder="1" applyAlignment="1" applyProtection="1">
      <alignment horizontal="center" vertical="top" wrapText="1"/>
      <protection hidden="1"/>
    </xf>
    <xf numFmtId="0" fontId="72" fillId="0" borderId="180" xfId="0" applyFont="1" applyFill="1" applyBorder="1" applyAlignment="1" applyProtection="1">
      <alignment vertical="top" wrapText="1"/>
      <protection hidden="1"/>
    </xf>
    <xf numFmtId="0" fontId="0" fillId="0" borderId="180" xfId="0" applyBorder="1" applyAlignment="1" applyProtection="1">
      <alignment vertical="top"/>
      <protection hidden="1"/>
    </xf>
    <xf numFmtId="0" fontId="71" fillId="0" borderId="180" xfId="0" applyFont="1" applyFill="1" applyBorder="1" applyAlignment="1" applyProtection="1">
      <alignment vertical="top" wrapText="1"/>
      <protection hidden="1"/>
    </xf>
    <xf numFmtId="0" fontId="71" fillId="0" borderId="29" xfId="0" applyFont="1" applyFill="1" applyBorder="1" applyAlignment="1" applyProtection="1">
      <alignment vertical="top" wrapText="1"/>
      <protection hidden="1"/>
    </xf>
    <xf numFmtId="0" fontId="71" fillId="0" borderId="27" xfId="0" applyFont="1" applyFill="1" applyBorder="1" applyAlignment="1" applyProtection="1">
      <alignment vertical="top" wrapText="1"/>
      <protection hidden="1"/>
    </xf>
    <xf numFmtId="0" fontId="27" fillId="0" borderId="20" xfId="0" applyFont="1" applyFill="1" applyBorder="1" applyAlignment="1" applyProtection="1">
      <alignment vertical="top" wrapText="1"/>
      <protection hidden="1"/>
    </xf>
    <xf numFmtId="0" fontId="27" fillId="23" borderId="0" xfId="0" applyFont="1" applyFill="1" applyBorder="1" applyAlignment="1" applyProtection="1">
      <alignment horizontal="center" vertical="top" wrapText="1"/>
      <protection hidden="1"/>
    </xf>
    <xf numFmtId="0" fontId="93" fillId="0" borderId="184" xfId="0" applyFont="1" applyBorder="1" applyAlignment="1" applyProtection="1">
      <alignment horizontal="left" vertical="top"/>
      <protection hidden="1"/>
    </xf>
    <xf numFmtId="2" fontId="63" fillId="0" borderId="180" xfId="0" applyNumberFormat="1" applyFont="1" applyFill="1" applyBorder="1" applyAlignment="1" applyProtection="1">
      <alignment vertical="top" wrapText="1"/>
      <protection hidden="1"/>
    </xf>
    <xf numFmtId="2" fontId="63" fillId="0" borderId="29" xfId="0" applyNumberFormat="1" applyFont="1" applyFill="1" applyBorder="1" applyAlignment="1" applyProtection="1">
      <alignment vertical="top" wrapText="1"/>
      <protection hidden="1"/>
    </xf>
    <xf numFmtId="2" fontId="63" fillId="0" borderId="27" xfId="0" applyNumberFormat="1" applyFont="1" applyFill="1" applyBorder="1" applyAlignment="1" applyProtection="1">
      <alignment vertical="top" wrapText="1"/>
      <protection hidden="1"/>
    </xf>
    <xf numFmtId="2" fontId="63" fillId="23" borderId="0" xfId="0" applyNumberFormat="1" applyFont="1" applyFill="1" applyBorder="1" applyAlignment="1" applyProtection="1">
      <alignment horizontal="center" vertical="top" wrapText="1"/>
      <protection hidden="1"/>
    </xf>
    <xf numFmtId="0" fontId="75" fillId="0" borderId="180" xfId="0" applyFont="1" applyFill="1" applyBorder="1" applyAlignment="1" applyProtection="1">
      <alignment vertical="top" wrapText="1"/>
      <protection hidden="1"/>
    </xf>
    <xf numFmtId="0" fontId="76" fillId="0" borderId="0" xfId="0" applyFont="1" applyBorder="1" applyAlignment="1" applyProtection="1">
      <alignment horizontal="center" vertical="top" wrapText="1"/>
      <protection hidden="1"/>
    </xf>
    <xf numFmtId="0" fontId="63" fillId="0" borderId="180" xfId="0" applyFont="1" applyFill="1" applyBorder="1" applyAlignment="1" applyProtection="1">
      <alignment vertical="top" wrapText="1"/>
      <protection hidden="1"/>
    </xf>
    <xf numFmtId="0" fontId="63" fillId="0" borderId="29" xfId="0" applyFont="1" applyFill="1" applyBorder="1" applyAlignment="1" applyProtection="1">
      <alignment vertical="top" wrapText="1"/>
      <protection hidden="1"/>
    </xf>
    <xf numFmtId="0" fontId="63" fillId="0" borderId="27" xfId="0" applyFont="1" applyFill="1" applyBorder="1" applyAlignment="1" applyProtection="1">
      <alignment vertical="top" wrapText="1"/>
      <protection hidden="1"/>
    </xf>
    <xf numFmtId="0" fontId="63" fillId="23" borderId="0" xfId="0" applyFont="1" applyFill="1" applyBorder="1" applyAlignment="1" applyProtection="1">
      <alignment horizontal="center" vertical="top" wrapText="1"/>
      <protection hidden="1"/>
    </xf>
    <xf numFmtId="0" fontId="77" fillId="0" borderId="0" xfId="0" applyFont="1" applyFill="1" applyBorder="1" applyAlignment="1" applyProtection="1">
      <alignment horizontal="center" vertical="top" wrapText="1"/>
      <protection hidden="1"/>
    </xf>
    <xf numFmtId="0" fontId="0" fillId="0" borderId="184" xfId="0" applyBorder="1" applyAlignment="1" applyProtection="1">
      <alignment vertical="top"/>
      <protection hidden="1"/>
    </xf>
    <xf numFmtId="0" fontId="79" fillId="0" borderId="180" xfId="0" applyFont="1" applyFill="1" applyBorder="1" applyAlignment="1" applyProtection="1">
      <alignment vertical="top" wrapText="1"/>
      <protection hidden="1"/>
    </xf>
    <xf numFmtId="0" fontId="80" fillId="0" borderId="0" xfId="0" applyFont="1" applyBorder="1" applyAlignment="1" applyProtection="1">
      <alignment horizontal="center" vertical="top" wrapText="1"/>
      <protection hidden="1"/>
    </xf>
    <xf numFmtId="0" fontId="63" fillId="0" borderId="180" xfId="0" applyFont="1" applyFill="1" applyBorder="1" applyAlignment="1" applyProtection="1">
      <alignment horizontal="center" vertical="top" wrapText="1"/>
      <protection hidden="1"/>
    </xf>
    <xf numFmtId="0" fontId="63" fillId="0" borderId="27" xfId="0" applyFont="1" applyFill="1" applyBorder="1" applyAlignment="1" applyProtection="1">
      <alignment horizontal="center" vertical="top" wrapText="1"/>
      <protection hidden="1"/>
    </xf>
    <xf numFmtId="0" fontId="63" fillId="0" borderId="20" xfId="0" applyFont="1" applyFill="1" applyBorder="1" applyAlignment="1" applyProtection="1">
      <alignment horizontal="center" vertical="top" wrapText="1"/>
      <protection hidden="1"/>
    </xf>
    <xf numFmtId="0" fontId="93" fillId="0" borderId="180" xfId="0" applyFont="1" applyBorder="1" applyAlignment="1" applyProtection="1">
      <alignment horizontal="left" vertical="top"/>
      <protection hidden="1"/>
    </xf>
    <xf numFmtId="0" fontId="63" fillId="0" borderId="24" xfId="0" applyFont="1" applyFill="1" applyBorder="1" applyAlignment="1" applyProtection="1">
      <alignment vertical="top" wrapText="1"/>
      <protection hidden="1"/>
    </xf>
    <xf numFmtId="0" fontId="63" fillId="0" borderId="25" xfId="0" applyFont="1" applyFill="1" applyBorder="1" applyAlignment="1" applyProtection="1">
      <alignment vertical="top" wrapText="1"/>
      <protection hidden="1"/>
    </xf>
    <xf numFmtId="0" fontId="82" fillId="0" borderId="0" xfId="0" applyFont="1" applyBorder="1" applyAlignment="1" applyProtection="1">
      <alignment horizontal="center" vertical="top" wrapText="1"/>
      <protection hidden="1"/>
    </xf>
    <xf numFmtId="0" fontId="63" fillId="23" borderId="24" xfId="0" applyFont="1" applyFill="1" applyBorder="1" applyAlignment="1" applyProtection="1">
      <alignment horizontal="center" vertical="top" wrapText="1"/>
      <protection hidden="1"/>
    </xf>
    <xf numFmtId="0" fontId="60" fillId="0" borderId="24" xfId="0" applyFont="1" applyBorder="1" applyAlignment="1" applyProtection="1">
      <alignment vertical="top" wrapText="1"/>
      <protection hidden="1"/>
    </xf>
    <xf numFmtId="0" fontId="85" fillId="0" borderId="0" xfId="0" applyFont="1" applyFill="1" applyBorder="1" applyAlignment="1" applyProtection="1">
      <alignment horizontal="right" vertical="top" wrapText="1"/>
      <protection hidden="1"/>
    </xf>
    <xf numFmtId="0" fontId="32" fillId="0" borderId="0" xfId="0" applyFont="1" applyFill="1" applyBorder="1" applyAlignment="1" applyProtection="1">
      <alignment horizontal="center" vertical="top" wrapText="1"/>
      <protection hidden="1"/>
    </xf>
    <xf numFmtId="0" fontId="22" fillId="0" borderId="23" xfId="0" applyFont="1" applyFill="1" applyBorder="1" applyAlignment="1" applyProtection="1">
      <alignment vertical="top" wrapText="1"/>
      <protection hidden="1"/>
    </xf>
    <xf numFmtId="0" fontId="22" fillId="0" borderId="24" xfId="0" applyFont="1" applyFill="1" applyBorder="1" applyAlignment="1" applyProtection="1">
      <alignment vertical="top" wrapText="1"/>
      <protection hidden="1"/>
    </xf>
    <xf numFmtId="0" fontId="85" fillId="0" borderId="0" xfId="0" applyFont="1" applyFill="1" applyBorder="1" applyAlignment="1" applyProtection="1">
      <alignment horizontal="center" vertical="top" wrapText="1"/>
      <protection hidden="1"/>
    </xf>
    <xf numFmtId="0" fontId="86" fillId="0" borderId="0" xfId="0"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vertical="top" wrapText="1"/>
      <protection hidden="1"/>
    </xf>
    <xf numFmtId="0" fontId="32" fillId="0" borderId="0" xfId="0" applyFont="1" applyFill="1" applyBorder="1" applyAlignment="1" applyProtection="1">
      <alignment vertical="top" wrapText="1"/>
      <protection hidden="1"/>
    </xf>
    <xf numFmtId="0" fontId="87" fillId="0" borderId="0" xfId="0" applyFont="1" applyBorder="1" applyAlignment="1" applyProtection="1">
      <alignment horizontal="center" vertical="top" wrapText="1"/>
      <protection hidden="1"/>
    </xf>
    <xf numFmtId="0" fontId="88" fillId="0" borderId="0" xfId="0" applyFont="1" applyBorder="1" applyAlignment="1" applyProtection="1">
      <alignment horizontal="left" vertical="top" wrapText="1"/>
      <protection hidden="1"/>
    </xf>
    <xf numFmtId="0" fontId="87" fillId="0" borderId="0" xfId="0" applyFont="1" applyBorder="1" applyAlignment="1" applyProtection="1">
      <alignment horizontal="left" vertical="top" wrapText="1"/>
      <protection hidden="1"/>
    </xf>
    <xf numFmtId="0" fontId="35" fillId="0" borderId="0" xfId="0" applyFont="1" applyBorder="1" applyAlignment="1" applyProtection="1">
      <alignment horizontal="left" vertical="top" wrapText="1"/>
      <protection hidden="1"/>
    </xf>
    <xf numFmtId="0" fontId="87" fillId="0" borderId="0" xfId="0" applyFont="1" applyFill="1" applyBorder="1" applyAlignment="1" applyProtection="1">
      <alignment horizontal="left" vertical="top" wrapText="1"/>
      <protection hidden="1"/>
    </xf>
    <xf numFmtId="0" fontId="89" fillId="0" borderId="0" xfId="0" applyFont="1" applyBorder="1" applyAlignment="1" applyProtection="1">
      <alignment horizontal="center" vertical="top" wrapText="1"/>
      <protection hidden="1"/>
    </xf>
    <xf numFmtId="0" fontId="88" fillId="0" borderId="0" xfId="0" applyFont="1" applyFill="1" applyBorder="1" applyAlignment="1" applyProtection="1">
      <alignment horizontal="center" vertical="top" wrapText="1"/>
      <protection hidden="1"/>
    </xf>
    <xf numFmtId="0" fontId="87" fillId="0" borderId="0" xfId="0" applyFont="1" applyFill="1" applyBorder="1" applyAlignment="1" applyProtection="1">
      <alignment horizontal="center" vertical="top" wrapText="1"/>
      <protection hidden="1"/>
    </xf>
    <xf numFmtId="0" fontId="36" fillId="0" borderId="0" xfId="0" applyFont="1" applyBorder="1" applyAlignment="1" applyProtection="1">
      <alignment horizontal="center" vertical="top" wrapText="1"/>
      <protection hidden="1"/>
    </xf>
    <xf numFmtId="1" fontId="147" fillId="10" borderId="4" xfId="0" applyNumberFormat="1" applyFont="1" applyFill="1" applyBorder="1" applyAlignment="1" applyProtection="1">
      <alignment horizontal="center" vertical="center" wrapText="1"/>
      <protection hidden="1"/>
    </xf>
    <xf numFmtId="1" fontId="0" fillId="0" borderId="219" xfId="0" applyNumberFormat="1" applyBorder="1" applyAlignment="1">
      <alignment wrapText="1"/>
    </xf>
    <xf numFmtId="1" fontId="139" fillId="0" borderId="4" xfId="0" applyNumberFormat="1" applyFont="1" applyBorder="1" applyAlignment="1" applyProtection="1">
      <alignment horizontal="center" vertical="center" wrapText="1"/>
      <protection locked="0"/>
    </xf>
    <xf numFmtId="1" fontId="211" fillId="0" borderId="4" xfId="2" applyNumberFormat="1" applyFont="1" applyFill="1" applyBorder="1" applyAlignment="1" applyProtection="1">
      <alignment horizontal="center" vertical="center" wrapText="1"/>
      <protection locked="0"/>
    </xf>
    <xf numFmtId="1" fontId="0" fillId="0" borderId="0" xfId="0" applyNumberFormat="1" applyAlignment="1" applyProtection="1">
      <alignment wrapText="1"/>
      <protection hidden="1"/>
    </xf>
    <xf numFmtId="0" fontId="27" fillId="0" borderId="180" xfId="0" applyFont="1" applyFill="1" applyBorder="1" applyAlignment="1" applyProtection="1">
      <alignment horizontal="center" vertical="top" wrapText="1"/>
      <protection hidden="1"/>
    </xf>
    <xf numFmtId="0" fontId="49" fillId="0" borderId="180" xfId="0" applyFont="1" applyFill="1" applyBorder="1" applyAlignment="1" applyProtection="1">
      <alignment horizontal="center" vertical="top" wrapText="1"/>
      <protection hidden="1"/>
    </xf>
    <xf numFmtId="0" fontId="74" fillId="0" borderId="180" xfId="0" applyFont="1" applyFill="1" applyBorder="1" applyAlignment="1" applyProtection="1">
      <alignment horizontal="center" vertical="top" wrapText="1"/>
      <protection hidden="1"/>
    </xf>
    <xf numFmtId="0" fontId="27" fillId="0" borderId="45" xfId="0" applyFont="1" applyFill="1" applyBorder="1" applyAlignment="1" applyProtection="1">
      <alignment horizontal="center" vertical="center" wrapText="1"/>
      <protection hidden="1"/>
    </xf>
    <xf numFmtId="0" fontId="31" fillId="25" borderId="78" xfId="0" applyFont="1" applyFill="1" applyBorder="1" applyAlignment="1" applyProtection="1">
      <alignment horizontal="center" vertical="center" wrapText="1"/>
      <protection locked="0"/>
    </xf>
    <xf numFmtId="0" fontId="33" fillId="14" borderId="220" xfId="0" applyFont="1" applyFill="1" applyBorder="1" applyAlignment="1" applyProtection="1">
      <alignment horizontal="center" vertical="center"/>
    </xf>
    <xf numFmtId="0" fontId="33" fillId="14" borderId="221" xfId="0" applyFont="1" applyFill="1" applyBorder="1" applyAlignment="1" applyProtection="1">
      <alignment horizontal="center" vertical="center" wrapText="1"/>
    </xf>
    <xf numFmtId="164" fontId="33" fillId="14" borderId="221" xfId="0" applyNumberFormat="1" applyFont="1" applyFill="1" applyBorder="1" applyAlignment="1" applyProtection="1">
      <alignment horizontal="center" vertical="center" wrapText="1"/>
    </xf>
    <xf numFmtId="0" fontId="33" fillId="14" borderId="221" xfId="0" applyFont="1" applyFill="1" applyBorder="1" applyAlignment="1" applyProtection="1">
      <alignment horizontal="left" vertical="center" wrapText="1"/>
    </xf>
    <xf numFmtId="0" fontId="33" fillId="14" borderId="222" xfId="0" applyFont="1" applyFill="1" applyBorder="1" applyAlignment="1" applyProtection="1">
      <alignment horizontal="center" vertical="center" wrapText="1"/>
    </xf>
    <xf numFmtId="0" fontId="20" fillId="7" borderId="223" xfId="0" applyFont="1" applyFill="1" applyBorder="1" applyAlignment="1" applyProtection="1">
      <alignment horizontal="center" vertical="center" wrapText="1"/>
      <protection locked="0"/>
    </xf>
    <xf numFmtId="0" fontId="21" fillId="7" borderId="223" xfId="0" applyFont="1" applyFill="1" applyBorder="1" applyAlignment="1" applyProtection="1">
      <alignment horizontal="center" vertical="center" wrapText="1"/>
      <protection locked="0"/>
    </xf>
    <xf numFmtId="0" fontId="34" fillId="7" borderId="223" xfId="0" applyFont="1" applyFill="1" applyBorder="1" applyAlignment="1" applyProtection="1">
      <alignment horizontal="center" vertical="center" wrapText="1"/>
      <protection locked="0"/>
    </xf>
    <xf numFmtId="0" fontId="204" fillId="0" borderId="223" xfId="0" applyFont="1" applyFill="1" applyBorder="1" applyAlignment="1" applyProtection="1">
      <alignment horizontal="center" vertical="center"/>
      <protection locked="0"/>
    </xf>
    <xf numFmtId="0" fontId="270" fillId="7" borderId="223" xfId="0" applyFont="1" applyFill="1" applyBorder="1" applyAlignment="1" applyProtection="1">
      <alignment horizontal="center" vertical="center" wrapText="1"/>
      <protection locked="0"/>
    </xf>
    <xf numFmtId="0" fontId="294" fillId="7" borderId="223" xfId="0" applyFont="1" applyFill="1" applyBorder="1" applyAlignment="1" applyProtection="1">
      <alignment horizontal="center" vertical="center" wrapText="1"/>
      <protection locked="0"/>
    </xf>
    <xf numFmtId="0" fontId="294" fillId="7" borderId="224" xfId="0" applyFont="1" applyFill="1" applyBorder="1" applyAlignment="1" applyProtection="1">
      <alignment horizontal="center" vertical="center" wrapText="1"/>
      <protection locked="0"/>
    </xf>
    <xf numFmtId="0" fontId="33" fillId="14" borderId="225" xfId="0" applyFont="1" applyFill="1" applyBorder="1" applyAlignment="1" applyProtection="1">
      <alignment horizontal="center" vertical="center"/>
    </xf>
    <xf numFmtId="0" fontId="294" fillId="7" borderId="226" xfId="0" applyFont="1" applyFill="1" applyBorder="1" applyAlignment="1" applyProtection="1">
      <alignment horizontal="center" vertical="center" wrapText="1"/>
      <protection locked="0"/>
    </xf>
    <xf numFmtId="0" fontId="33" fillId="14" borderId="227" xfId="0" applyFont="1" applyFill="1" applyBorder="1" applyAlignment="1" applyProtection="1">
      <alignment horizontal="center" vertical="center"/>
    </xf>
    <xf numFmtId="0" fontId="33" fillId="14" borderId="228" xfId="0" applyFont="1" applyFill="1" applyBorder="1" applyAlignment="1" applyProtection="1">
      <alignment horizontal="center" vertical="center"/>
    </xf>
    <xf numFmtId="0" fontId="33" fillId="14" borderId="229" xfId="0" applyFont="1" applyFill="1" applyBorder="1" applyAlignment="1" applyProtection="1">
      <alignment horizontal="center" vertical="center" wrapText="1"/>
    </xf>
    <xf numFmtId="164" fontId="33" fillId="14" borderId="229" xfId="0" applyNumberFormat="1" applyFont="1" applyFill="1" applyBorder="1" applyAlignment="1" applyProtection="1">
      <alignment horizontal="center" vertical="center" wrapText="1"/>
    </xf>
    <xf numFmtId="0" fontId="33" fillId="14" borderId="229" xfId="0" applyFont="1" applyFill="1" applyBorder="1" applyAlignment="1" applyProtection="1">
      <alignment horizontal="left" vertical="center" wrapText="1"/>
    </xf>
    <xf numFmtId="0" fontId="33" fillId="14" borderId="230" xfId="0" applyFont="1" applyFill="1" applyBorder="1" applyAlignment="1" applyProtection="1">
      <alignment horizontal="center" vertical="center" wrapText="1"/>
    </xf>
    <xf numFmtId="0" fontId="20" fillId="7" borderId="231" xfId="0" applyFont="1" applyFill="1" applyBorder="1" applyAlignment="1" applyProtection="1">
      <alignment horizontal="center" vertical="center" wrapText="1"/>
      <protection locked="0"/>
    </xf>
    <xf numFmtId="0" fontId="21" fillId="7" borderId="231" xfId="0" applyFont="1" applyFill="1" applyBorder="1" applyAlignment="1" applyProtection="1">
      <alignment horizontal="center" vertical="center" wrapText="1"/>
      <protection locked="0"/>
    </xf>
    <xf numFmtId="0" fontId="34" fillId="7" borderId="231" xfId="0" applyFont="1" applyFill="1" applyBorder="1" applyAlignment="1" applyProtection="1">
      <alignment horizontal="center" vertical="center" wrapText="1"/>
      <protection locked="0"/>
    </xf>
    <xf numFmtId="0" fontId="204" fillId="0" borderId="231" xfId="0" applyFont="1" applyFill="1" applyBorder="1" applyAlignment="1" applyProtection="1">
      <alignment horizontal="center" vertical="center"/>
      <protection locked="0"/>
    </xf>
    <xf numFmtId="0" fontId="270" fillId="7" borderId="231" xfId="0" applyFont="1" applyFill="1" applyBorder="1" applyAlignment="1" applyProtection="1">
      <alignment horizontal="center" vertical="center" wrapText="1"/>
      <protection locked="0"/>
    </xf>
    <xf numFmtId="0" fontId="21" fillId="7" borderId="232" xfId="0" applyFont="1" applyFill="1" applyBorder="1" applyAlignment="1" applyProtection="1">
      <alignment horizontal="center" vertical="center" wrapText="1"/>
      <protection locked="0"/>
    </xf>
    <xf numFmtId="0" fontId="34" fillId="7" borderId="232" xfId="0" applyFont="1" applyFill="1" applyBorder="1" applyAlignment="1" applyProtection="1">
      <alignment horizontal="center" vertical="center" wrapText="1"/>
      <protection locked="0"/>
    </xf>
    <xf numFmtId="0" fontId="294" fillId="7" borderId="231" xfId="0" applyFont="1" applyFill="1" applyBorder="1" applyAlignment="1" applyProtection="1">
      <alignment horizontal="center" vertical="center" wrapText="1"/>
      <protection locked="0"/>
    </xf>
    <xf numFmtId="0" fontId="294" fillId="7" borderId="233" xfId="0" applyFont="1" applyFill="1" applyBorder="1" applyAlignment="1" applyProtection="1">
      <alignment horizontal="center" vertical="center" wrapText="1"/>
      <protection locked="0"/>
    </xf>
    <xf numFmtId="0" fontId="320" fillId="3" borderId="0" xfId="0" applyFont="1" applyFill="1" applyAlignment="1" applyProtection="1">
      <alignment horizontal="center" vertical="center"/>
      <protection hidden="1"/>
    </xf>
    <xf numFmtId="0" fontId="157" fillId="17" borderId="101" xfId="0" applyFont="1" applyFill="1" applyBorder="1" applyAlignment="1" applyProtection="1">
      <alignment horizontal="center" vertical="center"/>
    </xf>
    <xf numFmtId="0" fontId="157" fillId="17" borderId="0" xfId="0" applyFont="1" applyFill="1" applyBorder="1" applyAlignment="1" applyProtection="1">
      <alignment horizontal="center" vertical="center"/>
    </xf>
    <xf numFmtId="0" fontId="38" fillId="10" borderId="101" xfId="0" applyFont="1" applyFill="1" applyBorder="1" applyAlignment="1" applyProtection="1">
      <alignment horizontal="left" vertical="center" wrapText="1"/>
    </xf>
    <xf numFmtId="0" fontId="38" fillId="10" borderId="0" xfId="0" applyFont="1" applyFill="1" applyBorder="1" applyAlignment="1" applyProtection="1">
      <alignment horizontal="left" vertical="center" wrapText="1"/>
    </xf>
    <xf numFmtId="0" fontId="192" fillId="11" borderId="101" xfId="0" applyFont="1" applyFill="1" applyBorder="1" applyAlignment="1">
      <alignment horizontal="left" vertical="center" wrapText="1"/>
    </xf>
    <xf numFmtId="0" fontId="192" fillId="11" borderId="0" xfId="0" applyFont="1" applyFill="1" applyBorder="1" applyAlignment="1">
      <alignment horizontal="left" vertical="center" wrapText="1"/>
    </xf>
    <xf numFmtId="0" fontId="160" fillId="27" borderId="101" xfId="1" applyFont="1" applyFill="1" applyBorder="1" applyAlignment="1" applyProtection="1">
      <alignment horizontal="left" vertical="center" wrapText="1"/>
    </xf>
    <xf numFmtId="0" fontId="160" fillId="27" borderId="0" xfId="1" applyFont="1" applyFill="1" applyBorder="1" applyAlignment="1" applyProtection="1">
      <alignment horizontal="left" vertical="center" wrapText="1"/>
    </xf>
    <xf numFmtId="0" fontId="169" fillId="26" borderId="101" xfId="0" applyFont="1" applyFill="1" applyBorder="1" applyAlignment="1">
      <alignment horizontal="center" vertical="center" wrapText="1"/>
    </xf>
    <xf numFmtId="0" fontId="169" fillId="26" borderId="0" xfId="0" applyFont="1" applyFill="1" applyBorder="1" applyAlignment="1">
      <alignment horizontal="center" vertical="center" wrapText="1"/>
    </xf>
    <xf numFmtId="0" fontId="321" fillId="25" borderId="0" xfId="1" applyFont="1" applyFill="1" applyBorder="1" applyAlignment="1" applyProtection="1">
      <alignment horizontal="left" vertical="center" wrapText="1"/>
    </xf>
    <xf numFmtId="0" fontId="322" fillId="25" borderId="0" xfId="0" applyFont="1" applyFill="1" applyBorder="1" applyAlignment="1">
      <alignment horizontal="left" vertical="center" wrapText="1"/>
    </xf>
    <xf numFmtId="0" fontId="79" fillId="19" borderId="101" xfId="0" applyFont="1" applyFill="1" applyBorder="1" applyAlignment="1" applyProtection="1">
      <alignment horizontal="left" vertical="center" wrapText="1"/>
    </xf>
    <xf numFmtId="0" fontId="79" fillId="19" borderId="0" xfId="0" applyFont="1" applyFill="1" applyBorder="1" applyAlignment="1" applyProtection="1">
      <alignment horizontal="left" vertical="center" wrapText="1"/>
    </xf>
    <xf numFmtId="0" fontId="158" fillId="26" borderId="101" xfId="0" applyFont="1" applyFill="1" applyBorder="1" applyAlignment="1">
      <alignment horizontal="center" vertical="center" wrapText="1"/>
    </xf>
    <xf numFmtId="0" fontId="158" fillId="26" borderId="0" xfId="0" applyFont="1" applyFill="1" applyBorder="1" applyAlignment="1">
      <alignment horizontal="center" vertical="center" wrapText="1"/>
    </xf>
    <xf numFmtId="0" fontId="172" fillId="11" borderId="101" xfId="0" applyFont="1" applyFill="1" applyBorder="1" applyAlignment="1">
      <alignment horizontal="left" vertical="center" wrapText="1"/>
    </xf>
    <xf numFmtId="0" fontId="172" fillId="11" borderId="0" xfId="0" applyFont="1" applyFill="1" applyBorder="1" applyAlignment="1">
      <alignment horizontal="left" vertical="center" wrapText="1"/>
    </xf>
    <xf numFmtId="0" fontId="167" fillId="11" borderId="101" xfId="0" applyFont="1" applyFill="1" applyBorder="1" applyAlignment="1">
      <alignment horizontal="left" vertical="center" wrapText="1"/>
    </xf>
    <xf numFmtId="0" fontId="167" fillId="11" borderId="0" xfId="0" applyFont="1" applyFill="1" applyBorder="1" applyAlignment="1">
      <alignment horizontal="left" vertical="center" wrapText="1"/>
    </xf>
    <xf numFmtId="0" fontId="199" fillId="19" borderId="101" xfId="0" applyFont="1" applyFill="1" applyBorder="1" applyAlignment="1">
      <alignment horizontal="left" vertical="center" wrapText="1"/>
    </xf>
    <xf numFmtId="0" fontId="199" fillId="19" borderId="0" xfId="0" applyFont="1" applyFill="1" applyBorder="1" applyAlignment="1">
      <alignment horizontal="left" vertical="center" wrapText="1"/>
    </xf>
    <xf numFmtId="0" fontId="190" fillId="9" borderId="101" xfId="0" applyFont="1" applyFill="1" applyBorder="1" applyAlignment="1">
      <alignment horizontal="center" vertical="center" wrapText="1"/>
    </xf>
    <xf numFmtId="0" fontId="190" fillId="9" borderId="0" xfId="0" applyFont="1" applyFill="1" applyBorder="1" applyAlignment="1">
      <alignment horizontal="center" vertical="center" wrapText="1"/>
    </xf>
    <xf numFmtId="0" fontId="197" fillId="19" borderId="101" xfId="0" applyFont="1" applyFill="1" applyBorder="1" applyAlignment="1">
      <alignment horizontal="left" vertical="center" wrapText="1"/>
    </xf>
    <xf numFmtId="0" fontId="197" fillId="19" borderId="0" xfId="0" applyFont="1" applyFill="1" applyBorder="1" applyAlignment="1">
      <alignment horizontal="left" vertical="center" wrapText="1"/>
    </xf>
    <xf numFmtId="0" fontId="194" fillId="11" borderId="101" xfId="0" applyFont="1" applyFill="1" applyBorder="1" applyAlignment="1">
      <alignment horizontal="left" vertical="center" wrapText="1"/>
    </xf>
    <xf numFmtId="0" fontId="194" fillId="11" borderId="0" xfId="0" applyFont="1" applyFill="1" applyBorder="1" applyAlignment="1">
      <alignment horizontal="left" vertical="center" wrapText="1"/>
    </xf>
    <xf numFmtId="0" fontId="176" fillId="26" borderId="101" xfId="0" applyFont="1" applyFill="1" applyBorder="1" applyAlignment="1">
      <alignment horizontal="center" vertical="center" wrapText="1"/>
    </xf>
    <xf numFmtId="0" fontId="176" fillId="26" borderId="0" xfId="0" applyFont="1" applyFill="1" applyBorder="1" applyAlignment="1">
      <alignment horizontal="center" vertical="center" wrapText="1"/>
    </xf>
    <xf numFmtId="0" fontId="178" fillId="11" borderId="101" xfId="0" applyFont="1" applyFill="1" applyBorder="1" applyAlignment="1">
      <alignment horizontal="left" vertical="center" wrapText="1"/>
    </xf>
    <xf numFmtId="0" fontId="178" fillId="11" borderId="0" xfId="0" applyFont="1" applyFill="1" applyBorder="1" applyAlignment="1">
      <alignment horizontal="left" vertical="center" wrapText="1"/>
    </xf>
    <xf numFmtId="0" fontId="184" fillId="11" borderId="101" xfId="0" applyFont="1" applyFill="1" applyBorder="1" applyAlignment="1">
      <alignment horizontal="left" vertical="center" wrapText="1"/>
    </xf>
    <xf numFmtId="0" fontId="184" fillId="11" borderId="0" xfId="0" applyFont="1" applyFill="1" applyBorder="1" applyAlignment="1">
      <alignment horizontal="left" vertical="center" wrapText="1"/>
    </xf>
    <xf numFmtId="0" fontId="176" fillId="3" borderId="0" xfId="0" applyFont="1" applyFill="1" applyBorder="1" applyAlignment="1" applyProtection="1">
      <alignment horizontal="center" vertical="center"/>
      <protection hidden="1"/>
    </xf>
    <xf numFmtId="0" fontId="18" fillId="3" borderId="0" xfId="1" applyFont="1" applyFill="1" applyBorder="1" applyAlignment="1" applyProtection="1">
      <alignment horizontal="center" vertical="center"/>
      <protection hidden="1"/>
    </xf>
    <xf numFmtId="0" fontId="18" fillId="3" borderId="213" xfId="1" applyFont="1" applyFill="1" applyBorder="1" applyAlignment="1" applyProtection="1">
      <alignment horizontal="center" vertical="center"/>
      <protection hidden="1"/>
    </xf>
    <xf numFmtId="0" fontId="18" fillId="3" borderId="94" xfId="1" applyFont="1" applyFill="1" applyBorder="1" applyAlignment="1" applyProtection="1">
      <alignment horizontal="center" vertical="center"/>
      <protection hidden="1"/>
    </xf>
    <xf numFmtId="0" fontId="18" fillId="3" borderId="141" xfId="1" applyFont="1" applyFill="1" applyBorder="1" applyAlignment="1" applyProtection="1">
      <alignment horizontal="center" vertical="center"/>
      <protection hidden="1"/>
    </xf>
    <xf numFmtId="0" fontId="18" fillId="3" borderId="100" xfId="1" applyFont="1" applyFill="1" applyBorder="1" applyAlignment="1" applyProtection="1">
      <alignment horizontal="center" vertical="center"/>
      <protection hidden="1"/>
    </xf>
    <xf numFmtId="0" fontId="13" fillId="3" borderId="0" xfId="0" applyFont="1" applyFill="1" applyBorder="1" applyAlignment="1" applyProtection="1">
      <alignment horizontal="center" vertical="center"/>
      <protection hidden="1"/>
    </xf>
    <xf numFmtId="0" fontId="8" fillId="6" borderId="1" xfId="0" applyFont="1" applyFill="1" applyBorder="1" applyAlignment="1" applyProtection="1">
      <alignment horizontal="center" vertical="center" wrapText="1"/>
      <protection hidden="1"/>
    </xf>
    <xf numFmtId="0" fontId="8" fillId="6" borderId="72" xfId="0" applyFont="1" applyFill="1" applyBorder="1" applyAlignment="1" applyProtection="1">
      <alignment horizontal="center" vertical="center" wrapText="1"/>
      <protection hidden="1"/>
    </xf>
    <xf numFmtId="0" fontId="14" fillId="3" borderId="0" xfId="0" applyFont="1" applyFill="1" applyBorder="1" applyAlignment="1" applyProtection="1">
      <alignment horizontal="center" vertical="center"/>
      <protection hidden="1"/>
    </xf>
    <xf numFmtId="0" fontId="15" fillId="3" borderId="0" xfId="0" applyFont="1" applyFill="1" applyBorder="1" applyAlignment="1" applyProtection="1">
      <alignment horizontal="center" vertical="center"/>
      <protection hidden="1"/>
    </xf>
    <xf numFmtId="0" fontId="16" fillId="3" borderId="0" xfId="0" applyFont="1" applyFill="1" applyBorder="1" applyAlignment="1" applyProtection="1">
      <alignment horizontal="center" vertical="center"/>
      <protection hidden="1"/>
    </xf>
    <xf numFmtId="0" fontId="203" fillId="3" borderId="0" xfId="0" applyFont="1" applyFill="1" applyBorder="1" applyAlignment="1" applyProtection="1">
      <alignment horizontal="center" vertical="center"/>
      <protection hidden="1"/>
    </xf>
    <xf numFmtId="0" fontId="289" fillId="3" borderId="200" xfId="0" applyFont="1" applyFill="1" applyBorder="1" applyAlignment="1" applyProtection="1">
      <alignment horizontal="center" vertical="center" wrapText="1"/>
      <protection hidden="1"/>
    </xf>
    <xf numFmtId="0" fontId="289" fillId="3" borderId="201" xfId="0" applyFont="1" applyFill="1" applyBorder="1" applyAlignment="1" applyProtection="1">
      <alignment horizontal="center" vertical="center" wrapText="1"/>
      <protection hidden="1"/>
    </xf>
    <xf numFmtId="0" fontId="289" fillId="3" borderId="202" xfId="0" applyFont="1" applyFill="1" applyBorder="1" applyAlignment="1" applyProtection="1">
      <alignment horizontal="center" vertical="center" wrapText="1"/>
      <protection hidden="1"/>
    </xf>
    <xf numFmtId="0" fontId="289" fillId="3" borderId="203" xfId="0" applyFont="1" applyFill="1" applyBorder="1" applyAlignment="1" applyProtection="1">
      <alignment horizontal="center" vertical="center" wrapText="1"/>
      <protection hidden="1"/>
    </xf>
    <xf numFmtId="0" fontId="289" fillId="3" borderId="204" xfId="0" applyFont="1" applyFill="1" applyBorder="1" applyAlignment="1" applyProtection="1">
      <alignment horizontal="center" vertical="center" wrapText="1"/>
      <protection hidden="1"/>
    </xf>
    <xf numFmtId="0" fontId="289" fillId="3" borderId="205" xfId="0" applyFont="1" applyFill="1" applyBorder="1" applyAlignment="1" applyProtection="1">
      <alignment horizontal="center" vertical="center" wrapText="1"/>
      <protection hidden="1"/>
    </xf>
    <xf numFmtId="0" fontId="113" fillId="10" borderId="64" xfId="0" applyFont="1" applyFill="1" applyBorder="1" applyAlignment="1" applyProtection="1">
      <alignment horizontal="center" vertical="center" wrapText="1"/>
      <protection hidden="1"/>
    </xf>
    <xf numFmtId="0" fontId="113" fillId="10" borderId="66" xfId="0" applyFont="1" applyFill="1" applyBorder="1" applyAlignment="1" applyProtection="1">
      <alignment horizontal="center" vertical="center" wrapText="1"/>
      <protection hidden="1"/>
    </xf>
    <xf numFmtId="0" fontId="113" fillId="10" borderId="67" xfId="0" applyFont="1" applyFill="1" applyBorder="1" applyAlignment="1" applyProtection="1">
      <alignment horizontal="center" vertical="center" wrapText="1"/>
      <protection hidden="1"/>
    </xf>
    <xf numFmtId="0" fontId="113" fillId="10" borderId="68" xfId="0" applyFont="1" applyFill="1" applyBorder="1" applyAlignment="1" applyProtection="1">
      <alignment horizontal="center" vertical="center" wrapText="1"/>
      <protection hidden="1"/>
    </xf>
    <xf numFmtId="0" fontId="113" fillId="10" borderId="69" xfId="0" applyFont="1" applyFill="1" applyBorder="1" applyAlignment="1" applyProtection="1">
      <alignment horizontal="center" vertical="center" wrapText="1"/>
      <protection hidden="1"/>
    </xf>
    <xf numFmtId="0" fontId="113" fillId="10" borderId="71" xfId="0" applyFont="1" applyFill="1" applyBorder="1" applyAlignment="1" applyProtection="1">
      <alignment horizontal="center" vertical="center" wrapText="1"/>
      <protection hidden="1"/>
    </xf>
    <xf numFmtId="0" fontId="309" fillId="10" borderId="0" xfId="0" applyFont="1" applyFill="1" applyBorder="1" applyAlignment="1" applyProtection="1">
      <alignment horizontal="center" vertical="center" wrapText="1"/>
      <protection hidden="1"/>
    </xf>
    <xf numFmtId="0" fontId="218" fillId="12" borderId="102" xfId="0" applyFont="1" applyFill="1" applyBorder="1" applyAlignment="1" applyProtection="1">
      <alignment horizontal="center" vertical="center" wrapText="1"/>
      <protection locked="0"/>
    </xf>
    <xf numFmtId="0" fontId="220" fillId="8" borderId="102" xfId="0" applyFont="1" applyFill="1" applyBorder="1" applyAlignment="1" applyProtection="1">
      <alignment horizontal="center" vertical="center" wrapText="1"/>
      <protection locked="0"/>
    </xf>
    <xf numFmtId="0" fontId="271" fillId="12" borderId="168" xfId="0" applyFont="1" applyFill="1" applyBorder="1" applyAlignment="1" applyProtection="1">
      <alignment horizontal="center" vertical="center" textRotation="90" wrapText="1"/>
    </xf>
    <xf numFmtId="0" fontId="271" fillId="12" borderId="170" xfId="0" applyFont="1" applyFill="1" applyBorder="1" applyAlignment="1" applyProtection="1">
      <alignment horizontal="center" vertical="center" textRotation="90" wrapText="1"/>
    </xf>
    <xf numFmtId="0" fontId="271" fillId="12" borderId="169" xfId="0" applyFont="1" applyFill="1" applyBorder="1" applyAlignment="1" applyProtection="1">
      <alignment horizontal="center" vertical="center" textRotation="90" wrapText="1"/>
    </xf>
    <xf numFmtId="0" fontId="271" fillId="12" borderId="102" xfId="0" applyFont="1" applyFill="1" applyBorder="1" applyAlignment="1" applyProtection="1">
      <alignment horizontal="center" vertical="center" textRotation="90" wrapText="1"/>
    </xf>
    <xf numFmtId="0" fontId="271" fillId="29" borderId="163" xfId="0" applyFont="1" applyFill="1" applyBorder="1" applyAlignment="1" applyProtection="1">
      <alignment horizontal="center" vertical="center"/>
      <protection locked="0"/>
    </xf>
    <xf numFmtId="0" fontId="271" fillId="29" borderId="164" xfId="0" applyFont="1" applyFill="1" applyBorder="1" applyAlignment="1" applyProtection="1">
      <alignment horizontal="center" vertical="center"/>
      <protection locked="0"/>
    </xf>
    <xf numFmtId="0" fontId="279" fillId="8" borderId="163" xfId="0" applyFont="1" applyFill="1" applyBorder="1" applyAlignment="1" applyProtection="1">
      <alignment horizontal="center" vertical="center" wrapText="1"/>
      <protection locked="0"/>
    </xf>
    <xf numFmtId="0" fontId="279" fillId="8" borderId="164" xfId="0" applyFont="1" applyFill="1" applyBorder="1" applyAlignment="1" applyProtection="1">
      <alignment horizontal="center" vertical="center" wrapText="1"/>
      <protection locked="0"/>
    </xf>
    <xf numFmtId="0" fontId="218" fillId="11" borderId="165" xfId="0" applyFont="1" applyFill="1" applyBorder="1" applyAlignment="1" applyProtection="1">
      <alignment horizontal="center" vertical="center"/>
      <protection hidden="1"/>
    </xf>
    <xf numFmtId="0" fontId="218" fillId="11" borderId="103" xfId="0" applyFont="1" applyFill="1" applyBorder="1" applyAlignment="1" applyProtection="1">
      <alignment horizontal="center" vertical="center"/>
      <protection hidden="1"/>
    </xf>
    <xf numFmtId="0" fontId="218" fillId="11" borderId="19" xfId="0" applyFont="1" applyFill="1" applyBorder="1" applyAlignment="1" applyProtection="1">
      <alignment horizontal="center" vertical="center"/>
      <protection hidden="1"/>
    </xf>
    <xf numFmtId="0" fontId="221" fillId="11" borderId="165" xfId="0" applyFont="1" applyFill="1" applyBorder="1" applyAlignment="1" applyProtection="1">
      <alignment horizontal="center" vertical="center"/>
      <protection hidden="1"/>
    </xf>
    <xf numFmtId="0" fontId="221" fillId="11" borderId="103" xfId="0" applyFont="1" applyFill="1" applyBorder="1" applyAlignment="1" applyProtection="1">
      <alignment horizontal="center" vertical="center"/>
      <protection hidden="1"/>
    </xf>
    <xf numFmtId="0" fontId="221" fillId="11" borderId="19" xfId="0" applyFont="1" applyFill="1" applyBorder="1" applyAlignment="1" applyProtection="1">
      <alignment horizontal="center" vertical="center"/>
      <protection hidden="1"/>
    </xf>
    <xf numFmtId="0" fontId="216" fillId="14" borderId="16" xfId="0" applyFont="1" applyFill="1" applyBorder="1" applyAlignment="1" applyProtection="1">
      <alignment horizontal="center" vertical="center" wrapText="1"/>
    </xf>
    <xf numFmtId="0" fontId="216" fillId="14" borderId="17" xfId="0" applyFont="1" applyFill="1" applyBorder="1" applyAlignment="1" applyProtection="1">
      <alignment horizontal="center" vertical="center" wrapText="1"/>
    </xf>
    <xf numFmtId="0" fontId="205" fillId="15" borderId="16" xfId="0" applyFont="1" applyFill="1" applyBorder="1" applyAlignment="1" applyProtection="1">
      <alignment horizontal="center" vertical="center" wrapText="1"/>
    </xf>
    <xf numFmtId="0" fontId="205" fillId="17" borderId="16" xfId="0" applyFont="1" applyFill="1" applyBorder="1" applyAlignment="1" applyProtection="1">
      <alignment horizontal="center" vertical="center" wrapText="1"/>
    </xf>
    <xf numFmtId="0" fontId="216" fillId="14" borderId="16" xfId="0" applyFont="1" applyFill="1" applyBorder="1" applyAlignment="1" applyProtection="1">
      <alignment horizontal="center" vertical="center" textRotation="90" wrapText="1"/>
    </xf>
    <xf numFmtId="0" fontId="216" fillId="14" borderId="17" xfId="0" applyFont="1" applyFill="1" applyBorder="1" applyAlignment="1" applyProtection="1">
      <alignment horizontal="center" vertical="center" textRotation="90" wrapText="1"/>
    </xf>
    <xf numFmtId="0" fontId="279" fillId="8" borderId="16" xfId="0" applyFont="1" applyFill="1" applyBorder="1" applyAlignment="1" applyProtection="1">
      <alignment horizontal="center" vertical="center" wrapText="1"/>
      <protection locked="0"/>
    </xf>
    <xf numFmtId="0" fontId="220" fillId="17" borderId="17" xfId="0" applyFont="1" applyFill="1" applyBorder="1" applyAlignment="1" applyProtection="1">
      <alignment horizontal="center" vertical="center" textRotation="90" wrapText="1"/>
    </xf>
    <xf numFmtId="0" fontId="220" fillId="17" borderId="19" xfId="0" applyFont="1" applyFill="1" applyBorder="1" applyAlignment="1" applyProtection="1">
      <alignment horizontal="center" vertical="center" textRotation="90" wrapText="1"/>
    </xf>
    <xf numFmtId="0" fontId="219" fillId="17" borderId="17" xfId="0" applyFont="1" applyFill="1" applyBorder="1" applyAlignment="1" applyProtection="1">
      <alignment horizontal="center" vertical="center" textRotation="90" wrapText="1"/>
    </xf>
    <xf numFmtId="0" fontId="219" fillId="17" borderId="103" xfId="0" applyFont="1" applyFill="1" applyBorder="1" applyAlignment="1" applyProtection="1">
      <alignment horizontal="center" vertical="center" textRotation="90" wrapText="1"/>
    </xf>
    <xf numFmtId="0" fontId="219" fillId="17" borderId="19" xfId="0" applyFont="1" applyFill="1" applyBorder="1" applyAlignment="1" applyProtection="1">
      <alignment horizontal="center" vertical="center" textRotation="90" wrapText="1"/>
    </xf>
    <xf numFmtId="0" fontId="221" fillId="17" borderId="17" xfId="0" applyFont="1" applyFill="1" applyBorder="1" applyAlignment="1" applyProtection="1">
      <alignment horizontal="center" vertical="center" wrapText="1"/>
    </xf>
    <xf numFmtId="0" fontId="221" fillId="17" borderId="103" xfId="0" applyFont="1" applyFill="1" applyBorder="1" applyAlignment="1" applyProtection="1">
      <alignment horizontal="center" vertical="center" wrapText="1"/>
    </xf>
    <xf numFmtId="0" fontId="221" fillId="17" borderId="19" xfId="0" applyFont="1" applyFill="1" applyBorder="1" applyAlignment="1" applyProtection="1">
      <alignment horizontal="center" vertical="center" wrapText="1"/>
    </xf>
    <xf numFmtId="0" fontId="205" fillId="11" borderId="19" xfId="0" applyFont="1" applyFill="1" applyBorder="1" applyAlignment="1" applyProtection="1">
      <alignment horizontal="center" vertical="center" wrapText="1"/>
    </xf>
    <xf numFmtId="0" fontId="204" fillId="11" borderId="103" xfId="0" applyFont="1" applyFill="1" applyBorder="1" applyAlignment="1" applyProtection="1">
      <alignment horizontal="center" vertical="center" textRotation="90" wrapText="1"/>
    </xf>
    <xf numFmtId="0" fontId="204" fillId="11" borderId="19" xfId="0" applyFont="1" applyFill="1" applyBorder="1" applyAlignment="1" applyProtection="1">
      <alignment horizontal="center" vertical="center" textRotation="90" wrapText="1"/>
    </xf>
    <xf numFmtId="0" fontId="220" fillId="11" borderId="17" xfId="0" applyFont="1" applyFill="1" applyBorder="1" applyAlignment="1" applyProtection="1">
      <alignment horizontal="center" vertical="center" textRotation="90" wrapText="1"/>
    </xf>
    <xf numFmtId="0" fontId="220" fillId="11" borderId="19" xfId="0" applyFont="1" applyFill="1" applyBorder="1" applyAlignment="1" applyProtection="1">
      <alignment horizontal="center" vertical="center" textRotation="90" wrapText="1"/>
    </xf>
    <xf numFmtId="0" fontId="215" fillId="14" borderId="5" xfId="0" applyFont="1" applyFill="1" applyBorder="1" applyAlignment="1" applyProtection="1">
      <alignment horizontal="center" vertical="center" wrapText="1"/>
      <protection hidden="1"/>
    </xf>
    <xf numFmtId="0" fontId="215" fillId="14" borderId="6" xfId="0" applyFont="1" applyFill="1" applyBorder="1" applyAlignment="1" applyProtection="1">
      <alignment horizontal="center" vertical="center" wrapText="1"/>
      <protection hidden="1"/>
    </xf>
    <xf numFmtId="0" fontId="215" fillId="14" borderId="7" xfId="0" applyFont="1" applyFill="1" applyBorder="1" applyAlignment="1" applyProtection="1">
      <alignment horizontal="center" vertical="center" wrapText="1"/>
      <protection hidden="1"/>
    </xf>
    <xf numFmtId="0" fontId="215" fillId="14" borderId="10" xfId="0" applyFont="1" applyFill="1" applyBorder="1" applyAlignment="1" applyProtection="1">
      <alignment horizontal="center" vertical="center" wrapText="1"/>
      <protection hidden="1"/>
    </xf>
    <xf numFmtId="0" fontId="215" fillId="14" borderId="11" xfId="0" applyFont="1" applyFill="1" applyBorder="1" applyAlignment="1" applyProtection="1">
      <alignment horizontal="center" vertical="center" wrapText="1"/>
      <protection hidden="1"/>
    </xf>
    <xf numFmtId="0" fontId="215" fillId="14" borderId="12" xfId="0" applyFont="1" applyFill="1" applyBorder="1" applyAlignment="1" applyProtection="1">
      <alignment horizontal="center" vertical="center" wrapText="1"/>
      <protection hidden="1"/>
    </xf>
    <xf numFmtId="0" fontId="23" fillId="14" borderId="5" xfId="0" applyFont="1" applyFill="1" applyBorder="1" applyAlignment="1" applyProtection="1">
      <alignment horizontal="center" vertical="center"/>
    </xf>
    <xf numFmtId="0" fontId="23" fillId="14" borderId="7" xfId="0" applyFont="1" applyFill="1" applyBorder="1" applyAlignment="1" applyProtection="1">
      <alignment horizontal="center" vertical="center"/>
    </xf>
    <xf numFmtId="0" fontId="23" fillId="14" borderId="14" xfId="0" applyFont="1" applyFill="1" applyBorder="1" applyAlignment="1" applyProtection="1">
      <alignment horizontal="center" vertical="center"/>
    </xf>
    <xf numFmtId="0" fontId="23" fillId="14" borderId="15" xfId="0" applyFont="1" applyFill="1" applyBorder="1" applyAlignment="1" applyProtection="1">
      <alignment horizontal="center" vertical="center"/>
    </xf>
    <xf numFmtId="0" fontId="218" fillId="15" borderId="9" xfId="0" applyFont="1" applyFill="1" applyBorder="1" applyAlignment="1" applyProtection="1">
      <alignment horizontal="center" vertical="center"/>
      <protection locked="0"/>
    </xf>
    <xf numFmtId="0" fontId="218" fillId="15" borderId="13" xfId="0" applyFont="1" applyFill="1" applyBorder="1" applyAlignment="1" applyProtection="1">
      <alignment horizontal="center" vertical="center"/>
      <protection locked="0"/>
    </xf>
    <xf numFmtId="0" fontId="218" fillId="17" borderId="9" xfId="0" applyFont="1" applyFill="1" applyBorder="1" applyAlignment="1" applyProtection="1">
      <alignment horizontal="center" vertical="center"/>
      <protection locked="0"/>
    </xf>
    <xf numFmtId="0" fontId="218" fillId="17" borderId="76" xfId="0" applyFont="1" applyFill="1" applyBorder="1" applyAlignment="1" applyProtection="1">
      <alignment horizontal="center" vertical="center"/>
      <protection locked="0"/>
    </xf>
    <xf numFmtId="0" fontId="218" fillId="17" borderId="13" xfId="0" applyFont="1" applyFill="1" applyBorder="1" applyAlignment="1" applyProtection="1">
      <alignment horizontal="center" vertical="center"/>
      <protection locked="0"/>
    </xf>
    <xf numFmtId="0" fontId="218" fillId="17" borderId="5" xfId="0" applyFont="1" applyFill="1" applyBorder="1" applyAlignment="1" applyProtection="1">
      <alignment horizontal="center" vertical="center"/>
      <protection locked="0"/>
    </xf>
    <xf numFmtId="0" fontId="279" fillId="8" borderId="77" xfId="0" applyFont="1" applyFill="1" applyBorder="1" applyAlignment="1" applyProtection="1">
      <alignment horizontal="center" vertical="center" wrapText="1"/>
      <protection locked="0"/>
    </xf>
    <xf numFmtId="0" fontId="217" fillId="14" borderId="16" xfId="0" applyFont="1" applyFill="1" applyBorder="1" applyAlignment="1" applyProtection="1">
      <alignment horizontal="center" vertical="center"/>
    </xf>
    <xf numFmtId="0" fontId="220" fillId="15" borderId="17" xfId="0" applyFont="1" applyFill="1" applyBorder="1" applyAlignment="1" applyProtection="1">
      <alignment horizontal="center" vertical="center" textRotation="90" wrapText="1"/>
    </xf>
    <xf numFmtId="0" fontId="220" fillId="15" borderId="19" xfId="0" applyFont="1" applyFill="1" applyBorder="1" applyAlignment="1" applyProtection="1">
      <alignment horizontal="center" vertical="center" textRotation="90" wrapText="1"/>
    </xf>
    <xf numFmtId="0" fontId="219" fillId="15" borderId="17" xfId="0" applyFont="1" applyFill="1" applyBorder="1" applyAlignment="1" applyProtection="1">
      <alignment horizontal="center" vertical="center" textRotation="90" wrapText="1"/>
    </xf>
    <xf numFmtId="0" fontId="219" fillId="15" borderId="103" xfId="0" applyFont="1" applyFill="1" applyBorder="1" applyAlignment="1" applyProtection="1">
      <alignment horizontal="center" vertical="center" textRotation="90" wrapText="1"/>
    </xf>
    <xf numFmtId="0" fontId="219" fillId="15" borderId="19" xfId="0" applyFont="1" applyFill="1" applyBorder="1" applyAlignment="1" applyProtection="1">
      <alignment horizontal="center" vertical="center" textRotation="90" wrapText="1"/>
    </xf>
    <xf numFmtId="0" fontId="221" fillId="15" borderId="17" xfId="0" applyFont="1" applyFill="1" applyBorder="1" applyAlignment="1" applyProtection="1">
      <alignment horizontal="center" vertical="center" wrapText="1"/>
    </xf>
    <xf numFmtId="0" fontId="221" fillId="15" borderId="103" xfId="0" applyFont="1" applyFill="1" applyBorder="1" applyAlignment="1" applyProtection="1">
      <alignment horizontal="center" vertical="center" wrapText="1"/>
    </xf>
    <xf numFmtId="0" fontId="221" fillId="15" borderId="19" xfId="0" applyFont="1" applyFill="1" applyBorder="1" applyAlignment="1" applyProtection="1">
      <alignment horizontal="center" vertical="center" wrapText="1"/>
    </xf>
    <xf numFmtId="0" fontId="31" fillId="25" borderId="177" xfId="0" applyFont="1" applyFill="1" applyBorder="1" applyAlignment="1" applyProtection="1">
      <alignment horizontal="center" vertical="center" wrapText="1"/>
      <protection locked="0"/>
    </xf>
    <xf numFmtId="0" fontId="31" fillId="25" borderId="178" xfId="0" applyFont="1" applyFill="1" applyBorder="1" applyAlignment="1" applyProtection="1">
      <alignment horizontal="center" vertical="center" wrapText="1"/>
      <protection locked="0"/>
    </xf>
    <xf numFmtId="0" fontId="204" fillId="28" borderId="103" xfId="0" applyFont="1" applyFill="1" applyBorder="1" applyAlignment="1" applyProtection="1">
      <alignment horizontal="center" vertical="center" textRotation="90" wrapText="1"/>
    </xf>
    <xf numFmtId="0" fontId="220" fillId="28" borderId="17" xfId="0" applyFont="1" applyFill="1" applyBorder="1" applyAlignment="1" applyProtection="1">
      <alignment horizontal="center" vertical="center" textRotation="90" wrapText="1"/>
    </xf>
    <xf numFmtId="0" fontId="220" fillId="28" borderId="19" xfId="0" applyFont="1" applyFill="1" applyBorder="1" applyAlignment="1" applyProtection="1">
      <alignment horizontal="center" vertical="center" textRotation="90" wrapText="1"/>
    </xf>
    <xf numFmtId="0" fontId="220" fillId="28" borderId="174" xfId="0" applyFont="1" applyFill="1" applyBorder="1" applyAlignment="1" applyProtection="1">
      <alignment horizontal="center" vertical="center" textRotation="90" wrapText="1"/>
    </xf>
    <xf numFmtId="0" fontId="221" fillId="28" borderId="165" xfId="0" applyFont="1" applyFill="1" applyBorder="1" applyAlignment="1" applyProtection="1">
      <alignment horizontal="center" vertical="center"/>
      <protection hidden="1"/>
    </xf>
    <xf numFmtId="0" fontId="221" fillId="28" borderId="103" xfId="0" applyFont="1" applyFill="1" applyBorder="1" applyAlignment="1" applyProtection="1">
      <alignment horizontal="center" vertical="center"/>
      <protection hidden="1"/>
    </xf>
    <xf numFmtId="0" fontId="221" fillId="28" borderId="19" xfId="0" applyFont="1" applyFill="1" applyBorder="1" applyAlignment="1" applyProtection="1">
      <alignment horizontal="center" vertical="center"/>
      <protection hidden="1"/>
    </xf>
    <xf numFmtId="0" fontId="221" fillId="11" borderId="171" xfId="0" applyFont="1" applyFill="1" applyBorder="1" applyAlignment="1" applyProtection="1">
      <alignment horizontal="center" vertical="center" wrapText="1"/>
    </xf>
    <xf numFmtId="0" fontId="221" fillId="11" borderId="172" xfId="0" applyFont="1" applyFill="1" applyBorder="1" applyAlignment="1" applyProtection="1">
      <alignment horizontal="center" vertical="center" wrapText="1"/>
    </xf>
    <xf numFmtId="0" fontId="221" fillId="11" borderId="168" xfId="0" applyFont="1" applyFill="1" applyBorder="1" applyAlignment="1" applyProtection="1">
      <alignment horizontal="center" vertical="center" wrapText="1"/>
    </xf>
    <xf numFmtId="0" fontId="221" fillId="11" borderId="173" xfId="0" applyFont="1" applyFill="1" applyBorder="1" applyAlignment="1" applyProtection="1">
      <alignment horizontal="center" vertical="center" wrapText="1"/>
    </xf>
    <xf numFmtId="0" fontId="205" fillId="28" borderId="19" xfId="0" applyFont="1" applyFill="1" applyBorder="1" applyAlignment="1" applyProtection="1">
      <alignment horizontal="center" vertical="center" wrapText="1"/>
    </xf>
    <xf numFmtId="0" fontId="271" fillId="31" borderId="163" xfId="0" applyFont="1" applyFill="1" applyBorder="1" applyAlignment="1" applyProtection="1">
      <alignment horizontal="center" vertical="center"/>
      <protection locked="0"/>
    </xf>
    <xf numFmtId="0" fontId="271" fillId="31" borderId="166" xfId="0" applyFont="1" applyFill="1" applyBorder="1" applyAlignment="1" applyProtection="1">
      <alignment horizontal="center" vertical="center"/>
      <protection locked="0"/>
    </xf>
    <xf numFmtId="0" fontId="271" fillId="31" borderId="164" xfId="0" applyFont="1" applyFill="1" applyBorder="1" applyAlignment="1" applyProtection="1">
      <alignment horizontal="center" vertical="center"/>
      <protection locked="0"/>
    </xf>
    <xf numFmtId="0" fontId="279" fillId="8" borderId="163" xfId="0" applyFont="1" applyFill="1" applyBorder="1" applyAlignment="1" applyProtection="1">
      <alignment horizontal="center" vertical="center"/>
      <protection locked="0"/>
    </xf>
    <xf numFmtId="0" fontId="279" fillId="8" borderId="166" xfId="0" applyFont="1" applyFill="1" applyBorder="1" applyAlignment="1" applyProtection="1">
      <alignment horizontal="center" vertical="center"/>
      <protection locked="0"/>
    </xf>
    <xf numFmtId="0" fontId="279" fillId="8" borderId="164" xfId="0" applyFont="1" applyFill="1" applyBorder="1" applyAlignment="1" applyProtection="1">
      <alignment horizontal="center" vertical="center"/>
      <protection locked="0"/>
    </xf>
    <xf numFmtId="0" fontId="31" fillId="25" borderId="78" xfId="0" applyFont="1" applyFill="1" applyBorder="1" applyAlignment="1" applyProtection="1">
      <alignment horizontal="center" vertical="center" wrapText="1"/>
      <protection locked="0"/>
    </xf>
    <xf numFmtId="0" fontId="204" fillId="16" borderId="103" xfId="0" applyFont="1" applyFill="1" applyBorder="1" applyAlignment="1" applyProtection="1">
      <alignment horizontal="center" vertical="center" textRotation="90" wrapText="1"/>
    </xf>
    <xf numFmtId="0" fontId="204" fillId="16" borderId="19" xfId="0" applyFont="1" applyFill="1" applyBorder="1" applyAlignment="1" applyProtection="1">
      <alignment horizontal="center" vertical="center" textRotation="90" wrapText="1"/>
    </xf>
    <xf numFmtId="0" fontId="220" fillId="16" borderId="17" xfId="0" applyFont="1" applyFill="1" applyBorder="1" applyAlignment="1" applyProtection="1">
      <alignment horizontal="center" vertical="center" textRotation="90" wrapText="1"/>
    </xf>
    <xf numFmtId="0" fontId="220" fillId="16" borderId="19" xfId="0" applyFont="1" applyFill="1" applyBorder="1" applyAlignment="1" applyProtection="1">
      <alignment horizontal="center" vertical="center" textRotation="90" wrapText="1"/>
    </xf>
    <xf numFmtId="0" fontId="204" fillId="9" borderId="103" xfId="0" applyFont="1" applyFill="1" applyBorder="1" applyAlignment="1" applyProtection="1">
      <alignment horizontal="center" vertical="center" textRotation="90" wrapText="1"/>
    </xf>
    <xf numFmtId="0" fontId="204" fillId="9" borderId="19" xfId="0" applyFont="1" applyFill="1" applyBorder="1" applyAlignment="1" applyProtection="1">
      <alignment horizontal="center" vertical="center" textRotation="90" wrapText="1"/>
    </xf>
    <xf numFmtId="0" fontId="220" fillId="9" borderId="17" xfId="0" applyFont="1" applyFill="1" applyBorder="1" applyAlignment="1" applyProtection="1">
      <alignment horizontal="center" vertical="center" textRotation="90" wrapText="1"/>
    </xf>
    <xf numFmtId="0" fontId="220" fillId="9" borderId="19" xfId="0" applyFont="1" applyFill="1" applyBorder="1" applyAlignment="1" applyProtection="1">
      <alignment horizontal="center" vertical="center" textRotation="90" wrapText="1"/>
    </xf>
    <xf numFmtId="0" fontId="218" fillId="28" borderId="165" xfId="0" applyFont="1" applyFill="1" applyBorder="1" applyAlignment="1" applyProtection="1">
      <alignment horizontal="center" vertical="center"/>
      <protection hidden="1"/>
    </xf>
    <xf numFmtId="0" fontId="218" fillId="28" borderId="103" xfId="0" applyFont="1" applyFill="1" applyBorder="1" applyAlignment="1" applyProtection="1">
      <alignment horizontal="center" vertical="center"/>
      <protection hidden="1"/>
    </xf>
    <xf numFmtId="0" fontId="218" fillId="28" borderId="175" xfId="0" applyFont="1" applyFill="1" applyBorder="1" applyAlignment="1" applyProtection="1">
      <alignment horizontal="center" vertical="center"/>
      <protection hidden="1"/>
    </xf>
    <xf numFmtId="0" fontId="271" fillId="32" borderId="163" xfId="0" applyFont="1" applyFill="1" applyBorder="1" applyAlignment="1" applyProtection="1">
      <alignment horizontal="center" vertical="center"/>
      <protection locked="0"/>
    </xf>
    <xf numFmtId="0" fontId="271" fillId="32" borderId="164" xfId="0" applyFont="1" applyFill="1" applyBorder="1" applyAlignment="1" applyProtection="1">
      <alignment horizontal="center" vertical="center"/>
      <protection locked="0"/>
    </xf>
    <xf numFmtId="0" fontId="271" fillId="32" borderId="166" xfId="0" applyFont="1" applyFill="1" applyBorder="1" applyAlignment="1" applyProtection="1">
      <alignment horizontal="center" vertical="center"/>
      <protection locked="0"/>
    </xf>
    <xf numFmtId="0" fontId="271" fillId="30" borderId="163" xfId="0" applyFont="1" applyFill="1" applyBorder="1" applyAlignment="1" applyProtection="1">
      <alignment horizontal="center" vertical="center" wrapText="1"/>
      <protection locked="0"/>
    </xf>
    <xf numFmtId="0" fontId="271" fillId="30" borderId="166" xfId="0" applyFont="1" applyFill="1" applyBorder="1" applyAlignment="1" applyProtection="1">
      <alignment horizontal="center" vertical="center" wrapText="1"/>
      <protection locked="0"/>
    </xf>
    <xf numFmtId="0" fontId="271" fillId="30" borderId="164" xfId="0" applyFont="1" applyFill="1" applyBorder="1" applyAlignment="1" applyProtection="1">
      <alignment horizontal="center" vertical="center" wrapText="1"/>
      <protection locked="0"/>
    </xf>
    <xf numFmtId="0" fontId="279" fillId="8" borderId="166" xfId="0" applyFont="1" applyFill="1" applyBorder="1" applyAlignment="1" applyProtection="1">
      <alignment horizontal="center" vertical="center" wrapText="1"/>
      <protection locked="0"/>
    </xf>
    <xf numFmtId="0" fontId="218" fillId="16" borderId="165" xfId="0" applyFont="1" applyFill="1" applyBorder="1" applyAlignment="1" applyProtection="1">
      <alignment horizontal="center" vertical="center" textRotation="90"/>
      <protection hidden="1"/>
    </xf>
    <xf numFmtId="0" fontId="218" fillId="16" borderId="103" xfId="0" applyFont="1" applyFill="1" applyBorder="1" applyAlignment="1" applyProtection="1">
      <alignment horizontal="center" vertical="center" textRotation="90"/>
      <protection hidden="1"/>
    </xf>
    <xf numFmtId="0" fontId="218" fillId="16" borderId="175" xfId="0" applyFont="1" applyFill="1" applyBorder="1" applyAlignment="1" applyProtection="1">
      <alignment horizontal="center" vertical="center" textRotation="90"/>
      <protection hidden="1"/>
    </xf>
    <xf numFmtId="0" fontId="221" fillId="16" borderId="165" xfId="0" applyFont="1" applyFill="1" applyBorder="1" applyAlignment="1" applyProtection="1">
      <alignment horizontal="center" vertical="center"/>
      <protection hidden="1"/>
    </xf>
    <xf numFmtId="0" fontId="221" fillId="16" borderId="103" xfId="0" applyFont="1" applyFill="1" applyBorder="1" applyAlignment="1" applyProtection="1">
      <alignment horizontal="center" vertical="center"/>
      <protection hidden="1"/>
    </xf>
    <xf numFmtId="0" fontId="221" fillId="16" borderId="19" xfId="0" applyFont="1" applyFill="1" applyBorder="1" applyAlignment="1" applyProtection="1">
      <alignment horizontal="center" vertical="center"/>
      <protection hidden="1"/>
    </xf>
    <xf numFmtId="0" fontId="221" fillId="16" borderId="171" xfId="0" applyFont="1" applyFill="1" applyBorder="1" applyAlignment="1" applyProtection="1">
      <alignment horizontal="center" vertical="center" wrapText="1"/>
    </xf>
    <xf numFmtId="0" fontId="221" fillId="16" borderId="176" xfId="0" applyFont="1" applyFill="1" applyBorder="1" applyAlignment="1" applyProtection="1">
      <alignment horizontal="center" vertical="center" wrapText="1"/>
    </xf>
    <xf numFmtId="0" fontId="221" fillId="16" borderId="168" xfId="0" applyFont="1" applyFill="1" applyBorder="1" applyAlignment="1" applyProtection="1">
      <alignment horizontal="center" vertical="center" wrapText="1"/>
    </xf>
    <xf numFmtId="0" fontId="221" fillId="16" borderId="0" xfId="0" applyFont="1" applyFill="1" applyBorder="1" applyAlignment="1" applyProtection="1">
      <alignment horizontal="center" vertical="center" wrapText="1"/>
    </xf>
    <xf numFmtId="0" fontId="205" fillId="16" borderId="19" xfId="0" applyFont="1" applyFill="1" applyBorder="1" applyAlignment="1" applyProtection="1">
      <alignment horizontal="center" vertical="center" wrapText="1"/>
    </xf>
    <xf numFmtId="0" fontId="271" fillId="30" borderId="163" xfId="0" applyFont="1" applyFill="1" applyBorder="1" applyAlignment="1" applyProtection="1">
      <alignment horizontal="center" vertical="center"/>
      <protection locked="0"/>
    </xf>
    <xf numFmtId="0" fontId="271" fillId="30" borderId="164" xfId="0" applyFont="1" applyFill="1" applyBorder="1" applyAlignment="1" applyProtection="1">
      <alignment horizontal="center" vertical="center"/>
      <protection locked="0"/>
    </xf>
    <xf numFmtId="0" fontId="221" fillId="28" borderId="171" xfId="0" applyFont="1" applyFill="1" applyBorder="1" applyAlignment="1" applyProtection="1">
      <alignment horizontal="center" vertical="center" wrapText="1"/>
    </xf>
    <xf numFmtId="0" fontId="221" fillId="28" borderId="172" xfId="0" applyFont="1" applyFill="1" applyBorder="1" applyAlignment="1" applyProtection="1">
      <alignment horizontal="center" vertical="center" wrapText="1"/>
    </xf>
    <xf numFmtId="0" fontId="221" fillId="28" borderId="168" xfId="0" applyFont="1" applyFill="1" applyBorder="1" applyAlignment="1" applyProtection="1">
      <alignment horizontal="center" vertical="center" wrapText="1"/>
    </xf>
    <xf numFmtId="0" fontId="221" fillId="28" borderId="173" xfId="0" applyFont="1" applyFill="1" applyBorder="1" applyAlignment="1" applyProtection="1">
      <alignment horizontal="center" vertical="center" wrapText="1"/>
    </xf>
    <xf numFmtId="0" fontId="221" fillId="9" borderId="171" xfId="0" applyFont="1" applyFill="1" applyBorder="1" applyAlignment="1" applyProtection="1">
      <alignment horizontal="center" vertical="center" wrapText="1"/>
    </xf>
    <xf numFmtId="0" fontId="221" fillId="9" borderId="172" xfId="0" applyFont="1" applyFill="1" applyBorder="1" applyAlignment="1" applyProtection="1">
      <alignment horizontal="center" vertical="center" wrapText="1"/>
    </xf>
    <xf numFmtId="0" fontId="221" fillId="9" borderId="168" xfId="0" applyFont="1" applyFill="1" applyBorder="1" applyAlignment="1" applyProtection="1">
      <alignment horizontal="center" vertical="center" wrapText="1"/>
    </xf>
    <xf numFmtId="0" fontId="221" fillId="9" borderId="173" xfId="0" applyFont="1" applyFill="1" applyBorder="1" applyAlignment="1" applyProtection="1">
      <alignment horizontal="center" vertical="center" wrapText="1"/>
    </xf>
    <xf numFmtId="0" fontId="271" fillId="17" borderId="163" xfId="0" applyFont="1" applyFill="1" applyBorder="1" applyAlignment="1" applyProtection="1">
      <alignment horizontal="center" vertical="center"/>
      <protection locked="0"/>
    </xf>
    <xf numFmtId="0" fontId="271" fillId="17" borderId="166" xfId="0" applyFont="1" applyFill="1" applyBorder="1" applyAlignment="1" applyProtection="1">
      <alignment horizontal="center" vertical="center"/>
      <protection locked="0"/>
    </xf>
    <xf numFmtId="0" fontId="271" fillId="17" borderId="164" xfId="0" applyFont="1" applyFill="1" applyBorder="1" applyAlignment="1" applyProtection="1">
      <alignment horizontal="center" vertical="center"/>
      <protection locked="0"/>
    </xf>
    <xf numFmtId="0" fontId="218" fillId="9" borderId="165" xfId="0" applyFont="1" applyFill="1" applyBorder="1" applyAlignment="1" applyProtection="1">
      <alignment horizontal="center" vertical="center"/>
      <protection hidden="1"/>
    </xf>
    <xf numFmtId="0" fontId="218" fillId="9" borderId="103" xfId="0" applyFont="1" applyFill="1" applyBorder="1" applyAlignment="1" applyProtection="1">
      <alignment horizontal="center" vertical="center"/>
      <protection hidden="1"/>
    </xf>
    <xf numFmtId="0" fontId="218" fillId="9" borderId="175" xfId="0" applyFont="1" applyFill="1" applyBorder="1" applyAlignment="1" applyProtection="1">
      <alignment horizontal="center" vertical="center"/>
      <protection hidden="1"/>
    </xf>
    <xf numFmtId="0" fontId="221" fillId="9" borderId="165" xfId="0" applyFont="1" applyFill="1" applyBorder="1" applyAlignment="1" applyProtection="1">
      <alignment horizontal="center" vertical="center"/>
      <protection hidden="1"/>
    </xf>
    <xf numFmtId="0" fontId="221" fillId="9" borderId="103" xfId="0" applyFont="1" applyFill="1" applyBorder="1" applyAlignment="1" applyProtection="1">
      <alignment horizontal="center" vertical="center"/>
      <protection hidden="1"/>
    </xf>
    <xf numFmtId="0" fontId="221" fillId="9" borderId="19" xfId="0" applyFont="1" applyFill="1" applyBorder="1" applyAlignment="1" applyProtection="1">
      <alignment horizontal="center" vertical="center"/>
      <protection hidden="1"/>
    </xf>
    <xf numFmtId="0" fontId="205" fillId="9" borderId="19" xfId="0" applyFont="1" applyFill="1" applyBorder="1" applyAlignment="1" applyProtection="1">
      <alignment horizontal="center" vertical="center" wrapText="1"/>
    </xf>
    <xf numFmtId="0" fontId="223" fillId="0" borderId="193" xfId="0" applyFont="1" applyFill="1" applyBorder="1" applyAlignment="1" applyProtection="1">
      <alignment horizontal="center" vertical="top" wrapText="1"/>
      <protection hidden="1"/>
    </xf>
    <xf numFmtId="0" fontId="223" fillId="0" borderId="194" xfId="0" applyFont="1" applyFill="1" applyBorder="1" applyAlignment="1" applyProtection="1">
      <alignment horizontal="center" vertical="top" wrapText="1"/>
      <protection hidden="1"/>
    </xf>
    <xf numFmtId="0" fontId="223" fillId="0" borderId="195" xfId="0" applyFont="1" applyFill="1" applyBorder="1" applyAlignment="1" applyProtection="1">
      <alignment horizontal="center" vertical="top" wrapText="1"/>
      <protection hidden="1"/>
    </xf>
    <xf numFmtId="0" fontId="224" fillId="0" borderId="186" xfId="0" applyFont="1" applyFill="1" applyBorder="1" applyAlignment="1" applyProtection="1">
      <alignment horizontal="center" vertical="top" wrapText="1"/>
      <protection hidden="1"/>
    </xf>
    <xf numFmtId="0" fontId="224" fillId="0" borderId="192" xfId="0" applyFont="1" applyFill="1" applyBorder="1" applyAlignment="1" applyProtection="1">
      <alignment horizontal="center" vertical="top" wrapText="1"/>
      <protection hidden="1"/>
    </xf>
    <xf numFmtId="0" fontId="224" fillId="0" borderId="187" xfId="0" applyFont="1" applyFill="1" applyBorder="1" applyAlignment="1" applyProtection="1">
      <alignment horizontal="center" vertical="top" wrapText="1"/>
      <protection hidden="1"/>
    </xf>
    <xf numFmtId="0" fontId="224" fillId="0" borderId="189" xfId="0" applyFont="1" applyFill="1" applyBorder="1" applyAlignment="1" applyProtection="1">
      <alignment horizontal="center" vertical="top" wrapText="1"/>
      <protection hidden="1"/>
    </xf>
    <xf numFmtId="0" fontId="224" fillId="0" borderId="196" xfId="0" applyFont="1" applyFill="1" applyBorder="1" applyAlignment="1" applyProtection="1">
      <alignment horizontal="center" vertical="top" wrapText="1"/>
      <protection hidden="1"/>
    </xf>
    <xf numFmtId="0" fontId="224" fillId="0" borderId="190" xfId="0" applyFont="1" applyFill="1" applyBorder="1" applyAlignment="1" applyProtection="1">
      <alignment horizontal="center" vertical="top" wrapText="1"/>
      <protection hidden="1"/>
    </xf>
    <xf numFmtId="0" fontId="225" fillId="0" borderId="197" xfId="0" applyFont="1" applyFill="1" applyBorder="1" applyAlignment="1" applyProtection="1">
      <alignment horizontal="center" vertical="top" wrapText="1"/>
      <protection hidden="1"/>
    </xf>
    <xf numFmtId="0" fontId="225" fillId="0" borderId="188" xfId="0" applyFont="1" applyFill="1" applyBorder="1" applyAlignment="1" applyProtection="1">
      <alignment horizontal="center" vertical="top" wrapText="1"/>
      <protection hidden="1"/>
    </xf>
    <xf numFmtId="0" fontId="225" fillId="0" borderId="198" xfId="0" applyFont="1" applyFill="1" applyBorder="1" applyAlignment="1" applyProtection="1">
      <alignment horizontal="center" vertical="top" wrapText="1"/>
      <protection hidden="1"/>
    </xf>
    <xf numFmtId="0" fontId="225" fillId="0" borderId="183" xfId="0" applyFont="1" applyFill="1" applyBorder="1" applyAlignment="1" applyProtection="1">
      <alignment horizontal="center" vertical="top" wrapText="1"/>
      <protection hidden="1"/>
    </xf>
    <xf numFmtId="0" fontId="225" fillId="0" borderId="199" xfId="0" applyFont="1" applyFill="1" applyBorder="1" applyAlignment="1" applyProtection="1">
      <alignment horizontal="center" vertical="top" wrapText="1"/>
      <protection hidden="1"/>
    </xf>
    <xf numFmtId="0" fontId="284" fillId="0" borderId="180" xfId="0" applyFont="1" applyFill="1" applyBorder="1" applyAlignment="1" applyProtection="1">
      <alignment horizontal="center" vertical="top" wrapText="1"/>
      <protection hidden="1"/>
    </xf>
    <xf numFmtId="0" fontId="284" fillId="0" borderId="184" xfId="0" applyFont="1" applyFill="1" applyBorder="1" applyAlignment="1" applyProtection="1">
      <alignment horizontal="center" vertical="top" wrapText="1"/>
      <protection hidden="1"/>
    </xf>
    <xf numFmtId="0" fontId="284" fillId="0" borderId="191" xfId="0" applyFont="1" applyFill="1" applyBorder="1" applyAlignment="1" applyProtection="1">
      <alignment horizontal="center" vertical="top" wrapText="1"/>
      <protection hidden="1"/>
    </xf>
    <xf numFmtId="0" fontId="73" fillId="0" borderId="180" xfId="0" applyFont="1" applyFill="1" applyBorder="1" applyAlignment="1" applyProtection="1">
      <alignment horizontal="right" vertical="top" wrapText="1"/>
      <protection hidden="1"/>
    </xf>
    <xf numFmtId="0" fontId="225" fillId="0" borderId="180" xfId="0" applyFont="1" applyFill="1" applyBorder="1" applyAlignment="1" applyProtection="1">
      <alignment horizontal="right" vertical="top" wrapText="1"/>
      <protection hidden="1"/>
    </xf>
    <xf numFmtId="0" fontId="73" fillId="29" borderId="181" xfId="0" applyFont="1" applyFill="1" applyBorder="1" applyAlignment="1" applyProtection="1">
      <alignment horizontal="center" vertical="top" textRotation="90" wrapText="1"/>
      <protection hidden="1"/>
    </xf>
    <xf numFmtId="0" fontId="73" fillId="29" borderId="183" xfId="0" applyFont="1" applyFill="1" applyBorder="1" applyAlignment="1" applyProtection="1">
      <alignment horizontal="center" vertical="top" textRotation="90" wrapText="1"/>
      <protection hidden="1"/>
    </xf>
    <xf numFmtId="0" fontId="73" fillId="29" borderId="182" xfId="0" applyFont="1" applyFill="1" applyBorder="1" applyAlignment="1" applyProtection="1">
      <alignment horizontal="center" vertical="top" textRotation="90" wrapText="1"/>
      <protection hidden="1"/>
    </xf>
    <xf numFmtId="0" fontId="20" fillId="0" borderId="180" xfId="0" applyFont="1" applyFill="1" applyBorder="1" applyAlignment="1" applyProtection="1">
      <alignment horizontal="right" vertical="top" wrapText="1"/>
      <protection hidden="1"/>
    </xf>
    <xf numFmtId="0" fontId="225" fillId="0" borderId="180" xfId="0" applyFont="1" applyFill="1" applyBorder="1" applyAlignment="1" applyProtection="1">
      <alignment horizontal="center" vertical="top" wrapText="1"/>
      <protection hidden="1"/>
    </xf>
    <xf numFmtId="0" fontId="211" fillId="0" borderId="180" xfId="0" applyFont="1" applyFill="1" applyBorder="1" applyAlignment="1" applyProtection="1">
      <alignment horizontal="center" vertical="top" wrapText="1"/>
      <protection hidden="1"/>
    </xf>
    <xf numFmtId="0" fontId="224" fillId="0" borderId="180" xfId="0" applyFont="1" applyFill="1" applyBorder="1" applyAlignment="1" applyProtection="1">
      <alignment horizontal="center" vertical="top" wrapText="1"/>
      <protection hidden="1"/>
    </xf>
    <xf numFmtId="9" fontId="20" fillId="0" borderId="180" xfId="5" applyFont="1" applyFill="1" applyBorder="1" applyAlignment="1" applyProtection="1">
      <alignment horizontal="center" vertical="top" wrapText="1"/>
      <protection hidden="1"/>
    </xf>
    <xf numFmtId="0" fontId="63" fillId="0" borderId="180" xfId="0" applyFont="1" applyFill="1" applyBorder="1" applyAlignment="1" applyProtection="1">
      <alignment horizontal="center" vertical="top" wrapText="1"/>
      <protection hidden="1"/>
    </xf>
    <xf numFmtId="0" fontId="283" fillId="0" borderId="180" xfId="0" applyFont="1" applyFill="1" applyBorder="1" applyAlignment="1" applyProtection="1">
      <alignment horizontal="center" vertical="top" wrapText="1"/>
      <protection hidden="1"/>
    </xf>
    <xf numFmtId="0" fontId="223" fillId="0" borderId="180" xfId="0" applyFont="1" applyFill="1" applyBorder="1" applyAlignment="1" applyProtection="1">
      <alignment horizontal="center" vertical="top" wrapText="1"/>
      <protection hidden="1"/>
    </xf>
    <xf numFmtId="0" fontId="229" fillId="0" borderId="180" xfId="0" applyFont="1" applyFill="1" applyBorder="1" applyAlignment="1" applyProtection="1">
      <alignment horizontal="center" vertical="top" wrapText="1"/>
      <protection hidden="1"/>
    </xf>
    <xf numFmtId="0" fontId="20" fillId="0" borderId="180" xfId="0" applyFont="1" applyFill="1" applyBorder="1" applyAlignment="1" applyProtection="1">
      <alignment horizontal="center" vertical="top" wrapText="1"/>
      <protection hidden="1"/>
    </xf>
    <xf numFmtId="10" fontId="63" fillId="0" borderId="180" xfId="0" applyNumberFormat="1" applyFont="1" applyFill="1" applyBorder="1" applyAlignment="1" applyProtection="1">
      <alignment horizontal="center" vertical="top" wrapText="1"/>
      <protection hidden="1"/>
    </xf>
    <xf numFmtId="0" fontId="275" fillId="0" borderId="180" xfId="0" applyFont="1" applyFill="1" applyBorder="1" applyAlignment="1" applyProtection="1">
      <alignment horizontal="center" vertical="top" wrapText="1"/>
      <protection hidden="1"/>
    </xf>
    <xf numFmtId="0" fontId="130" fillId="0" borderId="180" xfId="0" applyFont="1" applyFill="1" applyBorder="1" applyAlignment="1" applyProtection="1">
      <alignment horizontal="center" vertical="top" wrapText="1"/>
      <protection hidden="1"/>
    </xf>
    <xf numFmtId="0" fontId="59" fillId="0" borderId="185" xfId="0" applyFont="1" applyFill="1" applyBorder="1" applyAlignment="1" applyProtection="1">
      <alignment horizontal="center" vertical="top" wrapText="1"/>
      <protection hidden="1"/>
    </xf>
    <xf numFmtId="0" fontId="59" fillId="0" borderId="180" xfId="0" applyFont="1" applyFill="1" applyBorder="1" applyAlignment="1" applyProtection="1">
      <alignment horizontal="center" vertical="top" wrapText="1"/>
      <protection hidden="1"/>
    </xf>
    <xf numFmtId="0" fontId="99" fillId="0" borderId="180" xfId="0" applyFont="1" applyFill="1" applyBorder="1" applyAlignment="1" applyProtection="1">
      <alignment horizontal="center" vertical="top" wrapText="1"/>
      <protection hidden="1"/>
    </xf>
    <xf numFmtId="0" fontId="273" fillId="0" borderId="180" xfId="0" applyFont="1" applyFill="1" applyBorder="1" applyAlignment="1" applyProtection="1">
      <alignment horizontal="center" vertical="top" wrapText="1"/>
      <protection hidden="1"/>
    </xf>
    <xf numFmtId="0" fontId="238" fillId="0" borderId="180" xfId="0" applyFont="1" applyFill="1" applyBorder="1" applyAlignment="1" applyProtection="1">
      <alignment horizontal="center" vertical="top" wrapText="1"/>
      <protection hidden="1"/>
    </xf>
    <xf numFmtId="0" fontId="274" fillId="0" borderId="180" xfId="0" applyFont="1" applyFill="1" applyBorder="1" applyAlignment="1" applyProtection="1">
      <alignment horizontal="center" vertical="top" wrapText="1"/>
      <protection hidden="1"/>
    </xf>
    <xf numFmtId="0" fontId="27" fillId="0" borderId="180" xfId="0" applyFont="1" applyFill="1" applyBorder="1" applyAlignment="1" applyProtection="1">
      <alignment horizontal="center" vertical="top" wrapText="1"/>
      <protection hidden="1"/>
    </xf>
    <xf numFmtId="0" fontId="316" fillId="0" borderId="180" xfId="0" applyFont="1" applyFill="1" applyBorder="1" applyAlignment="1" applyProtection="1">
      <alignment horizontal="center" vertical="top" wrapText="1"/>
      <protection hidden="1"/>
    </xf>
    <xf numFmtId="0" fontId="224" fillId="0" borderId="180" xfId="0" applyFont="1" applyFill="1" applyBorder="1" applyAlignment="1" applyProtection="1">
      <alignment horizontal="center" vertical="top" textRotation="90" wrapText="1"/>
      <protection hidden="1"/>
    </xf>
    <xf numFmtId="0" fontId="108" fillId="0" borderId="180" xfId="0" applyFont="1" applyFill="1" applyBorder="1" applyAlignment="1" applyProtection="1">
      <alignment horizontal="center" vertical="top" textRotation="90" wrapText="1"/>
      <protection hidden="1"/>
    </xf>
    <xf numFmtId="0" fontId="73" fillId="0" borderId="180" xfId="0" applyFont="1" applyFill="1" applyBorder="1" applyAlignment="1" applyProtection="1">
      <alignment horizontal="center" vertical="top" textRotation="90" wrapText="1"/>
      <protection hidden="1"/>
    </xf>
    <xf numFmtId="0" fontId="223" fillId="0" borderId="180" xfId="0" applyFont="1" applyFill="1" applyBorder="1" applyAlignment="1" applyProtection="1">
      <alignment horizontal="center" vertical="top" textRotation="90" wrapText="1"/>
      <protection hidden="1"/>
    </xf>
    <xf numFmtId="0" fontId="22" fillId="20" borderId="180" xfId="0" applyFont="1" applyFill="1" applyBorder="1" applyAlignment="1" applyProtection="1">
      <alignment horizontal="center" vertical="top" textRotation="90" wrapText="1"/>
      <protection hidden="1"/>
    </xf>
    <xf numFmtId="0" fontId="227" fillId="0" borderId="180" xfId="0" applyFont="1" applyFill="1" applyBorder="1" applyAlignment="1" applyProtection="1">
      <alignment horizontal="center" vertical="top" textRotation="90" wrapText="1"/>
      <protection hidden="1"/>
    </xf>
    <xf numFmtId="0" fontId="229" fillId="0" borderId="180" xfId="0" applyFont="1" applyFill="1" applyBorder="1" applyAlignment="1" applyProtection="1">
      <alignment horizontal="center" vertical="top" textRotation="90" wrapText="1"/>
      <protection hidden="1"/>
    </xf>
    <xf numFmtId="0" fontId="230" fillId="0" borderId="180" xfId="0" applyFont="1" applyFill="1" applyBorder="1" applyAlignment="1" applyProtection="1">
      <alignment horizontal="center" vertical="top" wrapText="1"/>
      <protection hidden="1"/>
    </xf>
    <xf numFmtId="0" fontId="22" fillId="12" borderId="180" xfId="0" applyFont="1" applyFill="1" applyBorder="1" applyAlignment="1" applyProtection="1">
      <alignment horizontal="center" vertical="top" textRotation="90" wrapText="1"/>
      <protection hidden="1"/>
    </xf>
    <xf numFmtId="0" fontId="22" fillId="20" borderId="180" xfId="0" applyFont="1" applyFill="1" applyBorder="1" applyAlignment="1" applyProtection="1">
      <alignment horizontal="center" vertical="top" wrapText="1"/>
      <protection hidden="1"/>
    </xf>
    <xf numFmtId="0" fontId="47" fillId="20" borderId="180" xfId="0" applyFont="1" applyFill="1" applyBorder="1" applyAlignment="1" applyProtection="1">
      <alignment horizontal="center" vertical="top" wrapText="1"/>
      <protection hidden="1"/>
    </xf>
    <xf numFmtId="0" fontId="27" fillId="0" borderId="180" xfId="0" applyFont="1" applyFill="1" applyBorder="1" applyAlignment="1" applyProtection="1">
      <alignment horizontal="center" vertical="top" textRotation="90" wrapText="1"/>
      <protection hidden="1"/>
    </xf>
    <xf numFmtId="0" fontId="230" fillId="0" borderId="180" xfId="0" applyFont="1" applyFill="1" applyBorder="1" applyAlignment="1" applyProtection="1">
      <alignment horizontal="center" vertical="top" textRotation="90" wrapText="1"/>
      <protection hidden="1"/>
    </xf>
    <xf numFmtId="0" fontId="41" fillId="20" borderId="180" xfId="0" applyFont="1" applyFill="1" applyBorder="1" applyAlignment="1" applyProtection="1">
      <alignment horizontal="center" vertical="top" textRotation="90" wrapText="1"/>
      <protection hidden="1"/>
    </xf>
    <xf numFmtId="0" fontId="17" fillId="0" borderId="20" xfId="1" applyFill="1" applyBorder="1" applyAlignment="1" applyProtection="1">
      <alignment horizontal="center" vertical="top" wrapText="1"/>
      <protection hidden="1"/>
    </xf>
    <xf numFmtId="0" fontId="0" fillId="0" borderId="180" xfId="0" applyBorder="1" applyAlignment="1" applyProtection="1">
      <alignment horizontal="center" vertical="top"/>
      <protection hidden="1"/>
    </xf>
    <xf numFmtId="0" fontId="224" fillId="0" borderId="180" xfId="0" applyFont="1" applyFill="1" applyBorder="1" applyAlignment="1" applyProtection="1">
      <alignment horizontal="right" vertical="top" wrapText="1"/>
      <protection hidden="1"/>
    </xf>
    <xf numFmtId="0" fontId="231" fillId="0" borderId="180" xfId="0" applyFont="1" applyBorder="1" applyAlignment="1" applyProtection="1">
      <alignment vertical="top"/>
      <protection hidden="1"/>
    </xf>
    <xf numFmtId="0" fontId="282" fillId="0" borderId="180" xfId="0" applyFont="1" applyBorder="1" applyAlignment="1" applyProtection="1">
      <alignment horizontal="right" vertical="top"/>
      <protection hidden="1"/>
    </xf>
    <xf numFmtId="0" fontId="71" fillId="0" borderId="180" xfId="0" applyFont="1" applyFill="1" applyBorder="1" applyAlignment="1" applyProtection="1">
      <alignment horizontal="center" vertical="top" wrapText="1"/>
      <protection hidden="1"/>
    </xf>
    <xf numFmtId="1" fontId="63" fillId="0" borderId="180" xfId="0" applyNumberFormat="1" applyFont="1" applyFill="1" applyBorder="1" applyAlignment="1" applyProtection="1">
      <alignment horizontal="center" vertical="top" wrapText="1"/>
      <protection hidden="1"/>
    </xf>
    <xf numFmtId="0" fontId="49" fillId="0" borderId="180" xfId="0" applyFont="1" applyFill="1" applyBorder="1" applyAlignment="1" applyProtection="1">
      <alignment horizontal="center" vertical="top" wrapText="1"/>
      <protection hidden="1"/>
    </xf>
    <xf numFmtId="0" fontId="58" fillId="8" borderId="31" xfId="0" applyFont="1" applyFill="1" applyBorder="1" applyAlignment="1" applyProtection="1">
      <alignment horizontal="center" vertical="top" wrapText="1"/>
      <protection hidden="1"/>
    </xf>
    <xf numFmtId="0" fontId="58" fillId="8" borderId="0" xfId="0" applyFont="1" applyFill="1" applyBorder="1" applyAlignment="1" applyProtection="1">
      <alignment horizontal="center" vertical="top" wrapText="1"/>
      <protection hidden="1"/>
    </xf>
    <xf numFmtId="0" fontId="58" fillId="8" borderId="24" xfId="0" applyFont="1" applyFill="1" applyBorder="1" applyAlignment="1" applyProtection="1">
      <alignment horizontal="center" vertical="top" wrapText="1"/>
      <protection hidden="1"/>
    </xf>
    <xf numFmtId="0" fontId="58" fillId="8" borderId="32" xfId="0" applyFont="1" applyFill="1" applyBorder="1" applyAlignment="1" applyProtection="1">
      <alignment horizontal="center" vertical="top" wrapText="1"/>
      <protection hidden="1"/>
    </xf>
    <xf numFmtId="0" fontId="226" fillId="0" borderId="180" xfId="0" applyFont="1" applyFill="1" applyBorder="1" applyAlignment="1" applyProtection="1">
      <alignment horizontal="center" vertical="top" wrapText="1"/>
      <protection hidden="1"/>
    </xf>
    <xf numFmtId="0" fontId="28" fillId="18" borderId="180" xfId="0" applyFont="1" applyFill="1" applyBorder="1" applyAlignment="1" applyProtection="1">
      <alignment horizontal="center" vertical="top" wrapText="1"/>
      <protection hidden="1"/>
    </xf>
    <xf numFmtId="0" fontId="226" fillId="0" borderId="180" xfId="0" applyFont="1" applyFill="1" applyBorder="1" applyAlignment="1" applyProtection="1">
      <alignment horizontal="center" vertical="top" textRotation="90" wrapText="1"/>
      <protection hidden="1"/>
    </xf>
    <xf numFmtId="0" fontId="226" fillId="0" borderId="180" xfId="0" applyFont="1" applyFill="1" applyBorder="1" applyAlignment="1" applyProtection="1">
      <alignment horizontal="center" vertical="center" wrapText="1"/>
      <protection hidden="1"/>
    </xf>
    <xf numFmtId="0" fontId="285" fillId="0" borderId="180" xfId="0" applyFont="1" applyFill="1" applyBorder="1" applyAlignment="1" applyProtection="1">
      <alignment horizontal="center" vertical="top" wrapText="1"/>
      <protection hidden="1"/>
    </xf>
    <xf numFmtId="0" fontId="105" fillId="0" borderId="180" xfId="0" applyFont="1" applyFill="1" applyBorder="1" applyAlignment="1" applyProtection="1">
      <alignment horizontal="center" vertical="top" wrapText="1"/>
      <protection hidden="1"/>
    </xf>
    <xf numFmtId="0" fontId="153" fillId="21" borderId="180" xfId="1" applyFont="1" applyFill="1" applyBorder="1" applyAlignment="1" applyProtection="1">
      <alignment horizontal="center" vertical="top" wrapText="1"/>
      <protection hidden="1"/>
    </xf>
    <xf numFmtId="0" fontId="92" fillId="0" borderId="180" xfId="0" applyFont="1" applyFill="1" applyBorder="1" applyAlignment="1" applyProtection="1">
      <alignment horizontal="center" vertical="top" textRotation="90" wrapText="1"/>
      <protection hidden="1"/>
    </xf>
    <xf numFmtId="0" fontId="37" fillId="0" borderId="180" xfId="1" applyFont="1" applyFill="1" applyBorder="1" applyAlignment="1" applyProtection="1">
      <alignment horizontal="center" vertical="top" wrapText="1"/>
      <protection hidden="1"/>
    </xf>
    <xf numFmtId="0" fontId="239" fillId="0" borderId="180" xfId="0" applyFont="1" applyFill="1" applyBorder="1" applyAlignment="1" applyProtection="1">
      <alignment horizontal="center" vertical="top" wrapText="1"/>
      <protection hidden="1"/>
    </xf>
    <xf numFmtId="0" fontId="69" fillId="0" borderId="180" xfId="0" applyNumberFormat="1" applyFont="1" applyFill="1" applyBorder="1" applyAlignment="1" applyProtection="1">
      <alignment horizontal="center" vertical="top" wrapText="1"/>
      <protection hidden="1"/>
    </xf>
    <xf numFmtId="0" fontId="4" fillId="0" borderId="180" xfId="0" applyFont="1" applyFill="1" applyBorder="1" applyAlignment="1" applyProtection="1">
      <alignment horizontal="center" vertical="top" wrapText="1"/>
      <protection hidden="1"/>
    </xf>
    <xf numFmtId="0" fontId="20" fillId="0" borderId="181" xfId="0" applyFont="1" applyFill="1" applyBorder="1" applyAlignment="1" applyProtection="1">
      <alignment horizontal="right" vertical="top" wrapText="1"/>
      <protection hidden="1"/>
    </xf>
    <xf numFmtId="0" fontId="276" fillId="0" borderId="180" xfId="0" applyFont="1" applyFill="1" applyBorder="1" applyAlignment="1" applyProtection="1">
      <alignment horizontal="center" vertical="top" wrapText="1"/>
      <protection hidden="1"/>
    </xf>
    <xf numFmtId="0" fontId="61" fillId="0" borderId="180" xfId="0" applyFont="1" applyFill="1" applyBorder="1" applyAlignment="1" applyProtection="1">
      <alignment horizontal="center" vertical="top" wrapText="1"/>
      <protection hidden="1"/>
    </xf>
    <xf numFmtId="0" fontId="22" fillId="11" borderId="180" xfId="0" applyFont="1" applyFill="1" applyBorder="1" applyAlignment="1" applyProtection="1">
      <alignment horizontal="center" vertical="top" wrapText="1"/>
      <protection hidden="1"/>
    </xf>
    <xf numFmtId="0" fontId="73" fillId="0" borderId="180" xfId="0" applyFont="1" applyFill="1" applyBorder="1" applyAlignment="1" applyProtection="1">
      <alignment horizontal="center" vertical="top" wrapText="1"/>
      <protection hidden="1"/>
    </xf>
    <xf numFmtId="0" fontId="81" fillId="0" borderId="180" xfId="0" applyFont="1" applyFill="1" applyBorder="1" applyAlignment="1" applyProtection="1">
      <alignment horizontal="center" vertical="top" wrapText="1"/>
      <protection hidden="1"/>
    </xf>
    <xf numFmtId="0" fontId="83" fillId="0" borderId="180" xfId="0" applyFont="1" applyFill="1" applyBorder="1" applyAlignment="1" applyProtection="1">
      <alignment horizontal="center" vertical="top" wrapText="1"/>
      <protection hidden="1"/>
    </xf>
    <xf numFmtId="0" fontId="83" fillId="0" borderId="180" xfId="0" applyFont="1" applyBorder="1" applyAlignment="1" applyProtection="1">
      <alignment horizontal="center" vertical="top" wrapText="1"/>
      <protection hidden="1"/>
    </xf>
    <xf numFmtId="0" fontId="67" fillId="0" borderId="180" xfId="0" applyFont="1" applyFill="1" applyBorder="1" applyAlignment="1" applyProtection="1">
      <alignment horizontal="center" vertical="top" wrapText="1"/>
      <protection hidden="1"/>
    </xf>
    <xf numFmtId="0" fontId="74" fillId="0" borderId="180" xfId="0" applyFont="1" applyFill="1" applyBorder="1" applyAlignment="1" applyProtection="1">
      <alignment horizontal="center" vertical="top" wrapText="1"/>
      <protection hidden="1"/>
    </xf>
    <xf numFmtId="2" fontId="78" fillId="0" borderId="180" xfId="0" applyNumberFormat="1" applyFont="1" applyFill="1" applyBorder="1" applyAlignment="1" applyProtection="1">
      <alignment horizontal="center" vertical="top" wrapText="1"/>
      <protection hidden="1"/>
    </xf>
    <xf numFmtId="0" fontId="222" fillId="0" borderId="33" xfId="0" applyFont="1" applyFill="1" applyBorder="1" applyAlignment="1" applyProtection="1">
      <alignment horizontal="center" vertical="center" wrapText="1"/>
      <protection hidden="1"/>
    </xf>
    <xf numFmtId="0" fontId="222" fillId="0" borderId="34" xfId="0" applyFont="1" applyFill="1" applyBorder="1" applyAlignment="1" applyProtection="1">
      <alignment horizontal="center" vertical="center" wrapText="1"/>
      <protection hidden="1"/>
    </xf>
    <xf numFmtId="0" fontId="222" fillId="0" borderId="35" xfId="0" applyFont="1" applyFill="1" applyBorder="1" applyAlignment="1" applyProtection="1">
      <alignment horizontal="center" vertical="center" wrapText="1"/>
      <protection hidden="1"/>
    </xf>
    <xf numFmtId="0" fontId="105" fillId="0" borderId="36" xfId="0" applyFont="1" applyBorder="1" applyAlignment="1" applyProtection="1">
      <alignment horizontal="center" vertical="center" wrapText="1"/>
      <protection hidden="1"/>
    </xf>
    <xf numFmtId="0" fontId="105" fillId="0" borderId="1" xfId="0" applyFont="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37" xfId="0" applyFont="1" applyBorder="1" applyAlignment="1" applyProtection="1">
      <alignment horizontal="center" vertical="center" wrapText="1"/>
      <protection hidden="1"/>
    </xf>
    <xf numFmtId="0" fontId="94" fillId="0" borderId="72" xfId="0" applyFont="1" applyBorder="1" applyAlignment="1" applyProtection="1">
      <alignment horizontal="center" vertical="center" wrapText="1"/>
      <protection hidden="1"/>
    </xf>
    <xf numFmtId="0" fontId="94" fillId="0" borderId="73" xfId="0" applyFont="1" applyBorder="1" applyAlignment="1" applyProtection="1">
      <alignment horizontal="center" vertical="center" wrapText="1"/>
      <protection hidden="1"/>
    </xf>
    <xf numFmtId="0" fontId="94" fillId="0" borderId="74" xfId="0" applyFont="1" applyBorder="1" applyAlignment="1" applyProtection="1">
      <alignment horizontal="center" vertical="center" wrapText="1"/>
      <protection hidden="1"/>
    </xf>
    <xf numFmtId="0" fontId="94" fillId="0" borderId="75" xfId="0" applyFont="1" applyBorder="1" applyAlignment="1" applyProtection="1">
      <alignment horizontal="center" vertical="center" wrapText="1"/>
      <protection hidden="1"/>
    </xf>
    <xf numFmtId="0" fontId="94" fillId="0" borderId="2" xfId="0" applyFont="1" applyBorder="1" applyAlignment="1" applyProtection="1">
      <alignment horizontal="center" vertical="center" wrapText="1"/>
      <protection hidden="1"/>
    </xf>
    <xf numFmtId="0" fontId="94" fillId="0" borderId="3" xfId="0" applyFont="1" applyBorder="1" applyAlignment="1" applyProtection="1">
      <alignment horizontal="center" vertical="center" wrapText="1"/>
      <protection hidden="1"/>
    </xf>
    <xf numFmtId="0" fontId="226" fillId="0" borderId="38" xfId="0" applyFont="1" applyBorder="1" applyAlignment="1" applyProtection="1">
      <alignment horizontal="right" vertical="center"/>
      <protection hidden="1"/>
    </xf>
    <xf numFmtId="0" fontId="95" fillId="0" borderId="0" xfId="0" applyFont="1" applyAlignment="1" applyProtection="1">
      <alignment horizontal="center" vertical="center"/>
      <protection hidden="1"/>
    </xf>
    <xf numFmtId="0" fontId="222" fillId="0" borderId="38" xfId="0" applyFont="1" applyFill="1" applyBorder="1" applyAlignment="1" applyProtection="1">
      <alignment horizontal="center" vertical="center" wrapText="1"/>
      <protection hidden="1"/>
    </xf>
    <xf numFmtId="0" fontId="105" fillId="0" borderId="38" xfId="0" applyFont="1" applyFill="1" applyBorder="1" applyAlignment="1" applyProtection="1">
      <alignment horizontal="center" vertical="center"/>
      <protection hidden="1"/>
    </xf>
    <xf numFmtId="0" fontId="94" fillId="0" borderId="38" xfId="0" applyFont="1" applyFill="1" applyBorder="1" applyAlignment="1" applyProtection="1">
      <alignment horizontal="center" vertical="center" wrapText="1"/>
      <protection hidden="1"/>
    </xf>
    <xf numFmtId="0" fontId="226" fillId="0" borderId="38" xfId="0" applyFont="1" applyBorder="1" applyAlignment="1" applyProtection="1">
      <alignment horizontal="right" vertical="center" wrapText="1"/>
      <protection hidden="1"/>
    </xf>
    <xf numFmtId="0" fontId="94" fillId="0" borderId="128" xfId="0" applyFont="1" applyFill="1" applyBorder="1" applyAlignment="1" applyProtection="1">
      <alignment horizontal="center" vertical="center"/>
      <protection hidden="1"/>
    </xf>
    <xf numFmtId="0" fontId="94" fillId="0" borderId="129" xfId="0" applyFont="1" applyFill="1" applyBorder="1" applyAlignment="1" applyProtection="1">
      <alignment horizontal="center" vertical="center"/>
      <protection hidden="1"/>
    </xf>
    <xf numFmtId="0" fontId="94" fillId="0" borderId="130" xfId="0" applyFont="1" applyFill="1" applyBorder="1" applyAlignment="1" applyProtection="1">
      <alignment horizontal="center" vertical="center"/>
      <protection hidden="1"/>
    </xf>
    <xf numFmtId="0" fontId="232" fillId="0" borderId="142" xfId="0" applyFont="1" applyBorder="1" applyAlignment="1" applyProtection="1">
      <alignment horizontal="center" vertical="center"/>
      <protection hidden="1"/>
    </xf>
    <xf numFmtId="0" fontId="233" fillId="0" borderId="143" xfId="0" applyFont="1" applyBorder="1" applyAlignment="1" applyProtection="1">
      <alignment horizontal="center" vertical="center"/>
      <protection hidden="1"/>
    </xf>
    <xf numFmtId="0" fontId="233" fillId="0" borderId="144" xfId="0" applyFont="1" applyBorder="1" applyAlignment="1" applyProtection="1">
      <alignment vertical="center"/>
      <protection hidden="1"/>
    </xf>
    <xf numFmtId="0" fontId="94" fillId="0" borderId="145" xfId="0" applyFont="1" applyBorder="1" applyAlignment="1" applyProtection="1">
      <alignment horizontal="center" vertical="center"/>
      <protection hidden="1"/>
    </xf>
    <xf numFmtId="0" fontId="94" fillId="0" borderId="143" xfId="0" applyFont="1" applyBorder="1" applyAlignment="1" applyProtection="1">
      <alignment horizontal="center" vertical="center"/>
      <protection hidden="1"/>
    </xf>
    <xf numFmtId="0" fontId="94" fillId="0" borderId="146" xfId="0" applyFont="1" applyBorder="1" applyAlignment="1" applyProtection="1">
      <alignment horizontal="center" vertical="center"/>
      <protection hidden="1"/>
    </xf>
    <xf numFmtId="0" fontId="104" fillId="0" borderId="39" xfId="0" applyFont="1" applyFill="1" applyBorder="1" applyAlignment="1" applyProtection="1">
      <alignment horizontal="center" vertical="center" wrapText="1"/>
      <protection hidden="1"/>
    </xf>
    <xf numFmtId="0" fontId="104" fillId="0" borderId="40" xfId="0" applyFont="1" applyFill="1" applyBorder="1" applyAlignment="1" applyProtection="1">
      <alignment horizontal="center" vertical="center" wrapText="1"/>
      <protection hidden="1"/>
    </xf>
    <xf numFmtId="0" fontId="104" fillId="0" borderId="41" xfId="0" applyFont="1" applyFill="1" applyBorder="1" applyAlignment="1" applyProtection="1">
      <alignment horizontal="center" vertical="center" wrapText="1"/>
      <protection hidden="1"/>
    </xf>
    <xf numFmtId="0" fontId="104" fillId="0" borderId="46" xfId="0" applyFont="1" applyFill="1" applyBorder="1" applyAlignment="1" applyProtection="1">
      <alignment horizontal="center" vertical="center" wrapText="1"/>
      <protection hidden="1"/>
    </xf>
    <xf numFmtId="0" fontId="104" fillId="0" borderId="47" xfId="0" applyFont="1" applyFill="1" applyBorder="1" applyAlignment="1" applyProtection="1">
      <alignment horizontal="center" vertical="center" wrapText="1"/>
      <protection hidden="1"/>
    </xf>
    <xf numFmtId="0" fontId="104" fillId="0" borderId="48" xfId="0" applyFont="1" applyFill="1" applyBorder="1" applyAlignment="1" applyProtection="1">
      <alignment horizontal="center" vertical="center" wrapText="1"/>
      <protection hidden="1"/>
    </xf>
    <xf numFmtId="0" fontId="20" fillId="0" borderId="42" xfId="0" applyFont="1" applyBorder="1" applyAlignment="1" applyProtection="1">
      <alignment horizontal="center" vertical="center"/>
      <protection hidden="1"/>
    </xf>
    <xf numFmtId="0" fontId="20" fillId="0" borderId="43" xfId="0" applyFont="1" applyBorder="1" applyAlignment="1" applyProtection="1">
      <alignment horizontal="center" vertical="center"/>
      <protection hidden="1"/>
    </xf>
    <xf numFmtId="0" fontId="27" fillId="0" borderId="44" xfId="0" applyFont="1" applyFill="1" applyBorder="1" applyAlignment="1" applyProtection="1">
      <alignment horizontal="center" vertical="center" wrapText="1"/>
      <protection hidden="1"/>
    </xf>
    <xf numFmtId="0" fontId="27" fillId="0" borderId="49" xfId="0" applyFont="1" applyFill="1" applyBorder="1" applyAlignment="1" applyProtection="1">
      <alignment horizontal="center" vertical="center" wrapText="1"/>
      <protection hidden="1"/>
    </xf>
    <xf numFmtId="0" fontId="50" fillId="0" borderId="45" xfId="0" applyFont="1" applyFill="1" applyBorder="1" applyAlignment="1" applyProtection="1">
      <alignment horizontal="center" vertical="center" wrapText="1"/>
      <protection hidden="1"/>
    </xf>
    <xf numFmtId="0" fontId="73" fillId="0" borderId="42" xfId="0" applyFont="1" applyBorder="1" applyAlignment="1" applyProtection="1">
      <alignment horizontal="center" vertical="center" wrapText="1"/>
      <protection hidden="1"/>
    </xf>
    <xf numFmtId="0" fontId="73" fillId="0" borderId="43" xfId="0" applyFont="1" applyBorder="1" applyAlignment="1" applyProtection="1">
      <alignment horizontal="center" vertical="center" wrapText="1"/>
      <protection hidden="1"/>
    </xf>
    <xf numFmtId="0" fontId="27" fillId="0" borderId="44" xfId="0" applyFont="1" applyFill="1" applyBorder="1" applyAlignment="1" applyProtection="1">
      <alignment horizontal="center" vertical="center" textRotation="90" wrapText="1"/>
      <protection hidden="1"/>
    </xf>
    <xf numFmtId="0" fontId="27" fillId="0" borderId="49" xfId="0" applyFont="1" applyFill="1" applyBorder="1" applyAlignment="1" applyProtection="1">
      <alignment horizontal="center" vertical="center" textRotation="90" wrapText="1"/>
      <protection hidden="1"/>
    </xf>
    <xf numFmtId="0" fontId="73" fillId="0" borderId="148" xfId="0" applyFont="1" applyFill="1" applyBorder="1" applyAlignment="1" applyProtection="1">
      <alignment horizontal="center" vertical="center" wrapText="1"/>
      <protection hidden="1"/>
    </xf>
    <xf numFmtId="0" fontId="73" fillId="0" borderId="149" xfId="0" applyFont="1" applyFill="1" applyBorder="1" applyAlignment="1" applyProtection="1">
      <alignment horizontal="center" vertical="center" wrapText="1"/>
      <protection hidden="1"/>
    </xf>
    <xf numFmtId="0" fontId="27" fillId="0" borderId="45" xfId="0" applyFont="1" applyFill="1" applyBorder="1" applyAlignment="1" applyProtection="1">
      <alignment horizontal="center" vertical="center" wrapText="1"/>
      <protection hidden="1"/>
    </xf>
    <xf numFmtId="0" fontId="20" fillId="0" borderId="44" xfId="0" applyFont="1" applyFill="1" applyBorder="1" applyAlignment="1" applyProtection="1">
      <alignment horizontal="center" vertical="center" textRotation="90" wrapText="1"/>
      <protection hidden="1"/>
    </xf>
    <xf numFmtId="0" fontId="20" fillId="0" borderId="49" xfId="0" applyFont="1" applyFill="1" applyBorder="1" applyAlignment="1" applyProtection="1">
      <alignment horizontal="center" vertical="center" textRotation="90" wrapText="1"/>
      <protection hidden="1"/>
    </xf>
    <xf numFmtId="0" fontId="27" fillId="0" borderId="50" xfId="0" applyFont="1" applyFill="1" applyBorder="1" applyAlignment="1" applyProtection="1">
      <alignment horizontal="center" vertical="center" wrapText="1"/>
      <protection hidden="1"/>
    </xf>
    <xf numFmtId="0" fontId="106" fillId="24" borderId="151" xfId="0" applyFont="1" applyFill="1" applyBorder="1" applyAlignment="1" applyProtection="1">
      <alignment horizontal="center" vertical="center" wrapText="1"/>
      <protection hidden="1"/>
    </xf>
    <xf numFmtId="0" fontId="106" fillId="24" borderId="55" xfId="0" applyFont="1" applyFill="1" applyBorder="1" applyAlignment="1" applyProtection="1">
      <alignment horizontal="center" vertical="center" wrapText="1"/>
      <protection hidden="1"/>
    </xf>
    <xf numFmtId="0" fontId="106" fillId="24" borderId="152" xfId="0" applyFont="1" applyFill="1" applyBorder="1" applyAlignment="1" applyProtection="1">
      <alignment horizontal="center" vertical="center" wrapText="1"/>
      <protection hidden="1"/>
    </xf>
    <xf numFmtId="0" fontId="27" fillId="24" borderId="56" xfId="0" applyFont="1" applyFill="1" applyBorder="1" applyAlignment="1" applyProtection="1">
      <alignment horizontal="center" vertical="center" wrapText="1"/>
      <protection hidden="1"/>
    </xf>
    <xf numFmtId="0" fontId="27" fillId="24" borderId="0" xfId="0" applyFont="1" applyFill="1" applyBorder="1" applyAlignment="1" applyProtection="1">
      <alignment horizontal="center" vertical="center" wrapText="1"/>
      <protection hidden="1"/>
    </xf>
    <xf numFmtId="0" fontId="27" fillId="24" borderId="57" xfId="0" applyFont="1" applyFill="1" applyBorder="1" applyAlignment="1" applyProtection="1">
      <alignment horizontal="center" vertical="center" wrapText="1"/>
      <protection hidden="1"/>
    </xf>
    <xf numFmtId="0" fontId="236" fillId="0" borderId="45" xfId="0" applyFont="1" applyFill="1" applyBorder="1" applyAlignment="1" applyProtection="1">
      <alignment horizontal="right" vertical="center" wrapText="1"/>
      <protection hidden="1"/>
    </xf>
    <xf numFmtId="0" fontId="239" fillId="0" borderId="45" xfId="0" applyFont="1" applyBorder="1" applyAlignment="1" applyProtection="1">
      <alignment horizontal="center" wrapText="1"/>
      <protection hidden="1"/>
    </xf>
    <xf numFmtId="0" fontId="238" fillId="0" borderId="45" xfId="0" applyFont="1" applyFill="1" applyBorder="1" applyAlignment="1" applyProtection="1">
      <alignment horizontal="center" wrapText="1"/>
      <protection hidden="1"/>
    </xf>
    <xf numFmtId="0" fontId="85" fillId="0" borderId="59" xfId="0" applyFont="1" applyFill="1" applyBorder="1" applyAlignment="1" applyProtection="1">
      <alignment horizontal="center" vertical="center"/>
      <protection hidden="1"/>
    </xf>
    <xf numFmtId="0" fontId="85" fillId="0" borderId="60" xfId="0" applyFont="1" applyFill="1" applyBorder="1" applyAlignment="1" applyProtection="1">
      <alignment horizontal="center" vertical="center"/>
      <protection hidden="1"/>
    </xf>
    <xf numFmtId="0" fontId="113" fillId="0" borderId="45" xfId="0" applyFont="1" applyBorder="1" applyAlignment="1" applyProtection="1">
      <alignment horizontal="center" vertical="center" wrapText="1"/>
      <protection hidden="1"/>
    </xf>
    <xf numFmtId="0" fontId="0" fillId="0" borderId="61"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152" xfId="0" applyBorder="1" applyAlignment="1" applyProtection="1">
      <alignment horizontal="center" vertical="center"/>
      <protection hidden="1"/>
    </xf>
    <xf numFmtId="0" fontId="0" fillId="0" borderId="99"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153" xfId="0"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0" fillId="0" borderId="98" xfId="0" applyBorder="1" applyAlignment="1" applyProtection="1">
      <alignment horizontal="center" vertical="center"/>
      <protection hidden="1"/>
    </xf>
    <xf numFmtId="0" fontId="0" fillId="0" borderId="154" xfId="0" applyBorder="1" applyAlignment="1" applyProtection="1">
      <alignment horizontal="center" vertical="center"/>
      <protection hidden="1"/>
    </xf>
    <xf numFmtId="0" fontId="237" fillId="0" borderId="45" xfId="0" applyFont="1" applyFill="1" applyBorder="1" applyAlignment="1" applyProtection="1">
      <alignment horizontal="right" vertical="center" wrapText="1"/>
      <protection hidden="1"/>
    </xf>
    <xf numFmtId="0" fontId="238" fillId="0" borderId="61" xfId="0" applyFont="1" applyFill="1" applyBorder="1" applyAlignment="1" applyProtection="1">
      <alignment horizontal="center" vertical="center" wrapText="1"/>
      <protection hidden="1"/>
    </xf>
    <xf numFmtId="0" fontId="238" fillId="0" borderId="55" xfId="0" applyFont="1" applyFill="1" applyBorder="1" applyAlignment="1" applyProtection="1">
      <alignment horizontal="center" vertical="center" wrapText="1"/>
      <protection hidden="1"/>
    </xf>
    <xf numFmtId="0" fontId="238" fillId="0" borderId="152" xfId="0" applyFont="1" applyFill="1" applyBorder="1" applyAlignment="1" applyProtection="1">
      <alignment horizontal="center" vertical="center" wrapText="1"/>
      <protection hidden="1"/>
    </xf>
    <xf numFmtId="0" fontId="238" fillId="0" borderId="159" xfId="0" applyFont="1" applyFill="1" applyBorder="1" applyAlignment="1" applyProtection="1">
      <alignment horizontal="center" vertical="center" wrapText="1"/>
      <protection hidden="1"/>
    </xf>
    <xf numFmtId="0" fontId="238" fillId="0" borderId="160" xfId="0" applyFont="1" applyFill="1" applyBorder="1" applyAlignment="1" applyProtection="1">
      <alignment horizontal="center" vertical="center" wrapText="1"/>
      <protection hidden="1"/>
    </xf>
    <xf numFmtId="0" fontId="238" fillId="0" borderId="162" xfId="0" applyFont="1" applyFill="1" applyBorder="1" applyAlignment="1" applyProtection="1">
      <alignment horizontal="center" vertical="center" wrapText="1"/>
      <protection hidden="1"/>
    </xf>
    <xf numFmtId="0" fontId="236" fillId="0" borderId="157" xfId="0" applyFont="1" applyFill="1" applyBorder="1" applyAlignment="1" applyProtection="1">
      <alignment horizontal="right" vertical="center" wrapText="1"/>
      <protection hidden="1"/>
    </xf>
    <xf numFmtId="0" fontId="236" fillId="0" borderId="158" xfId="0" applyFont="1" applyFill="1" applyBorder="1" applyAlignment="1" applyProtection="1">
      <alignment horizontal="right" vertical="center" wrapText="1"/>
      <protection hidden="1"/>
    </xf>
    <xf numFmtId="2" fontId="113" fillId="0" borderId="156" xfId="0" applyNumberFormat="1" applyFont="1" applyBorder="1" applyAlignment="1" applyProtection="1">
      <alignment horizontal="center" vertical="center" wrapText="1"/>
      <protection hidden="1"/>
    </xf>
    <xf numFmtId="0" fontId="121" fillId="0" borderId="45" xfId="0" applyFont="1" applyBorder="1" applyAlignment="1" applyProtection="1">
      <alignment horizontal="center" vertical="center" wrapText="1"/>
      <protection hidden="1"/>
    </xf>
    <xf numFmtId="0" fontId="238" fillId="0" borderId="61" xfId="0" applyFont="1" applyFill="1" applyBorder="1" applyAlignment="1" applyProtection="1">
      <alignment horizontal="center" wrapText="1"/>
      <protection hidden="1"/>
    </xf>
    <xf numFmtId="0" fontId="238" fillId="0" borderId="55" xfId="0" applyFont="1" applyFill="1" applyBorder="1" applyAlignment="1" applyProtection="1">
      <alignment horizontal="center" wrapText="1"/>
      <protection hidden="1"/>
    </xf>
    <xf numFmtId="0" fontId="238" fillId="0" borderId="131" xfId="0" applyFont="1" applyFill="1" applyBorder="1" applyAlignment="1" applyProtection="1">
      <alignment horizontal="center" wrapText="1"/>
      <protection hidden="1"/>
    </xf>
    <xf numFmtId="0" fontId="238" fillId="0" borderId="159" xfId="0" applyFont="1" applyFill="1" applyBorder="1" applyAlignment="1" applyProtection="1">
      <alignment horizontal="center" wrapText="1"/>
      <protection hidden="1"/>
    </xf>
    <xf numFmtId="0" fontId="238" fillId="0" borderId="160" xfId="0" applyFont="1" applyFill="1" applyBorder="1" applyAlignment="1" applyProtection="1">
      <alignment horizontal="center" wrapText="1"/>
      <protection hidden="1"/>
    </xf>
    <xf numFmtId="0" fontId="238" fillId="0" borderId="161" xfId="0" applyFont="1" applyFill="1" applyBorder="1" applyAlignment="1" applyProtection="1">
      <alignment horizontal="center" wrapText="1"/>
      <protection hidden="1"/>
    </xf>
    <xf numFmtId="0" fontId="249" fillId="0" borderId="79" xfId="0" applyFont="1" applyFill="1" applyBorder="1" applyAlignment="1" applyProtection="1">
      <alignment horizontal="center" wrapText="1"/>
      <protection hidden="1"/>
    </xf>
    <xf numFmtId="0" fontId="249" fillId="0" borderId="119" xfId="0" applyFont="1" applyFill="1" applyBorder="1" applyAlignment="1" applyProtection="1">
      <alignment horizontal="center" wrapText="1"/>
      <protection hidden="1"/>
    </xf>
    <xf numFmtId="0" fontId="249" fillId="0" borderId="123" xfId="0" applyFont="1" applyFill="1" applyBorder="1" applyAlignment="1" applyProtection="1">
      <alignment horizontal="center" wrapText="1"/>
      <protection hidden="1"/>
    </xf>
    <xf numFmtId="0" fontId="249" fillId="0" borderId="126" xfId="0" applyFont="1" applyFill="1" applyBorder="1" applyAlignment="1" applyProtection="1">
      <alignment horizontal="center" wrapText="1"/>
      <protection hidden="1"/>
    </xf>
    <xf numFmtId="0" fontId="241" fillId="0" borderId="115" xfId="0" applyFont="1" applyBorder="1" applyAlignment="1" applyProtection="1">
      <alignment horizontal="center"/>
      <protection hidden="1"/>
    </xf>
    <xf numFmtId="0" fontId="124" fillId="0" borderId="80" xfId="0" applyFont="1" applyFill="1" applyBorder="1" applyAlignment="1" applyProtection="1">
      <alignment horizontal="center" vertical="center" wrapText="1"/>
      <protection hidden="1"/>
    </xf>
    <xf numFmtId="0" fontId="124" fillId="0" borderId="109" xfId="0" applyFont="1" applyFill="1" applyBorder="1" applyAlignment="1" applyProtection="1">
      <alignment horizontal="center" vertical="center" wrapText="1"/>
      <protection hidden="1"/>
    </xf>
    <xf numFmtId="0" fontId="113" fillId="0" borderId="79" xfId="0" applyFont="1" applyFill="1" applyBorder="1" applyAlignment="1" applyProtection="1">
      <alignment horizontal="center" wrapText="1"/>
      <protection hidden="1"/>
    </xf>
    <xf numFmtId="0" fontId="113" fillId="0" borderId="119" xfId="0" applyFont="1" applyFill="1" applyBorder="1" applyAlignment="1" applyProtection="1">
      <alignment horizontal="center" wrapText="1"/>
      <protection hidden="1"/>
    </xf>
    <xf numFmtId="2" fontId="124" fillId="0" borderId="81" xfId="0" applyNumberFormat="1" applyFont="1" applyFill="1" applyBorder="1" applyAlignment="1" applyProtection="1">
      <alignment horizontal="center" vertical="center" wrapText="1"/>
      <protection hidden="1"/>
    </xf>
    <xf numFmtId="2" fontId="124" fillId="0" borderId="80" xfId="0" applyNumberFormat="1" applyFont="1" applyFill="1" applyBorder="1" applyAlignment="1" applyProtection="1">
      <alignment horizontal="center" vertical="center" wrapText="1"/>
      <protection hidden="1"/>
    </xf>
    <xf numFmtId="0" fontId="242" fillId="0" borderId="104" xfId="0" applyFont="1" applyFill="1" applyBorder="1" applyAlignment="1" applyProtection="1">
      <alignment horizontal="center" vertical="center" wrapText="1"/>
      <protection hidden="1"/>
    </xf>
    <xf numFmtId="0" fontId="242" fillId="0" borderId="79" xfId="0" applyFont="1" applyFill="1" applyBorder="1" applyAlignment="1" applyProtection="1">
      <alignment horizontal="center" vertical="center" wrapText="1"/>
      <protection hidden="1"/>
    </xf>
    <xf numFmtId="0" fontId="208" fillId="0" borderId="79" xfId="0" applyFont="1" applyBorder="1" applyAlignment="1" applyProtection="1">
      <alignment horizontal="center" vertical="center" wrapText="1"/>
      <protection hidden="1"/>
    </xf>
    <xf numFmtId="0" fontId="208" fillId="0" borderId="119" xfId="0" applyFont="1" applyBorder="1" applyAlignment="1" applyProtection="1">
      <alignment horizontal="center" vertical="center" wrapText="1"/>
      <protection hidden="1"/>
    </xf>
    <xf numFmtId="0" fontId="137" fillId="0" borderId="28" xfId="0" applyFont="1" applyBorder="1" applyAlignment="1" applyProtection="1">
      <alignment horizontal="right" vertical="center" wrapText="1"/>
      <protection hidden="1"/>
    </xf>
    <xf numFmtId="0" fontId="123" fillId="25" borderId="82" xfId="4" applyFont="1" applyFill="1" applyBorder="1" applyAlignment="1" applyProtection="1">
      <alignment horizontal="center" vertical="center" wrapText="1"/>
      <protection locked="0"/>
    </xf>
    <xf numFmtId="0" fontId="123" fillId="25" borderId="133" xfId="4" applyFont="1" applyFill="1" applyBorder="1" applyAlignment="1" applyProtection="1">
      <alignment horizontal="center" vertical="center" wrapText="1"/>
      <protection locked="0"/>
    </xf>
    <xf numFmtId="0" fontId="137" fillId="0" borderId="20" xfId="0" applyFont="1" applyBorder="1" applyAlignment="1" applyProtection="1">
      <alignment horizontal="right" vertical="center" wrapText="1"/>
      <protection hidden="1"/>
    </xf>
    <xf numFmtId="0" fontId="131" fillId="0" borderId="80" xfId="0" applyNumberFormat="1" applyFont="1" applyFill="1" applyBorder="1" applyAlignment="1" applyProtection="1">
      <alignment horizontal="center" vertical="center" wrapText="1"/>
      <protection hidden="1"/>
    </xf>
    <xf numFmtId="0" fontId="131" fillId="0" borderId="104" xfId="0" applyNumberFormat="1" applyFont="1" applyFill="1" applyBorder="1" applyAlignment="1" applyProtection="1">
      <alignment horizontal="center" vertical="center" wrapText="1"/>
      <protection hidden="1"/>
    </xf>
    <xf numFmtId="0" fontId="129" fillId="0" borderId="79" xfId="0" applyNumberFormat="1" applyFont="1" applyFill="1" applyBorder="1" applyAlignment="1" applyProtection="1">
      <alignment horizontal="center" vertical="center" wrapText="1"/>
      <protection hidden="1"/>
    </xf>
    <xf numFmtId="0" fontId="202" fillId="0" borderId="79" xfId="0" applyFont="1" applyFill="1" applyBorder="1" applyAlignment="1" applyProtection="1">
      <alignment horizontal="center" vertical="center" wrapText="1"/>
      <protection hidden="1"/>
    </xf>
    <xf numFmtId="0" fontId="137" fillId="0" borderId="136" xfId="0" applyFont="1" applyFill="1" applyBorder="1" applyAlignment="1" applyProtection="1">
      <alignment horizontal="right" vertical="top" wrapText="1"/>
      <protection hidden="1"/>
    </xf>
    <xf numFmtId="0" fontId="243" fillId="0" borderId="29" xfId="0" applyFont="1" applyBorder="1" applyProtection="1">
      <protection hidden="1"/>
    </xf>
    <xf numFmtId="0" fontId="202" fillId="0" borderId="107" xfId="0" applyFont="1" applyFill="1" applyBorder="1" applyAlignment="1" applyProtection="1">
      <alignment horizontal="center" vertical="center" wrapText="1"/>
      <protection hidden="1"/>
    </xf>
    <xf numFmtId="0" fontId="202" fillId="0" borderId="214" xfId="0" applyFont="1" applyFill="1" applyBorder="1" applyAlignment="1" applyProtection="1">
      <alignment horizontal="center" vertical="center" wrapText="1"/>
      <protection hidden="1"/>
    </xf>
    <xf numFmtId="0" fontId="202" fillId="0" borderId="215" xfId="0" applyFont="1" applyFill="1" applyBorder="1" applyAlignment="1" applyProtection="1">
      <alignment horizontal="center" vertical="center" wrapText="1"/>
      <protection hidden="1"/>
    </xf>
    <xf numFmtId="0" fontId="202" fillId="0" borderId="90" xfId="0" applyFont="1" applyFill="1" applyBorder="1" applyAlignment="1" applyProtection="1">
      <alignment horizontal="center" vertical="center" wrapText="1"/>
      <protection hidden="1"/>
    </xf>
    <xf numFmtId="0" fontId="202" fillId="0" borderId="108" xfId="0" applyFont="1" applyFill="1" applyBorder="1" applyAlignment="1" applyProtection="1">
      <alignment horizontal="center" vertical="center" wrapText="1"/>
      <protection hidden="1"/>
    </xf>
    <xf numFmtId="0" fontId="202" fillId="0" borderId="122" xfId="0" applyFont="1" applyFill="1" applyBorder="1" applyAlignment="1" applyProtection="1">
      <alignment horizontal="center" vertical="center" wrapText="1"/>
      <protection hidden="1"/>
    </xf>
    <xf numFmtId="1" fontId="312" fillId="0" borderId="80" xfId="0" applyNumberFormat="1" applyFont="1" applyFill="1" applyBorder="1" applyAlignment="1" applyProtection="1">
      <alignment horizontal="center" vertical="center" wrapText="1"/>
      <protection hidden="1"/>
    </xf>
    <xf numFmtId="1" fontId="312" fillId="0" borderId="216" xfId="0" applyNumberFormat="1" applyFont="1" applyFill="1" applyBorder="1" applyAlignment="1" applyProtection="1">
      <alignment horizontal="center" vertical="center" wrapText="1"/>
      <protection hidden="1"/>
    </xf>
    <xf numFmtId="0" fontId="7" fillId="0" borderId="118" xfId="0" applyFont="1" applyFill="1" applyBorder="1" applyAlignment="1" applyProtection="1">
      <alignment horizontal="left" vertical="center" wrapText="1"/>
      <protection hidden="1"/>
    </xf>
    <xf numFmtId="0" fontId="7" fillId="0" borderId="79" xfId="0" applyFont="1" applyFill="1" applyBorder="1" applyAlignment="1" applyProtection="1">
      <alignment horizontal="left" vertical="center" wrapText="1"/>
      <protection hidden="1"/>
    </xf>
    <xf numFmtId="0" fontId="12" fillId="0" borderId="18" xfId="0" applyFont="1" applyBorder="1" applyAlignment="1" applyProtection="1">
      <alignment horizontal="center"/>
      <protection hidden="1"/>
    </xf>
    <xf numFmtId="0" fontId="315" fillId="0" borderId="118" xfId="0" applyFont="1" applyFill="1" applyBorder="1" applyAlignment="1" applyProtection="1">
      <alignment horizontal="left" vertical="center" wrapText="1"/>
      <protection hidden="1"/>
    </xf>
    <xf numFmtId="0" fontId="315" fillId="0" borderId="79" xfId="0" applyFont="1" applyFill="1" applyBorder="1" applyAlignment="1" applyProtection="1">
      <alignment horizontal="left" vertical="center" wrapText="1"/>
      <protection hidden="1"/>
    </xf>
    <xf numFmtId="0" fontId="210" fillId="0" borderId="18" xfId="0" applyNumberFormat="1" applyFont="1" applyFill="1" applyBorder="1" applyAlignment="1" applyProtection="1">
      <alignment horizontal="center" vertical="top" wrapText="1"/>
      <protection hidden="1"/>
    </xf>
    <xf numFmtId="0" fontId="12" fillId="0" borderId="127" xfId="0" applyFont="1" applyBorder="1" applyAlignment="1" applyProtection="1">
      <alignment horizontal="center"/>
      <protection hidden="1"/>
    </xf>
    <xf numFmtId="0" fontId="12" fillId="0" borderId="134" xfId="0" applyFont="1" applyBorder="1" applyAlignment="1" applyProtection="1">
      <alignment horizontal="center"/>
      <protection hidden="1"/>
    </xf>
    <xf numFmtId="0" fontId="12" fillId="0" borderId="135" xfId="0" applyFont="1" applyBorder="1" applyAlignment="1" applyProtection="1">
      <alignment horizontal="center"/>
      <protection hidden="1"/>
    </xf>
    <xf numFmtId="1" fontId="250" fillId="8" borderId="83" xfId="0" applyNumberFormat="1" applyFont="1" applyFill="1" applyBorder="1" applyAlignment="1" applyProtection="1">
      <alignment horizontal="center" wrapText="1"/>
      <protection hidden="1"/>
    </xf>
    <xf numFmtId="1" fontId="250" fillId="8" borderId="84" xfId="0" applyNumberFormat="1" applyFont="1" applyFill="1" applyBorder="1" applyAlignment="1" applyProtection="1">
      <alignment horizontal="center" wrapText="1"/>
      <protection hidden="1"/>
    </xf>
    <xf numFmtId="1" fontId="250" fillId="8" borderId="140" xfId="0" applyNumberFormat="1" applyFont="1" applyFill="1" applyBorder="1" applyAlignment="1" applyProtection="1">
      <alignment horizontal="center" wrapText="1"/>
      <protection hidden="1"/>
    </xf>
    <xf numFmtId="1" fontId="313" fillId="0" borderId="217" xfId="0" applyNumberFormat="1" applyFont="1" applyFill="1" applyBorder="1" applyAlignment="1" applyProtection="1">
      <alignment horizontal="center" vertical="center" wrapText="1"/>
      <protection hidden="1"/>
    </xf>
    <xf numFmtId="1" fontId="313" fillId="0" borderId="218" xfId="0" applyNumberFormat="1" applyFont="1" applyFill="1" applyBorder="1" applyAlignment="1" applyProtection="1">
      <alignment horizontal="center" vertical="center" wrapText="1"/>
      <protection hidden="1"/>
    </xf>
    <xf numFmtId="0" fontId="202" fillId="0" borderId="137" xfId="0" applyFont="1" applyFill="1" applyBorder="1" applyAlignment="1" applyProtection="1">
      <alignment horizontal="center" vertical="center" wrapText="1"/>
      <protection hidden="1"/>
    </xf>
    <xf numFmtId="0" fontId="202" fillId="0" borderId="138" xfId="0" applyFont="1" applyFill="1" applyBorder="1" applyAlignment="1" applyProtection="1">
      <alignment horizontal="center" vertical="center" wrapText="1"/>
      <protection hidden="1"/>
    </xf>
    <xf numFmtId="0" fontId="202" fillId="0" borderId="139" xfId="0" applyFont="1" applyFill="1" applyBorder="1" applyAlignment="1" applyProtection="1">
      <alignment horizontal="center" vertical="center" wrapText="1"/>
      <protection hidden="1"/>
    </xf>
    <xf numFmtId="0" fontId="247" fillId="0" borderId="132" xfId="0" applyFont="1" applyFill="1" applyBorder="1" applyAlignment="1" applyProtection="1">
      <alignment horizontal="right" vertical="center" wrapText="1"/>
      <protection hidden="1"/>
    </xf>
    <xf numFmtId="0" fontId="247" fillId="0" borderId="20" xfId="0" applyFont="1" applyFill="1" applyBorder="1" applyAlignment="1" applyProtection="1">
      <alignment horizontal="right" vertical="center" wrapText="1"/>
      <protection hidden="1"/>
    </xf>
    <xf numFmtId="0" fontId="318" fillId="0" borderId="136" xfId="0" applyFont="1" applyFill="1" applyBorder="1" applyAlignment="1" applyProtection="1">
      <alignment horizontal="center" vertical="center" wrapText="1"/>
      <protection hidden="1"/>
    </xf>
    <xf numFmtId="0" fontId="318" fillId="0" borderId="27" xfId="0" applyFont="1" applyFill="1" applyBorder="1" applyAlignment="1" applyProtection="1">
      <alignment horizontal="center" vertical="center" wrapText="1"/>
      <protection hidden="1"/>
    </xf>
    <xf numFmtId="0" fontId="248" fillId="0" borderId="132" xfId="0" applyFont="1" applyFill="1" applyBorder="1" applyAlignment="1" applyProtection="1">
      <alignment horizontal="right" vertical="center" wrapText="1"/>
      <protection hidden="1"/>
    </xf>
    <xf numFmtId="0" fontId="248" fillId="0" borderId="20" xfId="0" applyFont="1" applyFill="1" applyBorder="1" applyAlignment="1" applyProtection="1">
      <alignment horizontal="right" vertical="center" wrapText="1"/>
      <protection hidden="1"/>
    </xf>
    <xf numFmtId="0" fontId="244" fillId="0" borderId="18" xfId="0" applyFont="1" applyFill="1" applyBorder="1" applyAlignment="1" applyProtection="1">
      <alignment horizontal="center" vertical="center" wrapText="1"/>
      <protection hidden="1"/>
    </xf>
    <xf numFmtId="170" fontId="134" fillId="8" borderId="18" xfId="0" applyNumberFormat="1" applyFont="1" applyFill="1" applyBorder="1" applyAlignment="1" applyProtection="1">
      <alignment horizontal="center" vertical="center" wrapText="1"/>
      <protection hidden="1"/>
    </xf>
    <xf numFmtId="0" fontId="121" fillId="0" borderId="64" xfId="0" applyFont="1" applyBorder="1" applyAlignment="1" applyProtection="1">
      <alignment horizontal="center" vertical="center" wrapText="1"/>
      <protection hidden="1"/>
    </xf>
    <xf numFmtId="0" fontId="121" fillId="0" borderId="65" xfId="0" applyFont="1" applyBorder="1" applyAlignment="1" applyProtection="1">
      <alignment horizontal="center" vertical="center" wrapText="1"/>
      <protection hidden="1"/>
    </xf>
    <xf numFmtId="0" fontId="121" fillId="0" borderId="66" xfId="0" applyFont="1" applyBorder="1" applyAlignment="1" applyProtection="1">
      <alignment horizontal="center" vertical="center" wrapText="1"/>
      <protection hidden="1"/>
    </xf>
    <xf numFmtId="0" fontId="121" fillId="0" borderId="67" xfId="0" applyFont="1" applyBorder="1" applyAlignment="1" applyProtection="1">
      <alignment horizontal="center" vertical="center" wrapText="1"/>
      <protection hidden="1"/>
    </xf>
    <xf numFmtId="0" fontId="121" fillId="0" borderId="0" xfId="0" applyFont="1" applyBorder="1" applyAlignment="1" applyProtection="1">
      <alignment horizontal="center" vertical="center" wrapText="1"/>
      <protection hidden="1"/>
    </xf>
    <xf numFmtId="0" fontId="121" fillId="0" borderId="68" xfId="0" applyFont="1" applyBorder="1" applyAlignment="1" applyProtection="1">
      <alignment horizontal="center" vertical="center" wrapText="1"/>
      <protection hidden="1"/>
    </xf>
    <xf numFmtId="0" fontId="121" fillId="0" borderId="69" xfId="0" applyFont="1" applyBorder="1" applyAlignment="1" applyProtection="1">
      <alignment horizontal="center" vertical="center" wrapText="1"/>
      <protection hidden="1"/>
    </xf>
    <xf numFmtId="0" fontId="121" fillId="0" borderId="70" xfId="0" applyFont="1" applyBorder="1" applyAlignment="1" applyProtection="1">
      <alignment horizontal="center" vertical="center" wrapText="1"/>
      <protection hidden="1"/>
    </xf>
    <xf numFmtId="0" fontId="121" fillId="0" borderId="71" xfId="0" applyFont="1" applyBorder="1" applyAlignment="1" applyProtection="1">
      <alignment horizontal="center" vertical="center" wrapText="1"/>
      <protection hidden="1"/>
    </xf>
    <xf numFmtId="0" fontId="242" fillId="0" borderId="132" xfId="0" applyNumberFormat="1" applyFont="1" applyFill="1" applyBorder="1" applyAlignment="1" applyProtection="1">
      <alignment horizontal="center" vertical="top" wrapText="1"/>
      <protection hidden="1"/>
    </xf>
    <xf numFmtId="0" fontId="242" fillId="0" borderId="26" xfId="0" applyNumberFormat="1" applyFont="1" applyFill="1" applyBorder="1" applyAlignment="1" applyProtection="1">
      <alignment horizontal="center" vertical="top" wrapText="1"/>
      <protection hidden="1"/>
    </xf>
    <xf numFmtId="0" fontId="12" fillId="0" borderId="79" xfId="0" applyFont="1" applyFill="1" applyBorder="1" applyAlignment="1" applyProtection="1">
      <alignment horizontal="left" vertical="center" wrapText="1"/>
      <protection hidden="1"/>
    </xf>
    <xf numFmtId="0" fontId="242" fillId="0" borderId="20" xfId="0" applyNumberFormat="1" applyFont="1" applyFill="1" applyBorder="1" applyAlignment="1" applyProtection="1">
      <alignment horizontal="center" vertical="top" wrapText="1"/>
      <protection hidden="1"/>
    </xf>
    <xf numFmtId="0" fontId="137" fillId="0" borderId="79" xfId="0" applyFont="1" applyFill="1" applyBorder="1" applyAlignment="1" applyProtection="1">
      <alignment horizontal="left" vertical="center" wrapText="1"/>
      <protection hidden="1"/>
    </xf>
    <xf numFmtId="0" fontId="124" fillId="0" borderId="79" xfId="0" applyFont="1" applyBorder="1" applyAlignment="1" applyProtection="1">
      <alignment horizontal="center"/>
      <protection hidden="1"/>
    </xf>
    <xf numFmtId="0" fontId="124" fillId="0" borderId="119" xfId="0" applyFont="1" applyBorder="1" applyAlignment="1" applyProtection="1">
      <alignment horizontal="center"/>
      <protection hidden="1"/>
    </xf>
    <xf numFmtId="0" fontId="317" fillId="0" borderId="116" xfId="0" applyFont="1" applyBorder="1" applyAlignment="1" applyProtection="1">
      <alignment horizontal="center" vertical="center"/>
      <protection hidden="1"/>
    </xf>
    <xf numFmtId="0" fontId="317" fillId="0" borderId="22" xfId="0" applyFont="1" applyBorder="1" applyAlignment="1" applyProtection="1">
      <alignment horizontal="center" vertical="center"/>
      <protection hidden="1"/>
    </xf>
    <xf numFmtId="0" fontId="317" fillId="0" borderId="117" xfId="0" applyFont="1" applyBorder="1" applyAlignment="1" applyProtection="1">
      <alignment horizontal="center" vertical="center"/>
      <protection hidden="1"/>
    </xf>
    <xf numFmtId="0" fontId="137" fillId="0" borderId="82" xfId="0" applyFont="1" applyFill="1" applyBorder="1" applyAlignment="1" applyProtection="1">
      <alignment horizontal="left" vertical="center" wrapText="1"/>
      <protection hidden="1"/>
    </xf>
    <xf numFmtId="170" fontId="138" fillId="0" borderId="79" xfId="0" applyNumberFormat="1" applyFont="1" applyBorder="1" applyAlignment="1" applyProtection="1">
      <alignment horizontal="center" vertical="center"/>
      <protection hidden="1"/>
    </xf>
    <xf numFmtId="170" fontId="138" fillId="0" borderId="119" xfId="0" applyNumberFormat="1" applyFont="1" applyBorder="1" applyAlignment="1" applyProtection="1">
      <alignment horizontal="center" vertical="center"/>
      <protection hidden="1"/>
    </xf>
    <xf numFmtId="0" fontId="137" fillId="0" borderId="81" xfId="0" applyFont="1" applyFill="1" applyBorder="1" applyAlignment="1" applyProtection="1">
      <alignment horizontal="left" vertical="center" wrapText="1"/>
      <protection hidden="1"/>
    </xf>
    <xf numFmtId="1" fontId="251" fillId="8" borderId="85" xfId="0" applyNumberFormat="1" applyFont="1" applyFill="1" applyBorder="1" applyAlignment="1" applyProtection="1">
      <alignment horizontal="center" vertical="center" wrapText="1"/>
      <protection hidden="1"/>
    </xf>
    <xf numFmtId="1" fontId="251" fillId="8" borderId="0" xfId="0" applyNumberFormat="1" applyFont="1" applyFill="1" applyBorder="1" applyAlignment="1" applyProtection="1">
      <alignment horizontal="center" vertical="center" wrapText="1"/>
      <protection hidden="1"/>
    </xf>
    <xf numFmtId="1" fontId="251" fillId="8" borderId="90" xfId="0" applyNumberFormat="1" applyFont="1" applyFill="1" applyBorder="1" applyAlignment="1" applyProtection="1">
      <alignment horizontal="center" vertical="center" wrapText="1"/>
      <protection hidden="1"/>
    </xf>
    <xf numFmtId="1" fontId="20" fillId="8" borderId="18" xfId="0" applyNumberFormat="1" applyFont="1" applyFill="1" applyBorder="1" applyAlignment="1" applyProtection="1">
      <alignment horizontal="center" vertical="center" wrapText="1"/>
      <protection hidden="1"/>
    </xf>
    <xf numFmtId="0" fontId="242" fillId="0" borderId="81" xfId="0" applyFont="1" applyFill="1" applyBorder="1" applyAlignment="1" applyProtection="1">
      <alignment horizontal="center" vertical="center" wrapText="1"/>
      <protection hidden="1"/>
    </xf>
    <xf numFmtId="0" fontId="242" fillId="0" borderId="82" xfId="0" applyFont="1" applyFill="1" applyBorder="1" applyAlignment="1" applyProtection="1">
      <alignment horizontal="center" vertical="center" wrapText="1"/>
      <protection hidden="1"/>
    </xf>
    <xf numFmtId="0" fontId="239" fillId="0" borderId="81" xfId="0" applyFont="1" applyFill="1" applyBorder="1" applyAlignment="1" applyProtection="1">
      <alignment horizontal="center" vertical="center" wrapText="1"/>
      <protection hidden="1"/>
    </xf>
    <xf numFmtId="0" fontId="239" fillId="0" borderId="82" xfId="0" applyFont="1" applyFill="1" applyBorder="1" applyAlignment="1" applyProtection="1">
      <alignment horizontal="center" vertical="center" wrapText="1"/>
      <protection hidden="1"/>
    </xf>
    <xf numFmtId="0" fontId="244" fillId="0" borderId="81" xfId="0" applyFont="1" applyFill="1" applyBorder="1" applyAlignment="1" applyProtection="1">
      <alignment horizontal="center" vertical="center" wrapText="1"/>
      <protection hidden="1"/>
    </xf>
    <xf numFmtId="0" fontId="244" fillId="0" borderId="82" xfId="0" applyFont="1" applyFill="1" applyBorder="1" applyAlignment="1" applyProtection="1">
      <alignment horizontal="center" vertical="center" wrapText="1"/>
      <protection hidden="1"/>
    </xf>
    <xf numFmtId="0" fontId="244" fillId="0" borderId="111" xfId="0" applyFont="1" applyFill="1" applyBorder="1" applyAlignment="1" applyProtection="1">
      <alignment horizontal="center" vertical="center" wrapText="1"/>
      <protection hidden="1"/>
    </xf>
    <xf numFmtId="0" fontId="244" fillId="0" borderId="112" xfId="0" applyFont="1" applyFill="1" applyBorder="1" applyAlignment="1" applyProtection="1">
      <alignment horizontal="center" vertical="center" wrapText="1"/>
      <protection hidden="1"/>
    </xf>
    <xf numFmtId="0" fontId="245" fillId="0" borderId="81" xfId="0" applyFont="1" applyFill="1" applyBorder="1" applyAlignment="1" applyProtection="1">
      <alignment horizontal="center" vertical="center" wrapText="1"/>
      <protection hidden="1"/>
    </xf>
    <xf numFmtId="0" fontId="245" fillId="0" borderId="82" xfId="0" applyFont="1" applyFill="1" applyBorder="1" applyAlignment="1" applyProtection="1">
      <alignment horizontal="center" vertical="center" wrapText="1"/>
      <protection hidden="1"/>
    </xf>
    <xf numFmtId="0" fontId="246" fillId="0" borderId="107" xfId="0" applyFont="1" applyFill="1" applyBorder="1" applyAlignment="1" applyProtection="1">
      <alignment horizontal="center" vertical="center" wrapText="1"/>
      <protection hidden="1"/>
    </xf>
    <xf numFmtId="0" fontId="246" fillId="0" borderId="105" xfId="0" applyFont="1" applyFill="1" applyBorder="1" applyAlignment="1" applyProtection="1">
      <alignment horizontal="center" vertical="center" wrapText="1"/>
      <protection hidden="1"/>
    </xf>
    <xf numFmtId="0" fontId="246" fillId="0" borderId="108" xfId="0" applyFont="1" applyFill="1" applyBorder="1" applyAlignment="1" applyProtection="1">
      <alignment horizontal="center" vertical="center" wrapText="1"/>
      <protection hidden="1"/>
    </xf>
    <xf numFmtId="0" fontId="246" fillId="0" borderId="106" xfId="0" applyFont="1" applyFill="1" applyBorder="1" applyAlignment="1" applyProtection="1">
      <alignment horizontal="center" vertical="center" wrapText="1"/>
      <protection hidden="1"/>
    </xf>
    <xf numFmtId="0" fontId="239" fillId="0" borderId="121" xfId="0" applyFont="1" applyFill="1" applyBorder="1" applyAlignment="1" applyProtection="1">
      <alignment horizontal="left" vertical="center" wrapText="1"/>
      <protection hidden="1"/>
    </xf>
    <xf numFmtId="0" fontId="239" fillId="0" borderId="114" xfId="0" applyFont="1" applyFill="1" applyBorder="1" applyAlignment="1" applyProtection="1">
      <alignment horizontal="left" vertical="center" wrapText="1"/>
      <protection hidden="1"/>
    </xf>
    <xf numFmtId="0" fontId="239" fillId="0" borderId="122" xfId="0" applyFont="1" applyFill="1" applyBorder="1" applyAlignment="1" applyProtection="1">
      <alignment horizontal="left" vertical="center" wrapText="1"/>
      <protection hidden="1"/>
    </xf>
    <xf numFmtId="1" fontId="66" fillId="8" borderId="79" xfId="0" applyNumberFormat="1" applyFont="1" applyFill="1" applyBorder="1" applyAlignment="1" applyProtection="1">
      <alignment horizontal="center" vertical="center" wrapText="1"/>
      <protection hidden="1"/>
    </xf>
    <xf numFmtId="1" fontId="66" fillId="8" borderId="80" xfId="0" applyNumberFormat="1" applyFont="1" applyFill="1" applyBorder="1" applyAlignment="1" applyProtection="1">
      <alignment horizontal="center" vertical="center" wrapText="1"/>
      <protection hidden="1"/>
    </xf>
    <xf numFmtId="0" fontId="29" fillId="0" borderId="116" xfId="0" applyFont="1" applyFill="1" applyBorder="1" applyAlignment="1" applyProtection="1">
      <alignment horizontal="right" wrapText="1"/>
      <protection hidden="1"/>
    </xf>
    <xf numFmtId="0" fontId="29" fillId="0" borderId="234" xfId="0" applyFont="1" applyFill="1" applyBorder="1" applyAlignment="1" applyProtection="1">
      <alignment horizontal="right" wrapText="1"/>
      <protection hidden="1"/>
    </xf>
    <xf numFmtId="0" fontId="29" fillId="0" borderId="121" xfId="0" applyFont="1" applyFill="1" applyBorder="1" applyAlignment="1" applyProtection="1">
      <alignment horizontal="right" wrapText="1"/>
      <protection hidden="1"/>
    </xf>
    <xf numFmtId="0" fontId="29" fillId="0" borderId="106" xfId="0" applyFont="1" applyFill="1" applyBorder="1" applyAlignment="1" applyProtection="1">
      <alignment horizontal="right" wrapText="1"/>
      <protection hidden="1"/>
    </xf>
    <xf numFmtId="0" fontId="7" fillId="0" borderId="18" xfId="0" applyFont="1" applyFill="1" applyBorder="1" applyAlignment="1" applyProtection="1">
      <alignment horizontal="center" vertical="center" wrapText="1"/>
      <protection hidden="1"/>
    </xf>
    <xf numFmtId="0" fontId="225" fillId="0" borderId="79" xfId="0" applyFont="1" applyFill="1" applyBorder="1" applyAlignment="1" applyProtection="1">
      <alignment horizontal="center" vertical="center" wrapText="1"/>
      <protection hidden="1"/>
    </xf>
    <xf numFmtId="0" fontId="225" fillId="0" borderId="139" xfId="0" applyFont="1" applyFill="1" applyBorder="1" applyAlignment="1" applyProtection="1">
      <alignment horizontal="center" vertical="center" wrapText="1"/>
      <protection hidden="1"/>
    </xf>
    <xf numFmtId="0" fontId="21" fillId="0" borderId="108" xfId="0" applyFont="1" applyFill="1" applyBorder="1" applyAlignment="1" applyProtection="1">
      <alignment horizontal="center" wrapText="1"/>
      <protection hidden="1"/>
    </xf>
    <xf numFmtId="0" fontId="21" fillId="0" borderId="114" xfId="0" applyFont="1" applyFill="1" applyBorder="1" applyAlignment="1" applyProtection="1">
      <alignment horizontal="center" wrapText="1"/>
      <protection hidden="1"/>
    </xf>
    <xf numFmtId="0" fontId="21" fillId="0" borderId="110" xfId="0" applyFont="1" applyFill="1" applyBorder="1" applyAlignment="1" applyProtection="1">
      <alignment horizontal="center" wrapText="1"/>
      <protection hidden="1"/>
    </xf>
    <xf numFmtId="0" fontId="21" fillId="0" borderId="106" xfId="0" applyFont="1" applyFill="1" applyBorder="1" applyAlignment="1" applyProtection="1">
      <alignment horizontal="center" wrapText="1"/>
      <protection hidden="1"/>
    </xf>
    <xf numFmtId="0" fontId="21" fillId="0" borderId="107" xfId="0" applyFont="1" applyFill="1" applyBorder="1" applyAlignment="1" applyProtection="1">
      <alignment horizontal="center" wrapText="1"/>
      <protection hidden="1"/>
    </xf>
    <xf numFmtId="0" fontId="21" fillId="0" borderId="113" xfId="0" applyFont="1" applyFill="1" applyBorder="1" applyAlignment="1" applyProtection="1">
      <alignment horizontal="center" wrapText="1"/>
      <protection hidden="1"/>
    </xf>
    <xf numFmtId="0" fontId="21" fillId="0" borderId="105" xfId="0" applyFont="1" applyFill="1" applyBorder="1" applyAlignment="1" applyProtection="1">
      <alignment horizontal="center" wrapText="1"/>
      <protection hidden="1"/>
    </xf>
    <xf numFmtId="0" fontId="21" fillId="0" borderId="124" xfId="0" applyFont="1" applyFill="1" applyBorder="1" applyAlignment="1" applyProtection="1">
      <alignment horizontal="center" wrapText="1"/>
      <protection hidden="1"/>
    </xf>
    <xf numFmtId="0" fontId="21" fillId="0" borderId="92" xfId="0" applyFont="1" applyFill="1" applyBorder="1" applyAlignment="1" applyProtection="1">
      <alignment horizontal="center" wrapText="1"/>
      <protection hidden="1"/>
    </xf>
    <xf numFmtId="0" fontId="21" fillId="0" borderId="125" xfId="0" applyFont="1" applyFill="1" applyBorder="1" applyAlignment="1" applyProtection="1">
      <alignment horizontal="center" wrapText="1"/>
      <protection hidden="1"/>
    </xf>
    <xf numFmtId="0" fontId="202" fillId="0" borderId="18" xfId="0" applyFont="1" applyFill="1" applyBorder="1" applyAlignment="1" applyProtection="1">
      <alignment horizontal="center" vertical="center" wrapText="1"/>
      <protection hidden="1"/>
    </xf>
    <xf numFmtId="1" fontId="312" fillId="0" borderId="217" xfId="0" applyNumberFormat="1" applyFont="1" applyFill="1" applyBorder="1" applyAlignment="1" applyProtection="1">
      <alignment horizontal="center" vertical="center" wrapText="1"/>
      <protection hidden="1"/>
    </xf>
    <xf numFmtId="1" fontId="312" fillId="0" borderId="218" xfId="0" applyNumberFormat="1" applyFont="1" applyFill="1" applyBorder="1" applyAlignment="1" applyProtection="1">
      <alignment horizontal="center" vertical="center" wrapText="1"/>
      <protection hidden="1"/>
    </xf>
    <xf numFmtId="0" fontId="42" fillId="0" borderId="121" xfId="0" applyFont="1" applyFill="1" applyBorder="1" applyAlignment="1" applyProtection="1">
      <alignment horizontal="left" vertical="center" wrapText="1"/>
      <protection hidden="1"/>
    </xf>
    <xf numFmtId="0" fontId="42" fillId="0" borderId="114" xfId="0" applyFont="1" applyFill="1" applyBorder="1" applyAlignment="1" applyProtection="1">
      <alignment horizontal="left" vertical="center" wrapText="1"/>
      <protection hidden="1"/>
    </xf>
    <xf numFmtId="0" fontId="42" fillId="0" borderId="122" xfId="0" applyFont="1" applyFill="1" applyBorder="1" applyAlignment="1" applyProtection="1">
      <alignment horizontal="left" vertical="center" wrapText="1"/>
      <protection hidden="1"/>
    </xf>
    <xf numFmtId="0" fontId="298" fillId="0" borderId="118" xfId="0" applyNumberFormat="1" applyFont="1" applyFill="1" applyBorder="1" applyAlignment="1" applyProtection="1">
      <alignment horizontal="center" vertical="top" wrapText="1"/>
      <protection hidden="1"/>
    </xf>
    <xf numFmtId="0" fontId="298" fillId="0" borderId="79" xfId="0" applyNumberFormat="1" applyFont="1" applyFill="1" applyBorder="1" applyAlignment="1" applyProtection="1">
      <alignment horizontal="center" vertical="top" wrapText="1"/>
      <protection hidden="1"/>
    </xf>
    <xf numFmtId="0" fontId="11" fillId="0" borderId="79" xfId="0" applyNumberFormat="1" applyFont="1" applyFill="1" applyBorder="1" applyAlignment="1" applyProtection="1">
      <alignment horizontal="center" vertical="top" wrapText="1"/>
      <protection hidden="1"/>
    </xf>
    <xf numFmtId="0" fontId="11" fillId="0" borderId="127" xfId="0" applyNumberFormat="1" applyFont="1" applyFill="1" applyBorder="1" applyAlignment="1" applyProtection="1">
      <alignment horizontal="center" vertical="top" wrapText="1"/>
      <protection hidden="1"/>
    </xf>
    <xf numFmtId="0" fontId="11" fillId="0" borderId="135" xfId="0" applyNumberFormat="1" applyFont="1" applyFill="1" applyBorder="1" applyAlignment="1" applyProtection="1">
      <alignment horizontal="center" vertical="top" wrapText="1"/>
      <protection hidden="1"/>
    </xf>
    <xf numFmtId="0" fontId="11" fillId="0" borderId="18" xfId="0" applyNumberFormat="1" applyFont="1" applyFill="1" applyBorder="1" applyAlignment="1" applyProtection="1">
      <alignment horizontal="center" vertical="top" wrapText="1"/>
      <protection hidden="1"/>
    </xf>
    <xf numFmtId="0" fontId="298" fillId="0" borderId="118" xfId="0" applyFont="1" applyFill="1" applyBorder="1" applyAlignment="1" applyProtection="1">
      <alignment horizontal="right" vertical="top" wrapText="1"/>
      <protection hidden="1"/>
    </xf>
    <xf numFmtId="0" fontId="298" fillId="0" borderId="79" xfId="0" applyFont="1" applyFill="1" applyBorder="1" applyAlignment="1" applyProtection="1">
      <alignment horizontal="right" vertical="top" wrapText="1"/>
      <protection hidden="1"/>
    </xf>
    <xf numFmtId="0" fontId="298" fillId="0" borderId="82" xfId="0" applyFont="1" applyBorder="1" applyAlignment="1" applyProtection="1">
      <alignment horizontal="right" vertical="center" wrapText="1"/>
      <protection hidden="1"/>
    </xf>
    <xf numFmtId="0" fontId="298" fillId="0" borderId="79" xfId="0" applyFont="1" applyBorder="1" applyAlignment="1" applyProtection="1">
      <alignment horizontal="right" vertical="center" wrapText="1"/>
      <protection hidden="1"/>
    </xf>
    <xf numFmtId="0" fontId="120" fillId="0" borderId="115" xfId="0" applyFont="1" applyBorder="1" applyAlignment="1" applyProtection="1">
      <alignment horizontal="center"/>
      <protection hidden="1"/>
    </xf>
    <xf numFmtId="0" fontId="296" fillId="0" borderId="116" xfId="0" applyFont="1" applyBorder="1" applyAlignment="1" applyProtection="1">
      <alignment horizontal="center" vertical="center"/>
      <protection hidden="1"/>
    </xf>
    <xf numFmtId="0" fontId="296" fillId="0" borderId="22" xfId="0" applyFont="1" applyBorder="1" applyAlignment="1" applyProtection="1">
      <alignment horizontal="center" vertical="center"/>
      <protection hidden="1"/>
    </xf>
    <xf numFmtId="0" fontId="296" fillId="0" borderId="117" xfId="0" applyFont="1" applyBorder="1" applyAlignment="1" applyProtection="1">
      <alignment horizontal="center" vertical="center"/>
      <protection hidden="1"/>
    </xf>
    <xf numFmtId="0" fontId="298" fillId="0" borderId="81" xfId="0" applyFont="1" applyFill="1" applyBorder="1" applyAlignment="1" applyProtection="1">
      <alignment horizontal="center" vertical="center" wrapText="1"/>
      <protection hidden="1"/>
    </xf>
    <xf numFmtId="0" fontId="298" fillId="0" borderId="82" xfId="0" applyFont="1" applyFill="1" applyBorder="1" applyAlignment="1" applyProtection="1">
      <alignment horizontal="center" vertical="center" wrapText="1"/>
      <protection hidden="1"/>
    </xf>
    <xf numFmtId="0" fontId="42" fillId="0" borderId="81" xfId="0" applyFont="1" applyFill="1" applyBorder="1" applyAlignment="1" applyProtection="1">
      <alignment horizontal="center" vertical="center" wrapText="1"/>
      <protection hidden="1"/>
    </xf>
    <xf numFmtId="0" fontId="42" fillId="0" borderId="82" xfId="0" applyFont="1" applyFill="1" applyBorder="1" applyAlignment="1" applyProtection="1">
      <alignment horizontal="center" vertical="center" wrapText="1"/>
      <protection hidden="1"/>
    </xf>
    <xf numFmtId="0" fontId="299" fillId="0" borderId="81" xfId="0" applyFont="1" applyFill="1" applyBorder="1" applyAlignment="1" applyProtection="1">
      <alignment horizontal="center" vertical="center" wrapText="1"/>
      <protection hidden="1"/>
    </xf>
    <xf numFmtId="0" fontId="299" fillId="0" borderId="82" xfId="0" applyFont="1" applyFill="1" applyBorder="1" applyAlignment="1" applyProtection="1">
      <alignment horizontal="center" vertical="center" wrapText="1"/>
      <protection hidden="1"/>
    </xf>
    <xf numFmtId="0" fontId="5" fillId="0" borderId="79" xfId="0" applyFont="1" applyFill="1" applyBorder="1" applyAlignment="1" applyProtection="1">
      <alignment horizontal="center" vertical="center" wrapText="1"/>
      <protection hidden="1"/>
    </xf>
    <xf numFmtId="0" fontId="300" fillId="0" borderId="18" xfId="0" applyFont="1" applyFill="1" applyBorder="1" applyAlignment="1" applyProtection="1">
      <alignment horizontal="center" vertical="center" wrapText="1"/>
      <protection hidden="1"/>
    </xf>
    <xf numFmtId="0" fontId="5" fillId="0" borderId="107" xfId="0" applyFont="1" applyFill="1" applyBorder="1" applyAlignment="1" applyProtection="1">
      <alignment horizontal="center" vertical="center" wrapText="1"/>
      <protection hidden="1"/>
    </xf>
    <xf numFmtId="0" fontId="5" fillId="0" borderId="214" xfId="0" applyFont="1" applyFill="1" applyBorder="1" applyAlignment="1" applyProtection="1">
      <alignment horizontal="center" vertical="center" wrapText="1"/>
      <protection hidden="1"/>
    </xf>
    <xf numFmtId="0" fontId="5" fillId="0" borderId="215" xfId="0" applyFont="1" applyFill="1" applyBorder="1" applyAlignment="1" applyProtection="1">
      <alignment horizontal="center" vertical="center" wrapText="1"/>
      <protection hidden="1"/>
    </xf>
    <xf numFmtId="0" fontId="5" fillId="0" borderId="90" xfId="0" applyFont="1" applyFill="1" applyBorder="1" applyAlignment="1" applyProtection="1">
      <alignment horizontal="center" vertical="center" wrapText="1"/>
      <protection hidden="1"/>
    </xf>
    <xf numFmtId="0" fontId="5" fillId="0" borderId="108" xfId="0" applyFont="1" applyFill="1" applyBorder="1" applyAlignment="1" applyProtection="1">
      <alignment horizontal="center" vertical="center" wrapText="1"/>
      <protection hidden="1"/>
    </xf>
    <xf numFmtId="0" fontId="5" fillId="0" borderId="122" xfId="0" applyFont="1" applyFill="1" applyBorder="1" applyAlignment="1" applyProtection="1">
      <alignment horizontal="center" vertical="center" wrapText="1"/>
      <protection hidden="1"/>
    </xf>
    <xf numFmtId="0" fontId="29" fillId="0" borderId="120" xfId="0" applyFont="1" applyFill="1" applyBorder="1" applyAlignment="1" applyProtection="1">
      <alignment horizontal="right" wrapText="1"/>
      <protection hidden="1"/>
    </xf>
    <xf numFmtId="0" fontId="29" fillId="0" borderId="105" xfId="0" applyFont="1" applyFill="1" applyBorder="1" applyAlignment="1" applyProtection="1">
      <alignment horizontal="right" wrapText="1"/>
      <protection hidden="1"/>
    </xf>
    <xf numFmtId="0" fontId="319" fillId="0" borderId="118" xfId="0" applyFont="1" applyFill="1" applyBorder="1" applyAlignment="1" applyProtection="1">
      <alignment horizontal="left" vertical="center" wrapText="1"/>
      <protection hidden="1"/>
    </xf>
    <xf numFmtId="0" fontId="319" fillId="0" borderId="79" xfId="0" applyFont="1" applyFill="1" applyBorder="1" applyAlignment="1" applyProtection="1">
      <alignment horizontal="left" vertical="center" wrapText="1"/>
      <protection hidden="1"/>
    </xf>
    <xf numFmtId="0" fontId="299" fillId="0" borderId="111" xfId="0" applyFont="1" applyFill="1" applyBorder="1" applyAlignment="1" applyProtection="1">
      <alignment horizontal="center" vertical="center" wrapText="1"/>
      <protection hidden="1"/>
    </xf>
    <xf numFmtId="0" fontId="299" fillId="0" borderId="112" xfId="0" applyFont="1" applyFill="1" applyBorder="1" applyAlignment="1" applyProtection="1">
      <alignment horizontal="center" vertical="center" wrapText="1"/>
      <protection hidden="1"/>
    </xf>
    <xf numFmtId="0" fontId="301" fillId="0" borderId="81" xfId="0" applyFont="1" applyFill="1" applyBorder="1" applyAlignment="1" applyProtection="1">
      <alignment horizontal="center" vertical="center" wrapText="1"/>
      <protection hidden="1"/>
    </xf>
    <xf numFmtId="0" fontId="301" fillId="0" borderId="82" xfId="0" applyFont="1" applyFill="1" applyBorder="1" applyAlignment="1" applyProtection="1">
      <alignment horizontal="center" vertical="center" wrapText="1"/>
      <protection hidden="1"/>
    </xf>
    <xf numFmtId="0" fontId="302" fillId="0" borderId="107" xfId="0" applyFont="1" applyFill="1" applyBorder="1" applyAlignment="1" applyProtection="1">
      <alignment horizontal="center" vertical="center" wrapText="1"/>
      <protection hidden="1"/>
    </xf>
    <xf numFmtId="0" fontId="302" fillId="0" borderId="105" xfId="0" applyFont="1" applyFill="1" applyBorder="1" applyAlignment="1" applyProtection="1">
      <alignment horizontal="center" vertical="center" wrapText="1"/>
      <protection hidden="1"/>
    </xf>
    <xf numFmtId="0" fontId="302" fillId="0" borderId="108" xfId="0" applyFont="1" applyFill="1" applyBorder="1" applyAlignment="1" applyProtection="1">
      <alignment horizontal="center" vertical="center" wrapText="1"/>
      <protection hidden="1"/>
    </xf>
    <xf numFmtId="0" fontId="302" fillId="0" borderId="106" xfId="0" applyFont="1" applyFill="1" applyBorder="1" applyAlignment="1" applyProtection="1">
      <alignment horizontal="center" vertical="center" wrapText="1"/>
      <protection hidden="1"/>
    </xf>
    <xf numFmtId="0" fontId="302" fillId="0" borderId="118" xfId="0" applyFont="1" applyFill="1" applyBorder="1" applyAlignment="1" applyProtection="1">
      <alignment horizontal="right" vertical="center" wrapText="1"/>
      <protection hidden="1"/>
    </xf>
    <xf numFmtId="0" fontId="302" fillId="0" borderId="79" xfId="0" applyFont="1" applyFill="1" applyBorder="1" applyAlignment="1" applyProtection="1">
      <alignment horizontal="right" vertical="center" wrapText="1"/>
      <protection hidden="1"/>
    </xf>
    <xf numFmtId="1" fontId="306" fillId="8" borderId="83" xfId="0" applyNumberFormat="1" applyFont="1" applyFill="1" applyBorder="1" applyAlignment="1" applyProtection="1">
      <alignment horizontal="center" wrapText="1"/>
      <protection hidden="1"/>
    </xf>
    <xf numFmtId="1" fontId="306" fillId="8" borderId="84" xfId="0" applyNumberFormat="1" applyFont="1" applyFill="1" applyBorder="1" applyAlignment="1" applyProtection="1">
      <alignment horizontal="center" wrapText="1"/>
      <protection hidden="1"/>
    </xf>
    <xf numFmtId="1" fontId="306" fillId="8" borderId="210" xfId="0" applyNumberFormat="1" applyFont="1" applyFill="1" applyBorder="1" applyAlignment="1" applyProtection="1">
      <alignment horizontal="center" wrapText="1"/>
      <protection hidden="1"/>
    </xf>
    <xf numFmtId="0" fontId="304" fillId="0" borderId="118" xfId="0" applyFont="1" applyFill="1" applyBorder="1" applyAlignment="1" applyProtection="1">
      <alignment horizontal="right" vertical="center" wrapText="1"/>
      <protection hidden="1"/>
    </xf>
    <xf numFmtId="0" fontId="304" fillId="0" borderId="79" xfId="0" applyFont="1" applyFill="1" applyBorder="1" applyAlignment="1" applyProtection="1">
      <alignment horizontal="right" vertical="center" wrapText="1"/>
      <protection hidden="1"/>
    </xf>
    <xf numFmtId="1" fontId="307" fillId="8" borderId="85" xfId="0" applyNumberFormat="1" applyFont="1" applyFill="1" applyBorder="1" applyAlignment="1" applyProtection="1">
      <alignment horizontal="center" vertical="center" wrapText="1"/>
      <protection hidden="1"/>
    </xf>
    <xf numFmtId="1" fontId="307" fillId="8" borderId="0" xfId="0" applyNumberFormat="1" applyFont="1" applyFill="1" applyBorder="1" applyAlignment="1" applyProtection="1">
      <alignment horizontal="center" vertical="center" wrapText="1"/>
      <protection hidden="1"/>
    </xf>
    <xf numFmtId="1" fontId="307" fillId="8" borderId="90" xfId="0" applyNumberFormat="1" applyFont="1" applyFill="1" applyBorder="1" applyAlignment="1" applyProtection="1">
      <alignment horizontal="center" vertical="center" wrapText="1"/>
      <protection hidden="1"/>
    </xf>
    <xf numFmtId="0" fontId="305" fillId="0" borderId="206" xfId="0" applyFont="1" applyFill="1" applyBorder="1" applyAlignment="1" applyProtection="1">
      <alignment horizontal="right" vertical="center" wrapText="1"/>
      <protection hidden="1"/>
    </xf>
    <xf numFmtId="0" fontId="305" fillId="0" borderId="207" xfId="0" applyFont="1" applyFill="1" applyBorder="1" applyAlignment="1" applyProtection="1">
      <alignment horizontal="right" vertical="center" wrapText="1"/>
      <protection hidden="1"/>
    </xf>
    <xf numFmtId="0" fontId="303" fillId="0" borderId="18" xfId="0" applyFont="1" applyFill="1" applyBorder="1" applyAlignment="1" applyProtection="1">
      <alignment horizontal="center" vertical="center" wrapText="1"/>
      <protection hidden="1"/>
    </xf>
    <xf numFmtId="0" fontId="298" fillId="0" borderId="18" xfId="0" applyFont="1" applyFill="1" applyBorder="1" applyAlignment="1" applyProtection="1">
      <alignment horizontal="center" vertical="center" wrapText="1"/>
      <protection hidden="1"/>
    </xf>
    <xf numFmtId="0" fontId="298" fillId="0" borderId="104" xfId="0" applyFont="1" applyFill="1" applyBorder="1" applyAlignment="1" applyProtection="1">
      <alignment horizontal="center" vertical="center" wrapText="1"/>
      <protection hidden="1"/>
    </xf>
    <xf numFmtId="0" fontId="298" fillId="0" borderId="79" xfId="0" applyFont="1" applyFill="1" applyBorder="1" applyAlignment="1" applyProtection="1">
      <alignment horizontal="center" vertical="center" wrapText="1"/>
      <protection hidden="1"/>
    </xf>
    <xf numFmtId="0" fontId="5" fillId="0" borderId="208" xfId="0" applyFont="1" applyFill="1" applyBorder="1" applyAlignment="1" applyProtection="1">
      <alignment horizontal="center" vertical="center" wrapText="1"/>
      <protection hidden="1"/>
    </xf>
    <xf numFmtId="0" fontId="5" fillId="0" borderId="82" xfId="0" applyFont="1" applyFill="1" applyBorder="1" applyAlignment="1" applyProtection="1">
      <alignment horizontal="center" vertical="center" wrapText="1"/>
      <protection hidden="1"/>
    </xf>
    <xf numFmtId="0" fontId="5" fillId="0" borderId="114" xfId="0" applyFont="1" applyFill="1" applyBorder="1" applyAlignment="1" applyProtection="1">
      <alignment horizontal="center" vertical="center" wrapText="1"/>
      <protection hidden="1"/>
    </xf>
    <xf numFmtId="0" fontId="5" fillId="0" borderId="106" xfId="0" applyFont="1" applyFill="1" applyBorder="1" applyAlignment="1" applyProtection="1">
      <alignment horizontal="center" vertical="center" wrapText="1"/>
      <protection hidden="1"/>
    </xf>
    <xf numFmtId="0" fontId="5" fillId="0" borderId="118" xfId="0" applyFont="1" applyFill="1" applyBorder="1" applyAlignment="1" applyProtection="1">
      <alignment horizontal="center" vertical="center" wrapText="1"/>
      <protection hidden="1"/>
    </xf>
    <xf numFmtId="0" fontId="5" fillId="0" borderId="209" xfId="0" applyFont="1" applyFill="1" applyBorder="1" applyAlignment="1" applyProtection="1">
      <alignment horizontal="center" vertical="center" wrapText="1"/>
      <protection hidden="1"/>
    </xf>
    <xf numFmtId="0" fontId="5" fillId="0" borderId="123" xfId="0" applyFont="1" applyFill="1" applyBorder="1" applyAlignment="1" applyProtection="1">
      <alignment horizontal="center" vertical="center" wrapText="1"/>
      <protection hidden="1"/>
    </xf>
    <xf numFmtId="0" fontId="29" fillId="0" borderId="107" xfId="0" applyFont="1" applyFill="1" applyBorder="1" applyAlignment="1" applyProtection="1">
      <alignment horizontal="center" vertical="center" wrapText="1"/>
      <protection hidden="1"/>
    </xf>
    <xf numFmtId="0" fontId="29" fillId="0" borderId="113" xfId="0" applyFont="1" applyFill="1" applyBorder="1" applyAlignment="1" applyProtection="1">
      <alignment horizontal="center" vertical="center" wrapText="1"/>
      <protection hidden="1"/>
    </xf>
    <xf numFmtId="0" fontId="29" fillId="0" borderId="105" xfId="0" applyFont="1" applyFill="1" applyBorder="1" applyAlignment="1" applyProtection="1">
      <alignment horizontal="center" vertical="center" wrapText="1"/>
      <protection hidden="1"/>
    </xf>
    <xf numFmtId="0" fontId="29" fillId="0" borderId="124" xfId="0" applyFont="1" applyFill="1" applyBorder="1" applyAlignment="1" applyProtection="1">
      <alignment horizontal="center" vertical="center" wrapText="1"/>
      <protection hidden="1"/>
    </xf>
    <xf numFmtId="0" fontId="29" fillId="0" borderId="92" xfId="0" applyFont="1" applyFill="1" applyBorder="1" applyAlignment="1" applyProtection="1">
      <alignment horizontal="center" vertical="center" wrapText="1"/>
      <protection hidden="1"/>
    </xf>
    <xf numFmtId="0" fontId="29" fillId="0" borderId="125" xfId="0" applyFont="1" applyFill="1" applyBorder="1" applyAlignment="1" applyProtection="1">
      <alignment horizontal="center" vertical="center" wrapText="1"/>
      <protection hidden="1"/>
    </xf>
    <xf numFmtId="0" fontId="254" fillId="0" borderId="0" xfId="0" applyFont="1" applyBorder="1" applyAlignment="1" applyProtection="1">
      <alignment horizontal="center" vertical="center"/>
      <protection hidden="1"/>
    </xf>
    <xf numFmtId="0" fontId="262" fillId="0" borderId="0" xfId="0" applyFont="1" applyBorder="1" applyAlignment="1" applyProtection="1">
      <alignment horizontal="left" vertical="center"/>
      <protection hidden="1"/>
    </xf>
    <xf numFmtId="0" fontId="262" fillId="0" borderId="68" xfId="0" applyFont="1" applyBorder="1" applyAlignment="1" applyProtection="1">
      <alignment horizontal="left" vertical="center"/>
      <protection hidden="1"/>
    </xf>
    <xf numFmtId="0" fontId="254" fillId="0" borderId="67" xfId="0" applyFont="1" applyBorder="1" applyAlignment="1" applyProtection="1">
      <alignment horizontal="right" vertical="center"/>
      <protection hidden="1"/>
    </xf>
    <xf numFmtId="0" fontId="254" fillId="0" borderId="0" xfId="0" applyFont="1" applyBorder="1" applyAlignment="1" applyProtection="1">
      <alignment horizontal="right" vertical="center"/>
      <protection hidden="1"/>
    </xf>
    <xf numFmtId="0" fontId="143" fillId="0" borderId="67" xfId="0" applyFont="1" applyBorder="1" applyAlignment="1" applyProtection="1">
      <alignment horizontal="right" vertical="center"/>
      <protection hidden="1"/>
    </xf>
    <xf numFmtId="0" fontId="143" fillId="0" borderId="0" xfId="0" applyFont="1" applyBorder="1" applyAlignment="1" applyProtection="1">
      <alignment horizontal="right" vertical="center"/>
      <protection hidden="1"/>
    </xf>
    <xf numFmtId="169" fontId="261" fillId="0" borderId="0" xfId="0" applyNumberFormat="1" applyFont="1" applyBorder="1" applyAlignment="1" applyProtection="1">
      <alignment horizontal="center" vertical="center"/>
      <protection locked="0"/>
    </xf>
    <xf numFmtId="169" fontId="128" fillId="0" borderId="67" xfId="0" applyNumberFormat="1" applyFont="1" applyBorder="1" applyAlignment="1" applyProtection="1">
      <alignment horizontal="center"/>
      <protection hidden="1"/>
    </xf>
    <xf numFmtId="169" fontId="128" fillId="0" borderId="0" xfId="0" applyNumberFormat="1" applyFont="1" applyBorder="1" applyAlignment="1" applyProtection="1">
      <alignment horizontal="center"/>
      <protection hidden="1"/>
    </xf>
    <xf numFmtId="0" fontId="210" fillId="0" borderId="0" xfId="0" applyFont="1" applyBorder="1" applyAlignment="1" applyProtection="1">
      <alignment horizontal="center"/>
      <protection hidden="1"/>
    </xf>
    <xf numFmtId="0" fontId="258" fillId="0" borderId="0" xfId="0" applyFont="1" applyBorder="1" applyAlignment="1" applyProtection="1">
      <alignment horizontal="center"/>
      <protection hidden="1"/>
    </xf>
    <xf numFmtId="0" fontId="210" fillId="0" borderId="68" xfId="0" applyFont="1" applyBorder="1" applyAlignment="1" applyProtection="1">
      <alignment horizontal="center"/>
      <protection hidden="1"/>
    </xf>
    <xf numFmtId="0" fontId="210" fillId="0" borderId="67" xfId="0" applyFont="1" applyBorder="1" applyAlignment="1" applyProtection="1">
      <alignment horizontal="center"/>
      <protection hidden="1"/>
    </xf>
    <xf numFmtId="0" fontId="210" fillId="0" borderId="67" xfId="0" applyFont="1" applyBorder="1" applyAlignment="1" applyProtection="1">
      <alignment horizontal="left" vertical="center"/>
      <protection hidden="1"/>
    </xf>
    <xf numFmtId="0" fontId="210" fillId="0" borderId="0" xfId="0" applyFont="1" applyBorder="1" applyAlignment="1" applyProtection="1">
      <alignment horizontal="left" vertical="center"/>
      <protection hidden="1"/>
    </xf>
    <xf numFmtId="0" fontId="258" fillId="0" borderId="67" xfId="0" applyFont="1" applyBorder="1" applyAlignment="1" applyProtection="1">
      <alignment horizontal="center"/>
      <protection hidden="1"/>
    </xf>
    <xf numFmtId="0" fontId="239" fillId="0" borderId="0" xfId="0" applyFont="1" applyBorder="1" applyAlignment="1" applyProtection="1">
      <alignment horizontal="center"/>
      <protection hidden="1"/>
    </xf>
    <xf numFmtId="0" fontId="239" fillId="0" borderId="68" xfId="0" applyFont="1" applyBorder="1" applyAlignment="1" applyProtection="1">
      <alignment horizontal="center"/>
      <protection hidden="1"/>
    </xf>
    <xf numFmtId="0" fontId="121" fillId="0" borderId="86" xfId="0" applyFont="1" applyBorder="1" applyAlignment="1" applyProtection="1">
      <alignment horizontal="center" vertical="center" wrapText="1"/>
      <protection hidden="1"/>
    </xf>
    <xf numFmtId="0" fontId="121" fillId="0" borderId="87" xfId="0" applyFont="1" applyBorder="1" applyAlignment="1" applyProtection="1">
      <alignment horizontal="center" vertical="center" wrapText="1"/>
      <protection hidden="1"/>
    </xf>
    <xf numFmtId="0" fontId="121" fillId="0" borderId="88" xfId="0" applyFont="1" applyBorder="1" applyAlignment="1" applyProtection="1">
      <alignment horizontal="center" vertical="center" wrapText="1"/>
      <protection hidden="1"/>
    </xf>
    <xf numFmtId="0" fontId="121" fillId="0" borderId="89" xfId="0" applyFont="1" applyBorder="1" applyAlignment="1" applyProtection="1">
      <alignment horizontal="center" vertical="center" wrapText="1"/>
      <protection hidden="1"/>
    </xf>
    <xf numFmtId="0" fontId="121" fillId="0" borderId="90" xfId="0" applyFont="1" applyBorder="1" applyAlignment="1" applyProtection="1">
      <alignment horizontal="center" vertical="center" wrapText="1"/>
      <protection hidden="1"/>
    </xf>
    <xf numFmtId="0" fontId="121" fillId="0" borderId="91" xfId="0" applyFont="1" applyBorder="1" applyAlignment="1" applyProtection="1">
      <alignment horizontal="center" vertical="center" wrapText="1"/>
      <protection hidden="1"/>
    </xf>
    <xf numFmtId="0" fontId="121" fillId="0" borderId="92" xfId="0" applyFont="1" applyBorder="1" applyAlignment="1" applyProtection="1">
      <alignment horizontal="center" vertical="center" wrapText="1"/>
      <protection hidden="1"/>
    </xf>
    <xf numFmtId="0" fontId="121" fillId="0" borderId="93" xfId="0" applyFont="1" applyBorder="1" applyAlignment="1" applyProtection="1">
      <alignment horizontal="center" vertical="center" wrapText="1"/>
      <protection hidden="1"/>
    </xf>
    <xf numFmtId="0" fontId="256" fillId="0" borderId="0" xfId="0" applyFont="1" applyBorder="1" applyAlignment="1" applyProtection="1">
      <alignment horizontal="center"/>
      <protection hidden="1"/>
    </xf>
    <xf numFmtId="0" fontId="141" fillId="0" borderId="64" xfId="0" applyFont="1" applyBorder="1" applyAlignment="1" applyProtection="1">
      <alignment horizontal="center"/>
      <protection hidden="1"/>
    </xf>
    <xf numFmtId="0" fontId="141" fillId="0" borderId="65" xfId="0" applyFont="1" applyBorder="1" applyAlignment="1" applyProtection="1">
      <alignment horizontal="center"/>
      <protection hidden="1"/>
    </xf>
    <xf numFmtId="0" fontId="141" fillId="0" borderId="66" xfId="0" applyFont="1" applyBorder="1" applyAlignment="1" applyProtection="1">
      <alignment horizontal="center"/>
      <protection hidden="1"/>
    </xf>
    <xf numFmtId="0" fontId="210" fillId="0" borderId="0" xfId="0" applyFont="1" applyBorder="1" applyAlignment="1" applyProtection="1">
      <alignment horizontal="right" vertical="center"/>
      <protection hidden="1"/>
    </xf>
    <xf numFmtId="0" fontId="258" fillId="0" borderId="0" xfId="0" applyFont="1" applyBorder="1" applyAlignment="1" applyProtection="1">
      <alignment horizontal="center" vertical="center"/>
      <protection hidden="1"/>
    </xf>
    <xf numFmtId="0" fontId="258" fillId="0" borderId="68" xfId="0" applyFont="1" applyBorder="1" applyAlignment="1" applyProtection="1">
      <alignment horizontal="center" vertical="center"/>
      <protection hidden="1"/>
    </xf>
    <xf numFmtId="0" fontId="257" fillId="0" borderId="67" xfId="0" applyFont="1" applyBorder="1" applyAlignment="1" applyProtection="1">
      <alignment horizontal="center" vertical="center" wrapText="1"/>
      <protection hidden="1"/>
    </xf>
    <xf numFmtId="0" fontId="257" fillId="0" borderId="0" xfId="0" applyFont="1" applyBorder="1" applyAlignment="1" applyProtection="1">
      <alignment horizontal="center" vertical="center" wrapText="1"/>
      <protection hidden="1"/>
    </xf>
    <xf numFmtId="0" fontId="257" fillId="0" borderId="68" xfId="0" applyFont="1" applyBorder="1" applyAlignment="1" applyProtection="1">
      <alignment horizontal="center" vertical="center" wrapText="1"/>
      <protection hidden="1"/>
    </xf>
    <xf numFmtId="0" fontId="253" fillId="0" borderId="0" xfId="0" applyFont="1" applyBorder="1" applyAlignment="1" applyProtection="1">
      <alignment horizontal="center"/>
      <protection hidden="1"/>
    </xf>
    <xf numFmtId="0" fontId="255" fillId="0" borderId="0" xfId="0" applyFont="1" applyBorder="1" applyAlignment="1" applyProtection="1">
      <alignment horizontal="center"/>
      <protection hidden="1"/>
    </xf>
    <xf numFmtId="0" fontId="252" fillId="0" borderId="67" xfId="0" applyFont="1" applyBorder="1" applyAlignment="1" applyProtection="1">
      <alignment horizontal="center"/>
      <protection hidden="1"/>
    </xf>
    <xf numFmtId="0" fontId="252" fillId="0" borderId="0" xfId="0" applyFont="1" applyBorder="1" applyAlignment="1" applyProtection="1">
      <alignment horizontal="center"/>
      <protection hidden="1"/>
    </xf>
    <xf numFmtId="0" fontId="252" fillId="0" borderId="68" xfId="0" applyFont="1" applyBorder="1" applyAlignment="1" applyProtection="1">
      <alignment horizontal="center"/>
      <protection hidden="1"/>
    </xf>
  </cellXfs>
  <cellStyles count="6">
    <cellStyle name="Hyperlink" xfId="1" builtinId="8"/>
    <cellStyle name="Normal" xfId="0" builtinId="0"/>
    <cellStyle name="Normal 2" xfId="4"/>
    <cellStyle name="Normal 3" xfId="3"/>
    <cellStyle name="Normal_Sheet2" xfId="2"/>
    <cellStyle name="Percent" xfId="5" builtinId="5"/>
  </cellStyles>
  <dxfs count="1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rgb="FF0000FF"/>
      </font>
    </dxf>
    <dxf>
      <font>
        <b/>
        <i val="0"/>
        <color rgb="FFBF11B3"/>
      </font>
    </dxf>
    <dxf>
      <font>
        <condense val="0"/>
        <extend val="0"/>
        <color rgb="FF9C0006"/>
      </font>
      <fill>
        <patternFill>
          <bgColor rgb="FFFFC7CE"/>
        </patternFill>
      </fill>
    </dxf>
    <dxf>
      <fill>
        <patternFill>
          <bgColor rgb="FFE0C1FF"/>
        </patternFill>
      </fill>
    </dxf>
    <dxf>
      <fill>
        <patternFill>
          <bgColor rgb="FFFFD3A7"/>
        </patternFill>
      </fill>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font>
      <fill>
        <patternFill patternType="none">
          <fgColor indexed="64"/>
          <bgColor auto="1"/>
        </patternFill>
      </fill>
    </dxf>
    <dxf>
      <fill>
        <patternFill>
          <bgColor rgb="FFFFD5FF"/>
        </patternFill>
      </fill>
    </dxf>
    <dxf>
      <font>
        <color rgb="FF0000FF"/>
      </font>
    </dxf>
    <dxf>
      <font>
        <b/>
        <i val="0"/>
        <color rgb="FF0000FF"/>
      </font>
    </dxf>
    <dxf>
      <font>
        <b/>
        <i val="0"/>
        <color rgb="FFBF11B3"/>
      </font>
    </dxf>
    <dxf>
      <font>
        <b/>
        <i val="0"/>
        <color rgb="FF00B0F0"/>
      </font>
    </dxf>
    <dxf>
      <font>
        <b/>
        <i val="0"/>
        <color theme="6" tint="-0.499984740745262"/>
      </font>
      <fill>
        <patternFill patternType="none">
          <fgColor indexed="64"/>
          <bgColor auto="1"/>
        </patternFill>
      </fill>
    </dxf>
    <dxf>
      <font>
        <b/>
        <i val="0"/>
        <color rgb="FF00B050"/>
      </font>
      <fill>
        <patternFill patternType="none">
          <bgColor auto="1"/>
        </patternFill>
      </fill>
    </dxf>
    <dxf>
      <fill>
        <patternFill>
          <bgColor rgb="FFFFFF99"/>
        </patternFill>
      </fill>
    </dxf>
    <dxf>
      <font>
        <condense val="0"/>
        <extend val="0"/>
        <color rgb="FF9C0006"/>
      </font>
      <fill>
        <patternFill>
          <bgColor rgb="FFFFC7CE"/>
        </patternFill>
      </fill>
    </dxf>
    <dxf>
      <font>
        <color theme="0"/>
      </font>
    </dxf>
    <dxf>
      <font>
        <color theme="0"/>
      </font>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lor theme="0"/>
      </font>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b/>
        <i val="0"/>
        <color rgb="FF00B050"/>
      </font>
    </dxf>
    <dxf>
      <font>
        <color theme="8" tint="0.39994506668294322"/>
      </font>
    </dxf>
    <dxf>
      <font>
        <color theme="7" tint="0.59996337778862885"/>
      </font>
    </dxf>
    <dxf>
      <font>
        <color theme="5" tint="0.59996337778862885"/>
      </font>
    </dxf>
    <dxf>
      <font>
        <b/>
        <i val="0"/>
        <color theme="6" tint="0.39991454817346722"/>
      </font>
      <fill>
        <patternFill>
          <fgColor auto="1"/>
          <bgColor theme="0"/>
        </patternFill>
      </fill>
    </dxf>
    <dxf>
      <font>
        <color theme="0"/>
      </font>
    </dxf>
    <dxf>
      <font>
        <color theme="0"/>
      </font>
    </dxf>
    <dxf>
      <font>
        <color theme="0"/>
      </font>
    </dxf>
    <dxf>
      <font>
        <color rgb="FFFF0000"/>
      </font>
    </dxf>
    <dxf>
      <font>
        <color theme="0"/>
      </font>
    </dxf>
    <dxf>
      <font>
        <color auto="1"/>
      </font>
    </dxf>
    <dxf>
      <font>
        <b/>
        <i val="0"/>
        <color rgb="FFBF11B3"/>
      </font>
      <fill>
        <patternFill>
          <bgColor theme="6" tint="0.39994506668294322"/>
        </patternFill>
      </fill>
    </dxf>
    <dxf>
      <fill>
        <patternFill>
          <bgColor theme="5" tint="0.79998168889431442"/>
        </patternFill>
      </fill>
    </dxf>
    <dxf>
      <font>
        <color rgb="FFFF0000"/>
      </font>
    </dxf>
    <dxf>
      <fill>
        <patternFill>
          <bgColor theme="6" tint="0.39994506668294322"/>
        </patternFill>
      </fill>
    </dxf>
    <dxf>
      <fill>
        <patternFill>
          <bgColor rgb="FFFFFF99"/>
        </patternFill>
      </fill>
    </dxf>
    <dxf>
      <fill>
        <patternFill>
          <bgColor rgb="FFFFFF99"/>
        </patternFill>
      </fill>
    </dxf>
    <dxf>
      <fill>
        <patternFill>
          <bgColor rgb="FFFFFF99"/>
        </patternFill>
      </fill>
    </dxf>
    <dxf>
      <font>
        <color rgb="FFFF33CC"/>
      </font>
    </dxf>
    <dxf>
      <font>
        <color rgb="FFFF33CC"/>
      </font>
    </dxf>
    <dxf>
      <font>
        <color rgb="FF0000FF"/>
      </font>
    </dxf>
    <dxf>
      <font>
        <color rgb="FFFF0000"/>
      </font>
    </dxf>
    <dxf>
      <font>
        <color rgb="FF339933"/>
      </font>
    </dxf>
    <dxf>
      <font>
        <condense val="0"/>
        <extend val="0"/>
        <color rgb="FF9C6500"/>
      </font>
      <fill>
        <patternFill>
          <bgColor rgb="FFFFEB9C"/>
        </patternFill>
      </fill>
    </dxf>
    <dxf>
      <font>
        <condense val="0"/>
        <extend val="0"/>
        <color auto="1"/>
      </font>
    </dxf>
    <dxf>
      <font>
        <color rgb="FF009900"/>
      </font>
    </dxf>
    <dxf>
      <font>
        <color rgb="FF0000FF"/>
      </font>
    </dxf>
    <dxf>
      <font>
        <color rgb="FFFF0000"/>
      </font>
    </dxf>
    <dxf>
      <font>
        <color rgb="FFFF0000"/>
      </font>
    </dxf>
    <dxf>
      <font>
        <color rgb="FFFF0000"/>
      </font>
    </dxf>
    <dxf>
      <font>
        <color rgb="FF0000FF"/>
      </font>
    </dxf>
    <dxf>
      <font>
        <condense val="0"/>
        <extend val="0"/>
        <color rgb="FF9C0006"/>
      </font>
      <fill>
        <patternFill>
          <bgColor rgb="FFFFC7CE"/>
        </patternFill>
      </fill>
    </dxf>
    <dxf>
      <font>
        <condense val="0"/>
        <extend val="0"/>
        <color rgb="FF006100"/>
      </font>
      <fill>
        <patternFill>
          <bgColor rgb="FFC6EFCE"/>
        </patternFill>
      </fill>
    </dxf>
    <dxf>
      <font>
        <color rgb="FF0000FF"/>
      </font>
      <fill>
        <patternFill>
          <bgColor theme="3" tint="0.79998168889431442"/>
        </patternFill>
      </fill>
    </dxf>
    <dxf>
      <font>
        <color rgb="FFFF0000"/>
      </font>
      <fill>
        <patternFill>
          <bgColor rgb="FFFFFF99"/>
        </patternFill>
      </fill>
    </dxf>
    <dxf>
      <font>
        <color theme="0"/>
      </font>
    </dxf>
    <dxf>
      <font>
        <color auto="1"/>
      </font>
    </dxf>
    <dxf>
      <font>
        <b/>
        <i val="0"/>
        <color rgb="FF008000"/>
      </font>
    </dxf>
    <dxf>
      <font>
        <color rgb="FFFF0000"/>
      </font>
    </dxf>
    <dxf>
      <font>
        <color rgb="FF663300"/>
      </font>
      <fill>
        <patternFill>
          <bgColor rgb="FFFFCCFF"/>
        </patternFill>
      </fill>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color theme="0"/>
      </font>
    </dxf>
    <dxf>
      <font>
        <condense val="0"/>
        <extend val="0"/>
        <color rgb="FF9C0006"/>
      </font>
      <fill>
        <patternFill>
          <bgColor rgb="FFFFC7CE"/>
        </patternFill>
      </fill>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s>
  <tableStyles count="0" defaultTableStyle="TableStyleMedium9" defaultPivotStyle="PivotStyleLight16"/>
  <colors>
    <mruColors>
      <color rgb="FFBF11B3"/>
      <color rgb="FFB41C8C"/>
      <color rgb="FF0000FF"/>
      <color rgb="FF0F0B55"/>
      <color rgb="FF00CC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Student DATA Entry'!A1"/><Relationship Id="rId7" Type="http://schemas.openxmlformats.org/officeDocument/2006/relationships/image" Target="../media/image1.jpeg"/><Relationship Id="rId2" Type="http://schemas.openxmlformats.org/officeDocument/2006/relationships/hyperlink" Target="#'Marks Entry'!A1"/><Relationship Id="rId1" Type="http://schemas.openxmlformats.org/officeDocument/2006/relationships/hyperlink" Target="#'MARKSHEET in Eng'!Print_Area"/><Relationship Id="rId6" Type="http://schemas.openxmlformats.org/officeDocument/2006/relationships/hyperlink" Target="#Certificate!A1"/><Relationship Id="rId5" Type="http://schemas.openxmlformats.org/officeDocument/2006/relationships/image" Target="../media/image3.jpe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hyperlink" Target="#'Master sheet'!A1"/><Relationship Id="rId3" Type="http://schemas.openxmlformats.org/officeDocument/2006/relationships/image" Target="../media/image6.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2.jpeg"/><Relationship Id="rId10" Type="http://schemas.openxmlformats.org/officeDocument/2006/relationships/image" Target="../media/image12.jpeg"/><Relationship Id="rId4" Type="http://schemas.openxmlformats.org/officeDocument/2006/relationships/image" Target="../media/image7.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hyperlink" Target="#'Master sheet'!A1"/></Relationships>
</file>

<file path=xl/drawings/drawing1.xml><?xml version="1.0" encoding="utf-8"?>
<xdr:wsDr xmlns:xdr="http://schemas.openxmlformats.org/drawingml/2006/spreadsheetDrawing" xmlns:a="http://schemas.openxmlformats.org/drawingml/2006/main">
  <xdr:twoCellAnchor editAs="oneCell">
    <xdr:from>
      <xdr:col>1</xdr:col>
      <xdr:colOff>1257300</xdr:colOff>
      <xdr:row>0</xdr:row>
      <xdr:rowOff>0</xdr:rowOff>
    </xdr:from>
    <xdr:to>
      <xdr:col>1</xdr:col>
      <xdr:colOff>1257300</xdr:colOff>
      <xdr:row>3</xdr:row>
      <xdr:rowOff>44450</xdr:rowOff>
    </xdr:to>
    <xdr:pic>
      <xdr:nvPicPr>
        <xdr:cNvPr id="5" name="Picture 2"/>
        <xdr:cNvPicPr>
          <a:picLocks noChangeAspect="1" noChangeArrowheads="1"/>
        </xdr:cNvPicPr>
      </xdr:nvPicPr>
      <xdr:blipFill>
        <a:blip xmlns:r="http://schemas.openxmlformats.org/officeDocument/2006/relationships" r:embed="rId1"/>
        <a:srcRect/>
        <a:stretch>
          <a:fillRect/>
        </a:stretch>
      </xdr:blipFill>
      <xdr:spPr bwMode="auto">
        <a:xfrm>
          <a:off x="3781425" y="542925"/>
          <a:ext cx="1571625" cy="1562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2724149</xdr:colOff>
      <xdr:row>21</xdr:row>
      <xdr:rowOff>19050</xdr:rowOff>
    </xdr:from>
    <xdr:to>
      <xdr:col>2</xdr:col>
      <xdr:colOff>4286250</xdr:colOff>
      <xdr:row>24</xdr:row>
      <xdr:rowOff>76200</xdr:rowOff>
    </xdr:to>
    <xdr:sp macro="" textlink="">
      <xdr:nvSpPr>
        <xdr:cNvPr id="2" name="Bevel 1">
          <a:hlinkClick xmlns:r="http://schemas.openxmlformats.org/officeDocument/2006/relationships" r:id="rId1"/>
        </xdr:cNvPr>
        <xdr:cNvSpPr/>
      </xdr:nvSpPr>
      <xdr:spPr>
        <a:xfrm>
          <a:off x="6429374" y="605790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Marksheet</a:t>
          </a:r>
          <a:endParaRPr lang="en-US" sz="1800">
            <a:solidFill>
              <a:srgbClr val="FF0000"/>
            </a:solidFill>
          </a:endParaRPr>
        </a:p>
      </xdr:txBody>
    </xdr:sp>
    <xdr:clientData/>
  </xdr:twoCellAnchor>
  <xdr:twoCellAnchor>
    <xdr:from>
      <xdr:col>2</xdr:col>
      <xdr:colOff>533400</xdr:colOff>
      <xdr:row>21</xdr:row>
      <xdr:rowOff>9526</xdr:rowOff>
    </xdr:from>
    <xdr:to>
      <xdr:col>2</xdr:col>
      <xdr:colOff>2200275</xdr:colOff>
      <xdr:row>24</xdr:row>
      <xdr:rowOff>133351</xdr:rowOff>
    </xdr:to>
    <xdr:sp macro="" textlink="">
      <xdr:nvSpPr>
        <xdr:cNvPr id="3" name="Bevel 2">
          <a:hlinkClick xmlns:r="http://schemas.openxmlformats.org/officeDocument/2006/relationships" r:id="rId2"/>
        </xdr:cNvPr>
        <xdr:cNvSpPr/>
      </xdr:nvSpPr>
      <xdr:spPr>
        <a:xfrm>
          <a:off x="4238625" y="6048376"/>
          <a:ext cx="1666875" cy="762000"/>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Student Marks Entry </a:t>
          </a:r>
          <a:endParaRPr lang="en-US" sz="2800"/>
        </a:p>
      </xdr:txBody>
    </xdr:sp>
    <xdr:clientData/>
  </xdr:twoCellAnchor>
  <xdr:twoCellAnchor>
    <xdr:from>
      <xdr:col>1</xdr:col>
      <xdr:colOff>1304926</xdr:colOff>
      <xdr:row>20</xdr:row>
      <xdr:rowOff>228600</xdr:rowOff>
    </xdr:from>
    <xdr:to>
      <xdr:col>2</xdr:col>
      <xdr:colOff>142875</xdr:colOff>
      <xdr:row>24</xdr:row>
      <xdr:rowOff>114300</xdr:rowOff>
    </xdr:to>
    <xdr:sp macro="" textlink="">
      <xdr:nvSpPr>
        <xdr:cNvPr id="4" name="Bevel 3">
          <a:hlinkClick xmlns:r="http://schemas.openxmlformats.org/officeDocument/2006/relationships" r:id="rId3"/>
        </xdr:cNvPr>
        <xdr:cNvSpPr/>
      </xdr:nvSpPr>
      <xdr:spPr>
        <a:xfrm>
          <a:off x="1971676" y="6010275"/>
          <a:ext cx="1876424" cy="781050"/>
        </a:xfrm>
        <a:prstGeom prst="bevel">
          <a:avLst/>
        </a:prstGeom>
      </xdr:spPr>
      <xdr:style>
        <a:lnRef idx="1">
          <a:schemeClr val="accent5"/>
        </a:lnRef>
        <a:fillRef idx="3">
          <a:schemeClr val="accent5"/>
        </a:fillRef>
        <a:effectRef idx="2">
          <a:schemeClr val="accent5"/>
        </a:effectRef>
        <a:fontRef idx="minor">
          <a:schemeClr val="lt1"/>
        </a:fontRef>
      </xdr:style>
      <xdr:txBody>
        <a:bodyPr rtlCol="0" anchor="ctr"/>
        <a:lstStyle/>
        <a:p>
          <a:pPr algn="ctr"/>
          <a:r>
            <a:rPr lang="en-US" sz="1800" b="1">
              <a:solidFill>
                <a:schemeClr val="lt1"/>
              </a:solidFill>
              <a:latin typeface="+mn-lt"/>
              <a:ea typeface="+mn-ea"/>
              <a:cs typeface="+mn-cs"/>
            </a:rPr>
            <a:t>Student Data Entry in Reg.</a:t>
          </a:r>
        </a:p>
      </xdr:txBody>
    </xdr:sp>
    <xdr:clientData/>
  </xdr:twoCellAnchor>
  <xdr:twoCellAnchor editAs="oneCell">
    <xdr:from>
      <xdr:col>7</xdr:col>
      <xdr:colOff>523874</xdr:colOff>
      <xdr:row>3</xdr:row>
      <xdr:rowOff>114300</xdr:rowOff>
    </xdr:from>
    <xdr:to>
      <xdr:col>7</xdr:col>
      <xdr:colOff>523874</xdr:colOff>
      <xdr:row>7</xdr:row>
      <xdr:rowOff>38100</xdr:rowOff>
    </xdr:to>
    <xdr:pic>
      <xdr:nvPicPr>
        <xdr:cNvPr id="5" name="Picture 6"/>
        <xdr:cNvPicPr>
          <a:picLocks noChangeAspect="1" noChangeArrowheads="1"/>
        </xdr:cNvPicPr>
      </xdr:nvPicPr>
      <xdr:blipFill>
        <a:blip xmlns:r="http://schemas.openxmlformats.org/officeDocument/2006/relationships" r:embed="rId4"/>
        <a:srcRect/>
        <a:stretch>
          <a:fillRect/>
        </a:stretch>
      </xdr:blipFill>
      <xdr:spPr bwMode="auto">
        <a:xfrm>
          <a:off x="14820899" y="847725"/>
          <a:ext cx="1057275" cy="1524000"/>
        </a:xfrm>
        <a:prstGeom prst="rect">
          <a:avLst/>
        </a:prstGeom>
        <a:noFill/>
      </xdr:spPr>
    </xdr:pic>
    <xdr:clientData/>
  </xdr:twoCellAnchor>
  <xdr:twoCellAnchor editAs="oneCell">
    <xdr:from>
      <xdr:col>17</xdr:col>
      <xdr:colOff>466725</xdr:colOff>
      <xdr:row>3</xdr:row>
      <xdr:rowOff>152399</xdr:rowOff>
    </xdr:from>
    <xdr:to>
      <xdr:col>17</xdr:col>
      <xdr:colOff>2171700</xdr:colOff>
      <xdr:row>9</xdr:row>
      <xdr:rowOff>228600</xdr:rowOff>
    </xdr:to>
    <xdr:pic>
      <xdr:nvPicPr>
        <xdr:cNvPr id="6"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4212550" y="866774"/>
          <a:ext cx="1704975" cy="1752601"/>
        </a:xfrm>
        <a:prstGeom prst="rect">
          <a:avLst/>
        </a:prstGeom>
        <a:noFill/>
      </xdr:spPr>
    </xdr:pic>
    <xdr:clientData/>
  </xdr:twoCellAnchor>
  <xdr:twoCellAnchor>
    <xdr:from>
      <xdr:col>2</xdr:col>
      <xdr:colOff>0</xdr:colOff>
      <xdr:row>26</xdr:row>
      <xdr:rowOff>0</xdr:rowOff>
    </xdr:from>
    <xdr:to>
      <xdr:col>2</xdr:col>
      <xdr:colOff>1562101</xdr:colOff>
      <xdr:row>29</xdr:row>
      <xdr:rowOff>114300</xdr:rowOff>
    </xdr:to>
    <xdr:sp macro="" textlink="">
      <xdr:nvSpPr>
        <xdr:cNvPr id="7" name="Bevel 6">
          <a:hlinkClick xmlns:r="http://schemas.openxmlformats.org/officeDocument/2006/relationships" r:id="rId6"/>
        </xdr:cNvPr>
        <xdr:cNvSpPr/>
      </xdr:nvSpPr>
      <xdr:spPr>
        <a:xfrm>
          <a:off x="3705225" y="638175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Certificate</a:t>
          </a:r>
          <a:endParaRPr lang="en-US" sz="1800">
            <a:solidFill>
              <a:srgbClr val="FF0000"/>
            </a:solidFill>
          </a:endParaRPr>
        </a:p>
      </xdr:txBody>
    </xdr:sp>
    <xdr:clientData/>
  </xdr:twoCellAnchor>
  <xdr:twoCellAnchor editAs="oneCell">
    <xdr:from>
      <xdr:col>1</xdr:col>
      <xdr:colOff>806450</xdr:colOff>
      <xdr:row>36</xdr:row>
      <xdr:rowOff>95250</xdr:rowOff>
    </xdr:from>
    <xdr:to>
      <xdr:col>1</xdr:col>
      <xdr:colOff>2495550</xdr:colOff>
      <xdr:row>43</xdr:row>
      <xdr:rowOff>187325</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504950" y="8763000"/>
          <a:ext cx="1689100" cy="15589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38099</xdr:rowOff>
    </xdr:from>
    <xdr:to>
      <xdr:col>10</xdr:col>
      <xdr:colOff>0</xdr:colOff>
      <xdr:row>2</xdr:row>
      <xdr:rowOff>38099</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21507450" y="1676399"/>
          <a:ext cx="742949" cy="819151"/>
        </a:xfrm>
        <a:prstGeom prst="rect">
          <a:avLst/>
        </a:prstGeom>
        <a:noFill/>
        <a:ln w="9525">
          <a:noFill/>
          <a:miter lim="800000"/>
          <a:headEnd/>
          <a:tailEnd/>
        </a:ln>
      </xdr:spPr>
    </xdr:pic>
    <xdr:clientData/>
  </xdr:twoCellAnchor>
  <xdr:twoCellAnchor editAs="oneCell">
    <xdr:from>
      <xdr:col>10</xdr:col>
      <xdr:colOff>0</xdr:colOff>
      <xdr:row>4</xdr:row>
      <xdr:rowOff>28575</xdr:rowOff>
    </xdr:from>
    <xdr:to>
      <xdr:col>10</xdr:col>
      <xdr:colOff>0</xdr:colOff>
      <xdr:row>4</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1497925" y="3438525"/>
          <a:ext cx="762000" cy="819150"/>
        </a:xfrm>
        <a:prstGeom prst="rect">
          <a:avLst/>
        </a:prstGeom>
        <a:noFill/>
      </xdr:spPr>
    </xdr:pic>
    <xdr:clientData/>
  </xdr:twoCellAnchor>
  <xdr:twoCellAnchor editAs="oneCell">
    <xdr:from>
      <xdr:col>10</xdr:col>
      <xdr:colOff>0</xdr:colOff>
      <xdr:row>7</xdr:row>
      <xdr:rowOff>38099</xdr:rowOff>
    </xdr:from>
    <xdr:to>
      <xdr:col>10</xdr:col>
      <xdr:colOff>0</xdr:colOff>
      <xdr:row>7</xdr:row>
      <xdr:rowOff>38099</xdr:rowOff>
    </xdr:to>
    <xdr:pic>
      <xdr:nvPicPr>
        <xdr:cNvPr id="4"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21507448" y="6105524"/>
          <a:ext cx="781051" cy="809625"/>
        </a:xfrm>
        <a:prstGeom prst="rect">
          <a:avLst/>
        </a:prstGeom>
        <a:noFill/>
      </xdr:spPr>
    </xdr:pic>
    <xdr:clientData/>
  </xdr:twoCellAnchor>
  <xdr:twoCellAnchor editAs="oneCell">
    <xdr:from>
      <xdr:col>10</xdr:col>
      <xdr:colOff>0</xdr:colOff>
      <xdr:row>5</xdr:row>
      <xdr:rowOff>9525</xdr:rowOff>
    </xdr:from>
    <xdr:to>
      <xdr:col>10</xdr:col>
      <xdr:colOff>0</xdr:colOff>
      <xdr:row>5</xdr:row>
      <xdr:rowOff>9525</xdr:rowOff>
    </xdr:to>
    <xdr:pic>
      <xdr:nvPicPr>
        <xdr:cNvPr id="5" name="Picture 4"/>
        <xdr:cNvPicPr>
          <a:picLocks noChangeAspect="1" noChangeArrowheads="1"/>
        </xdr:cNvPicPr>
      </xdr:nvPicPr>
      <xdr:blipFill>
        <a:blip xmlns:r="http://schemas.openxmlformats.org/officeDocument/2006/relationships" r:embed="rId4"/>
        <a:srcRect/>
        <a:stretch>
          <a:fillRect/>
        </a:stretch>
      </xdr:blipFill>
      <xdr:spPr bwMode="auto">
        <a:xfrm>
          <a:off x="21507449" y="4305300"/>
          <a:ext cx="771525" cy="857250"/>
        </a:xfrm>
        <a:prstGeom prst="rect">
          <a:avLst/>
        </a:prstGeom>
        <a:noFill/>
      </xdr:spPr>
    </xdr:pic>
    <xdr:clientData/>
  </xdr:twoCellAnchor>
  <xdr:twoCellAnchor editAs="oneCell">
    <xdr:from>
      <xdr:col>10</xdr:col>
      <xdr:colOff>0</xdr:colOff>
      <xdr:row>2</xdr:row>
      <xdr:rowOff>862828</xdr:rowOff>
    </xdr:from>
    <xdr:to>
      <xdr:col>10</xdr:col>
      <xdr:colOff>0</xdr:colOff>
      <xdr:row>3</xdr:row>
      <xdr:rowOff>2403</xdr:rowOff>
    </xdr:to>
    <xdr:pic>
      <xdr:nvPicPr>
        <xdr:cNvPr id="6" name="Picture 6"/>
        <xdr:cNvPicPr>
          <a:picLocks noChangeAspect="1" noChangeArrowheads="1"/>
        </xdr:cNvPicPr>
      </xdr:nvPicPr>
      <xdr:blipFill>
        <a:blip xmlns:r="http://schemas.openxmlformats.org/officeDocument/2006/relationships" r:embed="rId5"/>
        <a:srcRect/>
        <a:stretch>
          <a:fillRect/>
        </a:stretch>
      </xdr:blipFill>
      <xdr:spPr bwMode="auto">
        <a:xfrm>
          <a:off x="21497925" y="2501128"/>
          <a:ext cx="762000" cy="870722"/>
        </a:xfrm>
        <a:prstGeom prst="rect">
          <a:avLst/>
        </a:prstGeom>
        <a:noFill/>
      </xdr:spPr>
    </xdr:pic>
    <xdr:clientData/>
  </xdr:twoCellAnchor>
  <xdr:twoCellAnchor editAs="oneCell">
    <xdr:from>
      <xdr:col>10</xdr:col>
      <xdr:colOff>0</xdr:colOff>
      <xdr:row>6</xdr:row>
      <xdr:rowOff>19050</xdr:rowOff>
    </xdr:from>
    <xdr:to>
      <xdr:col>10</xdr:col>
      <xdr:colOff>0</xdr:colOff>
      <xdr:row>6</xdr:row>
      <xdr:rowOff>19050</xdr:rowOff>
    </xdr:to>
    <xdr:pic>
      <xdr:nvPicPr>
        <xdr:cNvPr id="7"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21497925" y="5200650"/>
          <a:ext cx="781050" cy="857249"/>
        </a:xfrm>
        <a:prstGeom prst="rect">
          <a:avLst/>
        </a:prstGeom>
        <a:noFill/>
      </xdr:spPr>
    </xdr:pic>
    <xdr:clientData/>
  </xdr:twoCellAnchor>
  <xdr:twoCellAnchor editAs="oneCell">
    <xdr:from>
      <xdr:col>10</xdr:col>
      <xdr:colOff>0</xdr:colOff>
      <xdr:row>16</xdr:row>
      <xdr:rowOff>9525</xdr:rowOff>
    </xdr:from>
    <xdr:to>
      <xdr:col>10</xdr:col>
      <xdr:colOff>0</xdr:colOff>
      <xdr:row>16</xdr:row>
      <xdr:rowOff>9525</xdr:rowOff>
    </xdr:to>
    <xdr:pic>
      <xdr:nvPicPr>
        <xdr:cNvPr id="8"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1507450" y="14049375"/>
          <a:ext cx="666750" cy="876300"/>
        </a:xfrm>
        <a:prstGeom prst="rect">
          <a:avLst/>
        </a:prstGeom>
        <a:noFill/>
      </xdr:spPr>
    </xdr:pic>
    <xdr:clientData/>
  </xdr:twoCellAnchor>
  <xdr:twoCellAnchor editAs="oneCell">
    <xdr:from>
      <xdr:col>10</xdr:col>
      <xdr:colOff>0</xdr:colOff>
      <xdr:row>8</xdr:row>
      <xdr:rowOff>28576</xdr:rowOff>
    </xdr:from>
    <xdr:to>
      <xdr:col>10</xdr:col>
      <xdr:colOff>0</xdr:colOff>
      <xdr:row>8</xdr:row>
      <xdr:rowOff>28576</xdr:rowOff>
    </xdr:to>
    <xdr:pic>
      <xdr:nvPicPr>
        <xdr:cNvPr id="9" name="Picture 12"/>
        <xdr:cNvPicPr>
          <a:picLocks noChangeAspect="1" noChangeArrowheads="1"/>
        </xdr:cNvPicPr>
      </xdr:nvPicPr>
      <xdr:blipFill>
        <a:blip xmlns:r="http://schemas.openxmlformats.org/officeDocument/2006/relationships" r:embed="rId8" cstate="print"/>
        <a:srcRect/>
        <a:stretch>
          <a:fillRect/>
        </a:stretch>
      </xdr:blipFill>
      <xdr:spPr bwMode="auto">
        <a:xfrm>
          <a:off x="21497925" y="6981826"/>
          <a:ext cx="657226" cy="857250"/>
        </a:xfrm>
        <a:prstGeom prst="rect">
          <a:avLst/>
        </a:prstGeom>
        <a:noFill/>
      </xdr:spPr>
    </xdr:pic>
    <xdr:clientData/>
  </xdr:twoCellAnchor>
  <xdr:twoCellAnchor editAs="oneCell">
    <xdr:from>
      <xdr:col>10</xdr:col>
      <xdr:colOff>0</xdr:colOff>
      <xdr:row>9</xdr:row>
      <xdr:rowOff>38099</xdr:rowOff>
    </xdr:from>
    <xdr:to>
      <xdr:col>10</xdr:col>
      <xdr:colOff>0</xdr:colOff>
      <xdr:row>9</xdr:row>
      <xdr:rowOff>38099</xdr:rowOff>
    </xdr:to>
    <xdr:pic>
      <xdr:nvPicPr>
        <xdr:cNvPr id="10" name="Picture 14"/>
        <xdr:cNvPicPr>
          <a:picLocks noChangeAspect="1" noChangeArrowheads="1"/>
        </xdr:cNvPicPr>
      </xdr:nvPicPr>
      <xdr:blipFill>
        <a:blip xmlns:r="http://schemas.openxmlformats.org/officeDocument/2006/relationships" r:embed="rId9"/>
        <a:srcRect/>
        <a:stretch>
          <a:fillRect/>
        </a:stretch>
      </xdr:blipFill>
      <xdr:spPr bwMode="auto">
        <a:xfrm>
          <a:off x="21507449" y="7877174"/>
          <a:ext cx="762001" cy="828675"/>
        </a:xfrm>
        <a:prstGeom prst="rect">
          <a:avLst/>
        </a:prstGeom>
        <a:noFill/>
      </xdr:spPr>
    </xdr:pic>
    <xdr:clientData/>
  </xdr:twoCellAnchor>
  <xdr:twoCellAnchor editAs="oneCell">
    <xdr:from>
      <xdr:col>10</xdr:col>
      <xdr:colOff>0</xdr:colOff>
      <xdr:row>10</xdr:row>
      <xdr:rowOff>9525</xdr:rowOff>
    </xdr:from>
    <xdr:to>
      <xdr:col>10</xdr:col>
      <xdr:colOff>0</xdr:colOff>
      <xdr:row>10</xdr:row>
      <xdr:rowOff>9525</xdr:rowOff>
    </xdr:to>
    <xdr:pic>
      <xdr:nvPicPr>
        <xdr:cNvPr id="11" name="Picture 16"/>
        <xdr:cNvPicPr>
          <a:picLocks noChangeAspect="1" noChangeArrowheads="1"/>
        </xdr:cNvPicPr>
      </xdr:nvPicPr>
      <xdr:blipFill>
        <a:blip xmlns:r="http://schemas.openxmlformats.org/officeDocument/2006/relationships" r:embed="rId10"/>
        <a:srcRect/>
        <a:stretch>
          <a:fillRect/>
        </a:stretch>
      </xdr:blipFill>
      <xdr:spPr bwMode="auto">
        <a:xfrm>
          <a:off x="21497925" y="8734425"/>
          <a:ext cx="781050" cy="866776"/>
        </a:xfrm>
        <a:prstGeom prst="rect">
          <a:avLst/>
        </a:prstGeom>
        <a:noFill/>
      </xdr:spPr>
    </xdr:pic>
    <xdr:clientData/>
  </xdr:twoCellAnchor>
  <xdr:twoCellAnchor editAs="oneCell">
    <xdr:from>
      <xdr:col>10</xdr:col>
      <xdr:colOff>0</xdr:colOff>
      <xdr:row>11</xdr:row>
      <xdr:rowOff>17145</xdr:rowOff>
    </xdr:from>
    <xdr:to>
      <xdr:col>10</xdr:col>
      <xdr:colOff>0</xdr:colOff>
      <xdr:row>11</xdr:row>
      <xdr:rowOff>17145</xdr:rowOff>
    </xdr:to>
    <xdr:pic>
      <xdr:nvPicPr>
        <xdr:cNvPr id="12" name="Picture 18"/>
        <xdr:cNvPicPr>
          <a:picLocks noChangeAspect="1" noChangeArrowheads="1"/>
        </xdr:cNvPicPr>
      </xdr:nvPicPr>
      <xdr:blipFill>
        <a:blip xmlns:r="http://schemas.openxmlformats.org/officeDocument/2006/relationships" r:embed="rId11" cstate="print"/>
        <a:srcRect/>
        <a:stretch>
          <a:fillRect/>
        </a:stretch>
      </xdr:blipFill>
      <xdr:spPr bwMode="auto">
        <a:xfrm>
          <a:off x="21507450" y="9627870"/>
          <a:ext cx="761999" cy="849630"/>
        </a:xfrm>
        <a:prstGeom prst="rect">
          <a:avLst/>
        </a:prstGeom>
        <a:noFill/>
      </xdr:spPr>
    </xdr:pic>
    <xdr:clientData/>
  </xdr:twoCellAnchor>
  <xdr:twoCellAnchor editAs="oneCell">
    <xdr:from>
      <xdr:col>10</xdr:col>
      <xdr:colOff>0</xdr:colOff>
      <xdr:row>12</xdr:row>
      <xdr:rowOff>28575</xdr:rowOff>
    </xdr:from>
    <xdr:to>
      <xdr:col>10</xdr:col>
      <xdr:colOff>0</xdr:colOff>
      <xdr:row>12</xdr:row>
      <xdr:rowOff>28575</xdr:rowOff>
    </xdr:to>
    <xdr:pic>
      <xdr:nvPicPr>
        <xdr:cNvPr id="13" name="Picture 20"/>
        <xdr:cNvPicPr>
          <a:picLocks noChangeAspect="1" noChangeArrowheads="1"/>
        </xdr:cNvPicPr>
      </xdr:nvPicPr>
      <xdr:blipFill>
        <a:blip xmlns:r="http://schemas.openxmlformats.org/officeDocument/2006/relationships" r:embed="rId12"/>
        <a:srcRect/>
        <a:stretch>
          <a:fillRect/>
        </a:stretch>
      </xdr:blipFill>
      <xdr:spPr bwMode="auto">
        <a:xfrm>
          <a:off x="21516975" y="10525125"/>
          <a:ext cx="733425" cy="828675"/>
        </a:xfrm>
        <a:prstGeom prst="rect">
          <a:avLst/>
        </a:prstGeom>
        <a:noFill/>
      </xdr:spPr>
    </xdr:pic>
    <xdr:clientData/>
  </xdr:twoCellAnchor>
  <xdr:twoCellAnchor>
    <xdr:from>
      <xdr:col>10</xdr:col>
      <xdr:colOff>571500</xdr:colOff>
      <xdr:row>0</xdr:row>
      <xdr:rowOff>0</xdr:rowOff>
    </xdr:from>
    <xdr:to>
      <xdr:col>12</xdr:col>
      <xdr:colOff>219075</xdr:colOff>
      <xdr:row>1</xdr:row>
      <xdr:rowOff>276225</xdr:rowOff>
    </xdr:to>
    <xdr:sp macro="" textlink="">
      <xdr:nvSpPr>
        <xdr:cNvPr id="14" name="Bevel 13">
          <a:hlinkClick xmlns:r="http://schemas.openxmlformats.org/officeDocument/2006/relationships" r:id="rId13"/>
        </xdr:cNvPr>
        <xdr:cNvSpPr/>
      </xdr:nvSpPr>
      <xdr:spPr>
        <a:xfrm>
          <a:off x="9629775" y="0"/>
          <a:ext cx="1838325" cy="5429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1</xdr:rowOff>
    </xdr:from>
    <xdr:to>
      <xdr:col>7</xdr:col>
      <xdr:colOff>19050</xdr:colOff>
      <xdr:row>1</xdr:row>
      <xdr:rowOff>352426</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7467600" y="1"/>
          <a:ext cx="676275" cy="609600"/>
        </a:xfrm>
        <a:prstGeom prst="rect">
          <a:avLst/>
        </a:prstGeom>
        <a:noFill/>
        <a:ln w="9525">
          <a:noFill/>
          <a:miter lim="800000"/>
          <a:headEnd/>
          <a:tailEnd/>
        </a:ln>
      </xdr:spPr>
    </xdr:pic>
    <xdr:clientData/>
  </xdr:twoCellAnchor>
  <xdr:twoCellAnchor>
    <xdr:from>
      <xdr:col>4</xdr:col>
      <xdr:colOff>904875</xdr:colOff>
      <xdr:row>207</xdr:row>
      <xdr:rowOff>200025</xdr:rowOff>
    </xdr:from>
    <xdr:to>
      <xdr:col>5</xdr:col>
      <xdr:colOff>1504950</xdr:colOff>
      <xdr:row>210</xdr:row>
      <xdr:rowOff>47625</xdr:rowOff>
    </xdr:to>
    <xdr:sp macro="" textlink="">
      <xdr:nvSpPr>
        <xdr:cNvPr id="3" name="Bevel 2">
          <a:hlinkClick xmlns:r="http://schemas.openxmlformats.org/officeDocument/2006/relationships" r:id="rId2"/>
        </xdr:cNvPr>
        <xdr:cNvSpPr/>
      </xdr:nvSpPr>
      <xdr:spPr>
        <a:xfrm>
          <a:off x="3362325" y="29346525"/>
          <a:ext cx="2200275" cy="6191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317500</xdr:colOff>
      <xdr:row>0</xdr:row>
      <xdr:rowOff>19049</xdr:rowOff>
    </xdr:from>
    <xdr:to>
      <xdr:col>1</xdr:col>
      <xdr:colOff>82549</xdr:colOff>
      <xdr:row>1</xdr:row>
      <xdr:rowOff>91902</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317500" y="19049"/>
          <a:ext cx="412749" cy="339553"/>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9704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16</xdr:col>
      <xdr:colOff>450850</xdr:colOff>
      <xdr:row>0</xdr:row>
      <xdr:rowOff>47625</xdr:rowOff>
    </xdr:from>
    <xdr:to>
      <xdr:col>17</xdr:col>
      <xdr:colOff>371475</xdr:colOff>
      <xdr:row>1</xdr:row>
      <xdr:rowOff>110668</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8445500" y="47625"/>
          <a:ext cx="396875" cy="32974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19049</xdr:rowOff>
    </xdr:from>
    <xdr:to>
      <xdr:col>0</xdr:col>
      <xdr:colOff>561295</xdr:colOff>
      <xdr:row>1</xdr:row>
      <xdr:rowOff>76200</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85725" y="19049"/>
          <a:ext cx="475570" cy="342901"/>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10085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17</xdr:col>
      <xdr:colOff>39178</xdr:colOff>
      <xdr:row>0</xdr:row>
      <xdr:rowOff>47625</xdr:rowOff>
    </xdr:from>
    <xdr:to>
      <xdr:col>17</xdr:col>
      <xdr:colOff>523875</xdr:colOff>
      <xdr:row>1</xdr:row>
      <xdr:rowOff>88900</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8529128" y="47625"/>
          <a:ext cx="484697" cy="3270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11</xdr:row>
      <xdr:rowOff>0</xdr:rowOff>
    </xdr:from>
    <xdr:to>
      <xdr:col>14</xdr:col>
      <xdr:colOff>217343</xdr:colOff>
      <xdr:row>14</xdr:row>
      <xdr:rowOff>166254</xdr:rowOff>
    </xdr:to>
    <xdr:sp macro="" textlink="">
      <xdr:nvSpPr>
        <xdr:cNvPr id="2" name="Bevel 1">
          <a:hlinkClick xmlns:r="http://schemas.openxmlformats.org/officeDocument/2006/relationships" r:id="rId1"/>
        </xdr:cNvPr>
        <xdr:cNvSpPr/>
      </xdr:nvSpPr>
      <xdr:spPr>
        <a:xfrm>
          <a:off x="7360227" y="1853045"/>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4</xdr:col>
      <xdr:colOff>207818</xdr:colOff>
      <xdr:row>0</xdr:row>
      <xdr:rowOff>43296</xdr:rowOff>
    </xdr:from>
    <xdr:to>
      <xdr:col>5</xdr:col>
      <xdr:colOff>424296</xdr:colOff>
      <xdr:row>1</xdr:row>
      <xdr:rowOff>257622</xdr:rowOff>
    </xdr:to>
    <xdr:pic>
      <xdr:nvPicPr>
        <xdr:cNvPr id="3" name="Picture 2" descr="images.jpg"/>
        <xdr:cNvPicPr>
          <a:picLocks noChangeAspect="1"/>
        </xdr:cNvPicPr>
      </xdr:nvPicPr>
      <xdr:blipFill>
        <a:blip xmlns:r="http://schemas.openxmlformats.org/officeDocument/2006/relationships" r:embed="rId2" cstate="print"/>
        <a:stretch>
          <a:fillRect/>
        </a:stretch>
      </xdr:blipFill>
      <xdr:spPr>
        <a:xfrm>
          <a:off x="2537113" y="43296"/>
          <a:ext cx="727364" cy="5000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Resul%20sheet%2011/Excel%20sheet/11th_master_Hindi%20%20UNLOC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rom the developer's desk"/>
      <sheetName val="details"/>
      <sheetName val="statement of marks"/>
      <sheetName val="result aggregate"/>
      <sheetName val="result subject-wise"/>
      <sheetName val="full report"/>
    </sheetNames>
    <sheetDataSet>
      <sheetData sheetId="0"/>
      <sheetData sheetId="1">
        <row r="8">
          <cell r="A8">
            <v>1</v>
          </cell>
        </row>
      </sheetData>
      <sheetData sheetId="2">
        <row r="1">
          <cell r="EO1" t="str">
            <v xml:space="preserve">mifLFkfr </v>
          </cell>
        </row>
        <row r="4">
          <cell r="G4" t="str">
            <v>Nk= @ Nk=k dk uke</v>
          </cell>
        </row>
      </sheetData>
      <sheetData sheetId="3"/>
      <sheetData sheetId="4"/>
      <sheetData sheetId="5"/>
    </sheetDataSet>
  </externalBook>
</externalLink>
</file>

<file path=xl/tables/table1.xml><?xml version="1.0" encoding="utf-8"?>
<table xmlns="http://schemas.openxmlformats.org/spreadsheetml/2006/main" id="2" name="Table3" displayName="Table3" ref="A2:BR58" headerRowCount="0">
  <tableColumns count="70">
    <tableColumn id="1" name="1"/>
    <tableColumn id="2" name="SC" dataDxfId="106"/>
    <tableColumn id="3" name="Girl" dataDxfId="105"/>
    <tableColumn id="4" name="1101"/>
    <tableColumn id="5" name="Column5" dataDxfId="104"/>
    <tableColumn id="6" name="10-04-2003" dataDxfId="103"/>
    <tableColumn id="7" name="AARTI" dataDxfId="102"/>
    <tableColumn id="8" name="MANGI LAL" dataDxfId="101"/>
    <tableColumn id="9" name="BHAGAVATI DEVI" dataDxfId="100"/>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 id="29" name="Column29"/>
    <tableColumn id="30" name="Column30"/>
    <tableColumn id="31" name="Column31"/>
    <tableColumn id="32" name="Column32"/>
    <tableColumn id="33" name="Column33"/>
    <tableColumn id="34" name="Column34"/>
    <tableColumn id="35" name="Column35"/>
    <tableColumn id="36" name="Column36"/>
    <tableColumn id="37" name="Column37"/>
    <tableColumn id="38" name="Column38"/>
    <tableColumn id="39" name="Column39"/>
    <tableColumn id="40" name="Column40"/>
    <tableColumn id="41" name="Column41"/>
    <tableColumn id="42" name="Column42"/>
    <tableColumn id="43" name="Column43"/>
    <tableColumn id="44" name="Column44"/>
    <tableColumn id="45" name="Column45"/>
    <tableColumn id="46" name="Column46"/>
    <tableColumn id="47" name="Column47"/>
    <tableColumn id="48" name="Column48"/>
    <tableColumn id="49" name="Column49"/>
    <tableColumn id="50" name="Column50"/>
    <tableColumn id="51" name="Column51"/>
    <tableColumn id="52" name="Column52"/>
    <tableColumn id="53" name="Column53"/>
    <tableColumn id="54" name="Column54"/>
    <tableColumn id="55" name="Column55"/>
    <tableColumn id="56" name="Column56"/>
    <tableColumn id="57" name="Column57"/>
    <tableColumn id="58" name="Column58"/>
    <tableColumn id="59" name="Column59"/>
    <tableColumn id="60" name="Column60"/>
    <tableColumn id="61" name="Column61"/>
    <tableColumn id="62" name="Column62"/>
    <tableColumn id="63" name="Column63"/>
    <tableColumn id="64" name="Column64"/>
    <tableColumn id="65" name="Column65"/>
    <tableColumn id="66" name="Column66"/>
    <tableColumn id="67" name="Column67"/>
    <tableColumn id="68" name="Column68"/>
    <tableColumn id="69" name="Column69"/>
    <tableColumn id="70" name="Column7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c/Heeralaljat/"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84"/>
  <sheetViews>
    <sheetView workbookViewId="0"/>
  </sheetViews>
  <sheetFormatPr defaultColWidth="0" defaultRowHeight="28" customHeight="1" zeroHeight="1"/>
  <cols>
    <col min="1" max="4" width="37.81640625" style="19" customWidth="1"/>
    <col min="5" max="10" width="37.81640625" style="19" hidden="1" customWidth="1"/>
    <col min="11" max="18" width="0" style="19" hidden="1" customWidth="1"/>
    <col min="19" max="16384" width="37.81640625" style="19" hidden="1"/>
  </cols>
  <sheetData>
    <row r="1" spans="1:18" ht="28" customHeight="1">
      <c r="A1" s="121" t="s">
        <v>298</v>
      </c>
      <c r="B1" s="527" t="s">
        <v>588</v>
      </c>
      <c r="C1" s="528"/>
      <c r="D1" s="122"/>
      <c r="E1" s="20"/>
      <c r="F1" s="23"/>
      <c r="G1" s="23"/>
      <c r="H1" s="23"/>
      <c r="I1" s="23"/>
      <c r="J1" s="21"/>
      <c r="K1" s="22"/>
      <c r="L1" s="22"/>
      <c r="M1" s="22"/>
      <c r="N1" s="22"/>
      <c r="O1" s="22"/>
      <c r="P1" s="22"/>
      <c r="Q1" s="22"/>
      <c r="R1" s="22"/>
    </row>
    <row r="2" spans="1:18" ht="28" customHeight="1">
      <c r="A2" s="517" t="s">
        <v>70</v>
      </c>
      <c r="B2" s="518"/>
      <c r="C2" s="518"/>
      <c r="D2" s="518"/>
      <c r="E2" s="20"/>
      <c r="F2" s="23"/>
      <c r="G2" s="23"/>
      <c r="H2" s="23"/>
      <c r="I2" s="23"/>
      <c r="J2" s="21"/>
      <c r="K2" s="22"/>
      <c r="L2" s="22"/>
      <c r="M2" s="22"/>
      <c r="N2" s="22"/>
      <c r="O2" s="22"/>
      <c r="P2" s="22"/>
      <c r="Q2" s="22"/>
      <c r="R2" s="22"/>
    </row>
    <row r="3" spans="1:18" ht="63.75" customHeight="1">
      <c r="A3" s="519" t="s">
        <v>90</v>
      </c>
      <c r="B3" s="520"/>
      <c r="C3" s="520"/>
      <c r="D3" s="520"/>
      <c r="E3" s="20"/>
      <c r="F3" s="23"/>
      <c r="G3" s="23"/>
      <c r="H3" s="23"/>
      <c r="I3" s="23"/>
      <c r="J3" s="21"/>
      <c r="K3" s="22"/>
      <c r="L3" s="22"/>
      <c r="M3" s="22"/>
      <c r="N3" s="22"/>
      <c r="O3" s="22"/>
      <c r="P3" s="22"/>
      <c r="Q3" s="22"/>
      <c r="R3" s="22"/>
    </row>
    <row r="4" spans="1:18" ht="33.75" customHeight="1">
      <c r="A4" s="529" t="s">
        <v>299</v>
      </c>
      <c r="B4" s="530"/>
      <c r="C4" s="530"/>
      <c r="D4" s="530"/>
      <c r="E4" s="20"/>
      <c r="F4" s="23"/>
      <c r="G4" s="23"/>
      <c r="H4" s="23"/>
      <c r="I4" s="23"/>
      <c r="J4" s="21"/>
      <c r="K4" s="22"/>
      <c r="L4" s="22"/>
      <c r="M4" s="22"/>
      <c r="N4" s="22"/>
      <c r="O4" s="22"/>
      <c r="P4" s="22"/>
      <c r="Q4" s="22"/>
      <c r="R4" s="22"/>
    </row>
    <row r="5" spans="1:18" ht="28" customHeight="1">
      <c r="A5" s="531" t="s">
        <v>71</v>
      </c>
      <c r="B5" s="532"/>
      <c r="C5" s="532"/>
      <c r="D5" s="532"/>
      <c r="E5" s="20"/>
      <c r="F5" s="24"/>
      <c r="G5" s="24"/>
      <c r="H5" s="24"/>
      <c r="I5" s="24"/>
      <c r="J5" s="22"/>
      <c r="K5" s="22"/>
      <c r="L5" s="22"/>
      <c r="M5" s="22"/>
      <c r="N5" s="22"/>
      <c r="O5" s="22"/>
      <c r="P5" s="22"/>
      <c r="Q5" s="22"/>
      <c r="R5" s="22"/>
    </row>
    <row r="6" spans="1:18" ht="28" customHeight="1">
      <c r="A6" s="523" t="s">
        <v>72</v>
      </c>
      <c r="B6" s="524"/>
      <c r="C6" s="524"/>
      <c r="D6" s="524"/>
      <c r="E6" s="25"/>
      <c r="F6" s="26"/>
      <c r="G6" s="26"/>
      <c r="H6" s="26"/>
      <c r="I6" s="26"/>
      <c r="J6" s="22"/>
      <c r="K6" s="22"/>
      <c r="L6" s="22"/>
      <c r="M6" s="22"/>
      <c r="N6" s="22"/>
      <c r="O6" s="22"/>
      <c r="P6" s="22"/>
      <c r="Q6" s="22"/>
      <c r="R6" s="22"/>
    </row>
    <row r="7" spans="1:18" ht="45.75" customHeight="1">
      <c r="A7" s="523" t="s">
        <v>399</v>
      </c>
      <c r="B7" s="524"/>
      <c r="C7" s="524"/>
      <c r="D7" s="524"/>
      <c r="E7" s="25"/>
      <c r="F7" s="26"/>
      <c r="G7" s="26"/>
      <c r="H7" s="26"/>
      <c r="I7" s="26"/>
      <c r="J7" s="22"/>
      <c r="K7" s="22"/>
      <c r="L7" s="22"/>
      <c r="M7" s="22"/>
      <c r="N7" s="22"/>
      <c r="O7" s="22"/>
      <c r="P7" s="22"/>
      <c r="Q7" s="22"/>
      <c r="R7" s="22"/>
    </row>
    <row r="8" spans="1:18" ht="39.75" customHeight="1">
      <c r="A8" s="523" t="s">
        <v>400</v>
      </c>
      <c r="B8" s="524"/>
      <c r="C8" s="524"/>
      <c r="D8" s="524"/>
      <c r="E8" s="20"/>
      <c r="F8" s="26"/>
      <c r="G8" s="26"/>
      <c r="H8" s="26"/>
      <c r="I8" s="26"/>
      <c r="J8" s="22"/>
      <c r="K8" s="22"/>
      <c r="L8" s="22"/>
      <c r="M8" s="22"/>
      <c r="N8" s="22"/>
      <c r="O8" s="22"/>
      <c r="P8" s="22"/>
      <c r="Q8" s="22"/>
      <c r="R8" s="22"/>
    </row>
    <row r="9" spans="1:18" ht="32.25" customHeight="1">
      <c r="A9" s="523" t="s">
        <v>73</v>
      </c>
      <c r="B9" s="524"/>
      <c r="C9" s="524"/>
      <c r="D9" s="524"/>
      <c r="E9" s="20"/>
      <c r="F9" s="26"/>
      <c r="G9" s="26"/>
      <c r="H9" s="26"/>
      <c r="I9" s="26"/>
      <c r="J9" s="22"/>
      <c r="K9" s="22"/>
      <c r="L9" s="22"/>
      <c r="M9" s="22"/>
      <c r="N9" s="22"/>
      <c r="O9" s="22"/>
      <c r="P9" s="22"/>
      <c r="Q9" s="22"/>
      <c r="R9" s="22"/>
    </row>
    <row r="10" spans="1:18" ht="40.5" customHeight="1">
      <c r="A10" s="523" t="s">
        <v>401</v>
      </c>
      <c r="B10" s="524"/>
      <c r="C10" s="524"/>
      <c r="D10" s="524"/>
      <c r="E10" s="20"/>
      <c r="F10" s="26"/>
      <c r="G10" s="26"/>
      <c r="H10" s="26"/>
      <c r="I10" s="26"/>
      <c r="J10" s="22"/>
      <c r="K10" s="22"/>
      <c r="L10" s="22"/>
      <c r="M10" s="22"/>
      <c r="N10" s="22"/>
      <c r="O10" s="22"/>
      <c r="P10" s="22"/>
      <c r="Q10" s="22"/>
      <c r="R10" s="22"/>
    </row>
    <row r="11" spans="1:18" ht="28" customHeight="1">
      <c r="A11" s="525" t="s">
        <v>74</v>
      </c>
      <c r="B11" s="526"/>
      <c r="C11" s="526"/>
      <c r="D11" s="526"/>
      <c r="E11" s="20"/>
      <c r="F11" s="23"/>
      <c r="G11" s="23"/>
      <c r="H11" s="23"/>
      <c r="I11" s="23"/>
      <c r="J11" s="22"/>
      <c r="K11" s="22"/>
      <c r="L11" s="22"/>
      <c r="M11" s="22"/>
      <c r="N11" s="22"/>
      <c r="O11" s="22"/>
      <c r="P11" s="22"/>
      <c r="Q11" s="22"/>
      <c r="R11" s="22"/>
    </row>
    <row r="12" spans="1:18" ht="33" customHeight="1">
      <c r="A12" s="535" t="s">
        <v>75</v>
      </c>
      <c r="B12" s="536"/>
      <c r="C12" s="536"/>
      <c r="D12" s="536"/>
      <c r="E12" s="25"/>
      <c r="F12" s="23"/>
      <c r="G12" s="23"/>
      <c r="H12" s="23"/>
      <c r="I12" s="23"/>
      <c r="J12" s="22"/>
      <c r="K12" s="22"/>
      <c r="L12" s="22"/>
      <c r="M12" s="22"/>
      <c r="N12" s="22"/>
      <c r="O12" s="22"/>
      <c r="P12" s="22"/>
      <c r="Q12" s="22"/>
      <c r="R12" s="22"/>
    </row>
    <row r="13" spans="1:18" ht="21" customHeight="1">
      <c r="A13" s="533" t="s">
        <v>76</v>
      </c>
      <c r="B13" s="534"/>
      <c r="C13" s="534"/>
      <c r="D13" s="534"/>
      <c r="E13" s="25"/>
      <c r="F13" s="23"/>
      <c r="G13" s="23"/>
      <c r="H13" s="23"/>
      <c r="I13" s="23"/>
      <c r="J13" s="22"/>
      <c r="K13" s="22"/>
      <c r="L13" s="22"/>
      <c r="M13" s="22"/>
      <c r="N13" s="22"/>
      <c r="O13" s="22"/>
      <c r="P13" s="22"/>
      <c r="Q13" s="22"/>
      <c r="R13" s="22"/>
    </row>
    <row r="14" spans="1:18" ht="21" customHeight="1">
      <c r="A14" s="525" t="s">
        <v>77</v>
      </c>
      <c r="B14" s="526"/>
      <c r="C14" s="526"/>
      <c r="D14" s="526"/>
      <c r="F14" s="23"/>
      <c r="G14" s="23"/>
      <c r="H14" s="23"/>
      <c r="I14" s="23"/>
    </row>
    <row r="15" spans="1:18" ht="21" customHeight="1">
      <c r="A15" s="535" t="s">
        <v>78</v>
      </c>
      <c r="B15" s="536"/>
      <c r="C15" s="536"/>
      <c r="D15" s="536"/>
      <c r="F15" s="27"/>
      <c r="G15" s="27"/>
      <c r="H15" s="27"/>
      <c r="I15" s="27"/>
    </row>
    <row r="16" spans="1:18" ht="21" customHeight="1">
      <c r="A16" s="535" t="s">
        <v>402</v>
      </c>
      <c r="B16" s="536"/>
      <c r="C16" s="536"/>
      <c r="D16" s="536"/>
      <c r="F16" s="27"/>
      <c r="G16" s="27"/>
      <c r="H16" s="27"/>
      <c r="I16" s="27"/>
    </row>
    <row r="17" spans="1:9" ht="21" customHeight="1">
      <c r="A17" s="533" t="s">
        <v>79</v>
      </c>
      <c r="B17" s="534"/>
      <c r="C17" s="534"/>
      <c r="D17" s="534"/>
      <c r="F17" s="28"/>
      <c r="G17" s="28"/>
      <c r="H17" s="28"/>
      <c r="I17" s="28"/>
    </row>
    <row r="18" spans="1:9" ht="21" customHeight="1">
      <c r="A18" s="533" t="s">
        <v>80</v>
      </c>
      <c r="B18" s="534"/>
      <c r="C18" s="534"/>
      <c r="D18" s="534"/>
      <c r="F18" s="29"/>
      <c r="G18" s="29"/>
      <c r="H18" s="29"/>
      <c r="I18" s="29"/>
    </row>
    <row r="19" spans="1:9" ht="21" customHeight="1">
      <c r="A19" s="545" t="s">
        <v>81</v>
      </c>
      <c r="B19" s="546"/>
      <c r="C19" s="546"/>
      <c r="D19" s="546"/>
      <c r="F19" s="30"/>
      <c r="G19" s="30"/>
      <c r="H19" s="30"/>
      <c r="I19" s="30"/>
    </row>
    <row r="20" spans="1:9" ht="21" customHeight="1">
      <c r="A20" s="547" t="s">
        <v>404</v>
      </c>
      <c r="B20" s="548"/>
      <c r="C20" s="548"/>
      <c r="D20" s="548"/>
      <c r="F20" s="31"/>
      <c r="G20" s="31"/>
      <c r="H20" s="31"/>
      <c r="I20" s="31"/>
    </row>
    <row r="21" spans="1:9" ht="21" customHeight="1">
      <c r="A21" s="547" t="s">
        <v>403</v>
      </c>
      <c r="B21" s="548"/>
      <c r="C21" s="548"/>
      <c r="D21" s="548"/>
      <c r="F21" s="32"/>
      <c r="G21" s="32"/>
      <c r="H21" s="32"/>
      <c r="I21" s="32"/>
    </row>
    <row r="22" spans="1:9" ht="21" customHeight="1">
      <c r="A22" s="535" t="s">
        <v>406</v>
      </c>
      <c r="B22" s="536"/>
      <c r="C22" s="536"/>
      <c r="D22" s="536"/>
      <c r="F22" s="33"/>
      <c r="G22" s="33"/>
      <c r="H22" s="33"/>
      <c r="I22" s="33"/>
    </row>
    <row r="23" spans="1:9" ht="21" customHeight="1">
      <c r="A23" s="549" t="s">
        <v>82</v>
      </c>
      <c r="B23" s="550"/>
      <c r="C23" s="550"/>
      <c r="D23" s="550"/>
      <c r="F23" s="34"/>
      <c r="G23" s="34"/>
      <c r="H23" s="34"/>
      <c r="I23" s="34"/>
    </row>
    <row r="24" spans="1:9" ht="21" customHeight="1">
      <c r="A24" s="535" t="s">
        <v>83</v>
      </c>
      <c r="B24" s="536"/>
      <c r="C24" s="536"/>
      <c r="D24" s="536"/>
      <c r="F24" s="35"/>
      <c r="G24" s="35"/>
      <c r="H24" s="35"/>
      <c r="I24" s="35"/>
    </row>
    <row r="25" spans="1:9" ht="27.75" customHeight="1">
      <c r="A25" s="539" t="s">
        <v>84</v>
      </c>
      <c r="B25" s="540"/>
      <c r="C25" s="540"/>
      <c r="D25" s="540"/>
      <c r="F25" s="36"/>
      <c r="G25" s="36"/>
      <c r="H25" s="36"/>
      <c r="I25" s="36"/>
    </row>
    <row r="26" spans="1:9" ht="21" customHeight="1">
      <c r="A26" s="521" t="s">
        <v>91</v>
      </c>
      <c r="B26" s="522"/>
      <c r="C26" s="522"/>
      <c r="D26" s="522"/>
      <c r="F26" s="37"/>
      <c r="G26" s="37"/>
      <c r="H26" s="37"/>
      <c r="I26" s="37"/>
    </row>
    <row r="27" spans="1:9" ht="21" customHeight="1">
      <c r="A27" s="521" t="s">
        <v>85</v>
      </c>
      <c r="B27" s="522"/>
      <c r="C27" s="522"/>
      <c r="D27" s="522"/>
      <c r="F27" s="37"/>
      <c r="G27" s="37"/>
      <c r="H27" s="37"/>
      <c r="I27" s="37"/>
    </row>
    <row r="28" spans="1:9" ht="21" customHeight="1">
      <c r="A28" s="521" t="s">
        <v>86</v>
      </c>
      <c r="B28" s="522"/>
      <c r="C28" s="522"/>
      <c r="D28" s="522"/>
      <c r="F28" s="38"/>
      <c r="G28" s="38"/>
      <c r="H28" s="38"/>
      <c r="I28" s="38"/>
    </row>
    <row r="29" spans="1:9" ht="21" customHeight="1">
      <c r="A29" s="543" t="s">
        <v>87</v>
      </c>
      <c r="B29" s="544"/>
      <c r="C29" s="544"/>
      <c r="D29" s="544"/>
    </row>
    <row r="30" spans="1:9" ht="21" customHeight="1">
      <c r="A30" s="539" t="s">
        <v>88</v>
      </c>
      <c r="B30" s="540"/>
      <c r="C30" s="540"/>
      <c r="D30" s="540"/>
      <c r="F30" s="36"/>
      <c r="G30" s="36"/>
      <c r="H30" s="36"/>
      <c r="I30" s="36"/>
    </row>
    <row r="31" spans="1:9" ht="22.5" customHeight="1">
      <c r="A31" s="541" t="s">
        <v>89</v>
      </c>
      <c r="B31" s="542"/>
      <c r="C31" s="542"/>
      <c r="D31" s="542"/>
    </row>
    <row r="32" spans="1:9" ht="65.25" customHeight="1">
      <c r="A32" s="541" t="s">
        <v>92</v>
      </c>
      <c r="B32" s="542"/>
      <c r="C32" s="542"/>
      <c r="D32" s="542"/>
    </row>
    <row r="33" spans="1:4" ht="27" customHeight="1">
      <c r="A33" s="537" t="s">
        <v>405</v>
      </c>
      <c r="B33" s="538"/>
      <c r="C33" s="538"/>
      <c r="D33" s="538"/>
    </row>
    <row r="34" spans="1:4" ht="28" customHeight="1"/>
    <row r="35" spans="1:4" ht="28" hidden="1" customHeight="1"/>
    <row r="36" spans="1:4" ht="28" hidden="1" customHeight="1"/>
    <row r="37" spans="1:4" ht="28" hidden="1" customHeight="1"/>
    <row r="38" spans="1:4" ht="28" hidden="1" customHeight="1"/>
    <row r="39" spans="1:4" ht="28" hidden="1" customHeight="1"/>
    <row r="40" spans="1:4" ht="28" hidden="1" customHeight="1"/>
    <row r="41" spans="1:4" ht="28" hidden="1" customHeight="1"/>
    <row r="42" spans="1:4" ht="28" hidden="1" customHeight="1"/>
    <row r="43" spans="1:4" ht="28" hidden="1" customHeight="1"/>
    <row r="44" spans="1:4" ht="28" hidden="1" customHeight="1"/>
    <row r="45" spans="1:4" ht="28" hidden="1" customHeight="1"/>
    <row r="46" spans="1:4" ht="28" hidden="1" customHeight="1"/>
    <row r="47" spans="1:4" ht="28" hidden="1" customHeight="1"/>
    <row r="48" spans="1:4" ht="28" hidden="1" customHeight="1"/>
    <row r="49" ht="28" hidden="1" customHeight="1"/>
    <row r="50" ht="28" hidden="1" customHeight="1"/>
    <row r="51" ht="28" hidden="1" customHeight="1"/>
    <row r="52" ht="28" hidden="1" customHeight="1"/>
    <row r="53" ht="28" hidden="1" customHeight="1"/>
    <row r="54" ht="28" hidden="1" customHeight="1"/>
    <row r="55" ht="28" hidden="1" customHeight="1"/>
    <row r="56" ht="28" hidden="1" customHeight="1"/>
    <row r="57" ht="28" hidden="1" customHeight="1"/>
    <row r="58" ht="28" hidden="1" customHeight="1"/>
    <row r="59" ht="28" hidden="1" customHeight="1"/>
    <row r="60" ht="28" hidden="1" customHeight="1"/>
    <row r="61" ht="28" hidden="1" customHeight="1"/>
    <row r="62" ht="28" hidden="1" customHeight="1"/>
    <row r="63" ht="28" hidden="1" customHeight="1"/>
    <row r="64" ht="28" hidden="1" customHeight="1"/>
    <row r="65" ht="28" hidden="1" customHeight="1"/>
    <row r="66" ht="28" hidden="1" customHeight="1"/>
    <row r="67" ht="28" hidden="1" customHeight="1"/>
    <row r="68" ht="28" hidden="1" customHeight="1"/>
    <row r="69" ht="28" hidden="1" customHeight="1"/>
    <row r="70" ht="28" hidden="1" customHeight="1"/>
    <row r="71" ht="28" hidden="1" customHeight="1"/>
    <row r="72" ht="28" hidden="1" customHeight="1"/>
    <row r="73" ht="28" hidden="1" customHeight="1"/>
    <row r="74" ht="28" hidden="1" customHeight="1"/>
    <row r="75" ht="28" hidden="1" customHeight="1"/>
    <row r="76" ht="28" hidden="1" customHeight="1"/>
    <row r="77" ht="28" hidden="1" customHeight="1"/>
    <row r="78" ht="28" hidden="1" customHeight="1"/>
    <row r="79" ht="28" hidden="1" customHeight="1"/>
    <row r="80" ht="28" hidden="1" customHeight="1"/>
    <row r="81" ht="28" customHeight="1"/>
    <row r="82" ht="28" customHeight="1"/>
    <row r="83" ht="28" customHeight="1"/>
    <row r="84" ht="28" customHeight="1"/>
  </sheetData>
  <sheetProtection password="D4D7" sheet="1" objects="1" scenarios="1" selectLockedCells="1"/>
  <mergeCells count="33">
    <mergeCell ref="A33:D33"/>
    <mergeCell ref="A30:D30"/>
    <mergeCell ref="A31:D31"/>
    <mergeCell ref="A32:D32"/>
    <mergeCell ref="A16:D16"/>
    <mergeCell ref="A29:D29"/>
    <mergeCell ref="A18:D18"/>
    <mergeCell ref="A19:D19"/>
    <mergeCell ref="A20:D20"/>
    <mergeCell ref="A21:D21"/>
    <mergeCell ref="A22:D22"/>
    <mergeCell ref="A23:D23"/>
    <mergeCell ref="A24:D24"/>
    <mergeCell ref="A25:D25"/>
    <mergeCell ref="A26:D26"/>
    <mergeCell ref="A27:D27"/>
    <mergeCell ref="B1:C1"/>
    <mergeCell ref="A4:D4"/>
    <mergeCell ref="A5:D5"/>
    <mergeCell ref="A6:D6"/>
    <mergeCell ref="A7:D7"/>
    <mergeCell ref="A2:D2"/>
    <mergeCell ref="A3:D3"/>
    <mergeCell ref="A28:D28"/>
    <mergeCell ref="A10:D10"/>
    <mergeCell ref="A11:D11"/>
    <mergeCell ref="A8:D8"/>
    <mergeCell ref="A17:D17"/>
    <mergeCell ref="A9:D9"/>
    <mergeCell ref="A12:D12"/>
    <mergeCell ref="A13:D13"/>
    <mergeCell ref="A14:D14"/>
    <mergeCell ref="A15:D15"/>
  </mergeCells>
  <hyperlinks>
    <hyperlink ref="B1" r:id="rId1"/>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dimension ref="A1:AR23"/>
  <sheetViews>
    <sheetView view="pageBreakPreview" topLeftCell="A3" zoomScaleSheetLayoutView="100" workbookViewId="0">
      <selection activeCell="A2" sqref="A2:R2"/>
    </sheetView>
  </sheetViews>
  <sheetFormatPr defaultColWidth="9.1796875" defaultRowHeight="14.5"/>
  <cols>
    <col min="1" max="1" width="8.54296875" style="67" customWidth="1"/>
    <col min="2" max="2" width="8.453125" style="67" customWidth="1"/>
    <col min="3" max="5" width="7.26953125" style="67" customWidth="1"/>
    <col min="6" max="6" width="6.08984375" style="67" customWidth="1"/>
    <col min="7" max="7" width="6" style="67" customWidth="1"/>
    <col min="8" max="9" width="7.26953125" style="67" customWidth="1"/>
    <col min="10" max="10" width="6.1796875" style="67" customWidth="1"/>
    <col min="11" max="11" width="8.26953125" style="67" customWidth="1"/>
    <col min="12" max="12" width="9" style="67" customWidth="1"/>
    <col min="13" max="13" width="6.453125" style="67" customWidth="1"/>
    <col min="14" max="14" width="5.1796875" style="67" customWidth="1"/>
    <col min="15" max="15" width="7.453125" style="2" customWidth="1"/>
    <col min="16" max="16" width="6.7265625" style="67" customWidth="1"/>
    <col min="17" max="17" width="6.81640625" style="67" customWidth="1"/>
    <col min="18" max="18" width="10.1796875" style="67" customWidth="1"/>
    <col min="19" max="26" width="6.7265625" style="2" customWidth="1"/>
    <col min="27" max="31" width="9.1796875" style="2"/>
    <col min="32" max="32" width="9.1796875" style="2" customWidth="1"/>
    <col min="33" max="42" width="9.1796875" style="2" hidden="1" customWidth="1"/>
    <col min="43" max="43" width="9.1796875" style="2" customWidth="1"/>
    <col min="44" max="16384" width="9.1796875" style="2"/>
  </cols>
  <sheetData>
    <row r="1" spans="1:44" ht="22.5" customHeight="1" thickBot="1">
      <c r="A1" s="105"/>
      <c r="B1" s="106"/>
      <c r="C1" s="1025" t="s">
        <v>365</v>
      </c>
      <c r="D1" s="1025"/>
      <c r="E1" s="1025"/>
      <c r="F1" s="1025"/>
      <c r="G1" s="1025"/>
      <c r="H1" s="1025"/>
      <c r="I1" s="1025"/>
      <c r="J1" s="1025"/>
      <c r="K1" s="1025"/>
      <c r="L1" s="1025"/>
      <c r="M1" s="1025"/>
      <c r="N1" s="1025"/>
      <c r="O1" s="1025"/>
      <c r="P1" s="1025"/>
      <c r="Q1" s="106"/>
      <c r="R1" s="107"/>
    </row>
    <row r="2" spans="1:44" ht="24.75" customHeight="1">
      <c r="A2" s="1026" t="str">
        <f>IF(AND(O4=""),"",CONCATENATE("fo|ky; dk uke %&amp;","  ",'Master sheet'!C10))</f>
        <v>fo|ky; dk uke %&amp;  jkmekfo bUnjokM+k] ikyh</v>
      </c>
      <c r="B2" s="1027"/>
      <c r="C2" s="1027"/>
      <c r="D2" s="1027"/>
      <c r="E2" s="1027"/>
      <c r="F2" s="1027"/>
      <c r="G2" s="1027"/>
      <c r="H2" s="1027"/>
      <c r="I2" s="1027"/>
      <c r="J2" s="1027"/>
      <c r="K2" s="1027"/>
      <c r="L2" s="1027"/>
      <c r="M2" s="1027"/>
      <c r="N2" s="1027"/>
      <c r="O2" s="1027"/>
      <c r="P2" s="1027"/>
      <c r="Q2" s="1027"/>
      <c r="R2" s="1028"/>
      <c r="Y2" s="946" t="s">
        <v>69</v>
      </c>
      <c r="Z2" s="947"/>
      <c r="AA2" s="948"/>
    </row>
    <row r="3" spans="1:44" ht="18.75" customHeight="1">
      <c r="A3" s="1015" t="s">
        <v>366</v>
      </c>
      <c r="B3" s="1016"/>
      <c r="C3" s="957" t="str">
        <f>IF(AND(O4=""),"",'Marks Entry'!F2)</f>
        <v>2019-20</v>
      </c>
      <c r="D3" s="957"/>
      <c r="E3" s="957"/>
      <c r="F3" s="1017" t="s">
        <v>374</v>
      </c>
      <c r="G3" s="1017"/>
      <c r="H3" s="923" t="str">
        <f>IF(AND(O4=""),"",'Marks Entry'!G2)</f>
        <v>11'A'</v>
      </c>
      <c r="I3" s="923"/>
      <c r="J3" s="1018" t="s">
        <v>373</v>
      </c>
      <c r="K3" s="1019"/>
      <c r="L3" s="927" t="str">
        <f>IF(AND(O4=""),"",'Master sheet'!C6)</f>
        <v xml:space="preserve">Arts </v>
      </c>
      <c r="M3" s="928"/>
      <c r="N3" s="929"/>
      <c r="O3" s="1020" t="s">
        <v>410</v>
      </c>
      <c r="P3" s="1020"/>
      <c r="Q3" s="1020"/>
      <c r="R3" s="215" t="str">
        <f>IF(AND(O4=""),"",'Master sheet'!C7)</f>
        <v>A</v>
      </c>
      <c r="Y3" s="949"/>
      <c r="Z3" s="950"/>
      <c r="AA3" s="951"/>
    </row>
    <row r="4" spans="1:44" ht="18.75" customHeight="1">
      <c r="A4" s="1021" t="s">
        <v>370</v>
      </c>
      <c r="B4" s="1022"/>
      <c r="C4" s="1022"/>
      <c r="D4" s="959" t="str">
        <f>IFERROR(VLOOKUP($O$4,'Statement of Marks'!$B$6:'Statement of Marks'!$HA$207,4,0),"")</f>
        <v>DHIRAJ SINGH</v>
      </c>
      <c r="E4" s="959"/>
      <c r="F4" s="959"/>
      <c r="G4" s="959"/>
      <c r="H4" s="965"/>
      <c r="I4" s="965"/>
      <c r="J4" s="965"/>
      <c r="K4" s="965"/>
      <c r="L4" s="965"/>
      <c r="M4" s="1023" t="s">
        <v>367</v>
      </c>
      <c r="N4" s="1023"/>
      <c r="O4" s="904">
        <v>1106</v>
      </c>
      <c r="P4" s="904"/>
      <c r="Q4" s="904"/>
      <c r="R4" s="905"/>
      <c r="Y4" s="949"/>
      <c r="Z4" s="950"/>
      <c r="AA4" s="951"/>
    </row>
    <row r="5" spans="1:44" ht="22.5" customHeight="1">
      <c r="A5" s="1021" t="s">
        <v>371</v>
      </c>
      <c r="B5" s="1022"/>
      <c r="C5" s="1022"/>
      <c r="D5" s="959" t="str">
        <f>IFERROR(VLOOKUP($O$4,'Statement of Marks'!$B$6:'Statement of Marks'!$HA$207,5,0),"")</f>
        <v>RAVINDRA SINGH</v>
      </c>
      <c r="E5" s="959"/>
      <c r="F5" s="959"/>
      <c r="G5" s="959"/>
      <c r="H5" s="959"/>
      <c r="I5" s="959"/>
      <c r="J5" s="959"/>
      <c r="K5" s="959"/>
      <c r="L5" s="959"/>
      <c r="M5" s="1024" t="s">
        <v>368</v>
      </c>
      <c r="N5" s="1024"/>
      <c r="O5" s="960">
        <f>IFERROR(VLOOKUP($O$4,'Statement of Marks'!$B$6:'Statement of Marks'!$HA$207,2,0),"")</f>
        <v>6344</v>
      </c>
      <c r="P5" s="960"/>
      <c r="Q5" s="960"/>
      <c r="R5" s="961"/>
      <c r="Y5" s="949"/>
      <c r="Z5" s="950"/>
      <c r="AA5" s="951"/>
    </row>
    <row r="6" spans="1:44" ht="24" customHeight="1">
      <c r="A6" s="1021" t="s">
        <v>372</v>
      </c>
      <c r="B6" s="1022"/>
      <c r="C6" s="1022"/>
      <c r="D6" s="959" t="str">
        <f>IFERROR(VLOOKUP($O$4,'Statement of Marks'!$B$6:'Statement of Marks'!$HA$207,6,0),"")</f>
        <v>MANJU KANWAR</v>
      </c>
      <c r="E6" s="959"/>
      <c r="F6" s="959"/>
      <c r="G6" s="959"/>
      <c r="H6" s="959"/>
      <c r="I6" s="959"/>
      <c r="J6" s="968"/>
      <c r="K6" s="959"/>
      <c r="L6" s="959"/>
      <c r="M6" s="1024" t="s">
        <v>369</v>
      </c>
      <c r="N6" s="1024"/>
      <c r="O6" s="966">
        <f>IFERROR(VLOOKUP($O$4,'Statement of Marks'!$B$6:'Statement of Marks'!$HA$207,3,0),"")</f>
        <v>38062</v>
      </c>
      <c r="P6" s="966"/>
      <c r="Q6" s="966"/>
      <c r="R6" s="967"/>
      <c r="Y6" s="949"/>
      <c r="Z6" s="950"/>
      <c r="AA6" s="951"/>
    </row>
    <row r="7" spans="1:44" ht="57" customHeight="1">
      <c r="A7" s="316" t="s">
        <v>375</v>
      </c>
      <c r="B7" s="317" t="s">
        <v>376</v>
      </c>
      <c r="C7" s="1029" t="s">
        <v>377</v>
      </c>
      <c r="D7" s="1029" t="s">
        <v>378</v>
      </c>
      <c r="E7" s="1029" t="s">
        <v>379</v>
      </c>
      <c r="F7" s="1031" t="s">
        <v>380</v>
      </c>
      <c r="G7" s="1033" t="s">
        <v>381</v>
      </c>
      <c r="H7" s="318" t="s">
        <v>382</v>
      </c>
      <c r="I7" s="319" t="s">
        <v>383</v>
      </c>
      <c r="J7" s="1036" t="s">
        <v>383</v>
      </c>
      <c r="K7" s="1047" t="s">
        <v>384</v>
      </c>
      <c r="L7" s="1049" t="s">
        <v>585</v>
      </c>
      <c r="M7" s="1051" t="s">
        <v>385</v>
      </c>
      <c r="N7" s="1052"/>
      <c r="O7" s="1035" t="s">
        <v>30</v>
      </c>
      <c r="P7" s="1035" t="s">
        <v>31</v>
      </c>
      <c r="Q7" s="1037" t="s">
        <v>409</v>
      </c>
      <c r="R7" s="1038"/>
      <c r="W7" s="44"/>
      <c r="Y7" s="949"/>
      <c r="Z7" s="950"/>
      <c r="AA7" s="951"/>
      <c r="AG7" s="315"/>
      <c r="AH7" s="315"/>
      <c r="AI7" s="315"/>
      <c r="AJ7" s="315"/>
      <c r="AK7" s="315"/>
      <c r="AL7" s="315"/>
      <c r="AM7" s="315"/>
      <c r="AN7" s="315"/>
      <c r="AO7" s="315"/>
      <c r="AP7" s="315"/>
    </row>
    <row r="8" spans="1:44" ht="22.5" customHeight="1">
      <c r="A8" s="1043" t="s">
        <v>68</v>
      </c>
      <c r="B8" s="1044"/>
      <c r="C8" s="1030"/>
      <c r="D8" s="1030"/>
      <c r="E8" s="1030"/>
      <c r="F8" s="1032"/>
      <c r="G8" s="1034"/>
      <c r="H8" s="45">
        <v>50</v>
      </c>
      <c r="I8" s="46">
        <v>20</v>
      </c>
      <c r="J8" s="1036"/>
      <c r="K8" s="1048"/>
      <c r="L8" s="1050"/>
      <c r="M8" s="1053"/>
      <c r="N8" s="1054"/>
      <c r="O8" s="1035"/>
      <c r="P8" s="1035"/>
      <c r="Q8" s="1039"/>
      <c r="R8" s="1040"/>
      <c r="W8" s="44"/>
      <c r="Y8" s="949"/>
      <c r="Z8" s="950"/>
      <c r="AA8" s="951"/>
      <c r="AG8" s="314"/>
      <c r="AH8" s="313"/>
      <c r="AI8" s="313"/>
      <c r="AJ8" s="313"/>
      <c r="AK8" s="313"/>
      <c r="AL8" s="313"/>
      <c r="AM8" s="313"/>
      <c r="AN8" s="313"/>
      <c r="AO8" s="313"/>
      <c r="AP8" s="313"/>
      <c r="AQ8" s="314"/>
      <c r="AR8" s="314"/>
    </row>
    <row r="9" spans="1:44" ht="17.25" customHeight="1" thickBot="1">
      <c r="A9" s="994"/>
      <c r="B9" s="995"/>
      <c r="C9" s="47">
        <v>10</v>
      </c>
      <c r="D9" s="47">
        <v>10</v>
      </c>
      <c r="E9" s="47">
        <v>10</v>
      </c>
      <c r="F9" s="48">
        <v>30</v>
      </c>
      <c r="G9" s="49">
        <v>20</v>
      </c>
      <c r="H9" s="50">
        <v>70</v>
      </c>
      <c r="I9" s="51">
        <v>0</v>
      </c>
      <c r="J9" s="50">
        <v>70</v>
      </c>
      <c r="K9" s="52">
        <v>50</v>
      </c>
      <c r="L9" s="53">
        <v>30</v>
      </c>
      <c r="M9" s="907">
        <v>100</v>
      </c>
      <c r="N9" s="908"/>
      <c r="O9" s="1035"/>
      <c r="P9" s="1035"/>
      <c r="Q9" s="1041"/>
      <c r="R9" s="1042"/>
      <c r="W9" s="44"/>
      <c r="Y9" s="952"/>
      <c r="Z9" s="953"/>
      <c r="AA9" s="954"/>
      <c r="AG9" s="314"/>
      <c r="AH9" s="313"/>
      <c r="AI9" s="313"/>
      <c r="AJ9" s="313"/>
      <c r="AK9" s="313"/>
      <c r="AL9" s="313"/>
      <c r="AM9" s="313"/>
      <c r="AN9" s="313"/>
      <c r="AO9" s="313"/>
      <c r="AP9" s="313"/>
      <c r="AQ9" s="314"/>
      <c r="AR9" s="314"/>
    </row>
    <row r="10" spans="1:44" ht="18" customHeight="1">
      <c r="A10" s="1045" t="str">
        <f>'Teacher &amp; Cat. Wise Result'!B5</f>
        <v>Com. Hindi</v>
      </c>
      <c r="B10" s="1046"/>
      <c r="C10" s="54">
        <f>IFERROR(VLOOKUP($O$4,'Statement of Marks'!$B$6:'Statement of Marks'!$HA$207,9,0),"")</f>
        <v>4</v>
      </c>
      <c r="D10" s="54">
        <f>IFERROR(VLOOKUP($O$4,'Statement of Marks'!$B$6:'Statement of Marks'!$HA$207,10,0),"")</f>
        <v>7</v>
      </c>
      <c r="E10" s="54">
        <f>IFERROR(VLOOKUP($O$4,'Statement of Marks'!$B$6:'Statement of Marks'!$HA$207,11,0),"")</f>
        <v>8</v>
      </c>
      <c r="F10" s="55">
        <f>IFERROR(VLOOKUP($O$4,'Statement of Marks'!$B$6:'Statement of Marks'!$HA$207,12,0),"")</f>
        <v>19</v>
      </c>
      <c r="G10" s="56">
        <f>IFERROR(VLOOKUP($O$4,'Statement of Marks'!$B$6:'Statement of Marks'!$HA$207,13,0),"")</f>
        <v>13</v>
      </c>
      <c r="H10" s="57">
        <f>IFERROR(VLOOKUP($O$4,'Statement of Marks'!$B$6:'Statement of Marks'!$HA$207,14,0),"")</f>
        <v>35</v>
      </c>
      <c r="I10" s="54"/>
      <c r="J10" s="54">
        <f>IF(AND(H10="",I10=""),"",IF(AND(H10="AB",CB103="AB"),"AB",IF(AND(H10="ML",I10="ML"),"RE",SUM(H10,I10))))</f>
        <v>35</v>
      </c>
      <c r="K10" s="56">
        <f>IFERROR(VLOOKUP($O$4,'Statement of Marks'!$B$6:'Statement of Marks'!$HA$207,15,0),"")</f>
        <v>25</v>
      </c>
      <c r="L10" s="58">
        <f>IFERROR(VLOOKUP($O$4,'Statement of Marks'!$B$6:'Statement of Marks'!$HA$207,16,0),"")</f>
        <v>29</v>
      </c>
      <c r="M10" s="909">
        <f>IFERROR(VLOOKUP($O$4,'Statement of Marks'!$B$6:'Statement of Marks'!$HA$207,17,0),"")</f>
        <v>67</v>
      </c>
      <c r="N10" s="909"/>
      <c r="O10" s="332" t="str">
        <f>IFERROR(VLOOKUP($O$4,'Statement of Marks'!$B$6:'Statement of Marks'!$HA$207,22,0),"")</f>
        <v>P</v>
      </c>
      <c r="P10" s="59" t="str">
        <f>IF(M10="","",IF(O10="","",IF(M10&gt;=60%*$M$9,"I",IF(M10&gt;=48%*$M$9,"II",IF(M10&gt;=36%*$M$9,"III","G.P.")))))</f>
        <v>I</v>
      </c>
      <c r="Q10" s="919" t="str">
        <f>IF(AND(M10=""),"",IF(AND(M10&gt;=75%*$M$9),A10,""))</f>
        <v/>
      </c>
      <c r="R10" s="920"/>
      <c r="AG10" s="314"/>
      <c r="AH10" s="313">
        <f>IFERROR(VLOOKUP($O$4,'Statement of Marks'!$B$6:'Statement of Marks'!$HA$207,39,0),"")</f>
        <v>1</v>
      </c>
      <c r="AI10" s="313"/>
      <c r="AJ10" s="313">
        <f>IFERROR(VLOOKUP($O$4,'Statement of Marks'!$B$6:'Statement of Marks'!$HA$207,57,0),"")</f>
        <v>2</v>
      </c>
      <c r="AK10" s="313"/>
      <c r="AL10" s="313">
        <f>IFERROR(VLOOKUP($O$4,'Statement of Marks'!$B$6:'Statement of Marks'!$HA$207,75,0),"")</f>
        <v>3</v>
      </c>
      <c r="AM10" s="313"/>
      <c r="AN10" s="313" t="str">
        <f>IFERROR(VLOOKUP($O$4,'Statement of Marks'!$B$6:'Statement of Marks'!$HA$207,93,0),"")</f>
        <v/>
      </c>
      <c r="AO10" s="313"/>
      <c r="AP10" s="313"/>
      <c r="AQ10" s="314"/>
      <c r="AR10" s="314"/>
    </row>
    <row r="11" spans="1:44" ht="18" customHeight="1">
      <c r="A11" s="1045" t="str">
        <f>'Teacher &amp; Cat. Wise Result'!B6</f>
        <v>Com. English</v>
      </c>
      <c r="B11" s="1046"/>
      <c r="C11" s="54">
        <f>IFERROR(VLOOKUP($O$4,'Statement of Marks'!$B$6:'Statement of Marks'!$HA$207,24,0),"")</f>
        <v>5</v>
      </c>
      <c r="D11" s="54">
        <f>IFERROR(VLOOKUP($O$4,'Statement of Marks'!$B$6:'Statement of Marks'!$HA$207,25,0),"")</f>
        <v>6</v>
      </c>
      <c r="E11" s="54">
        <f>IFERROR(VLOOKUP($O$4,'Statement of Marks'!$B$6:'Statement of Marks'!$HA$207,26,0),"")</f>
        <v>6</v>
      </c>
      <c r="F11" s="55">
        <f>IFERROR(VLOOKUP($O$4,'Statement of Marks'!$B$6:'Statement of Marks'!$HA$207,27,0),"")</f>
        <v>17</v>
      </c>
      <c r="G11" s="56">
        <f>IFERROR(VLOOKUP($O$4,'Statement of Marks'!$B$6:'Statement of Marks'!$HA$207,28,0),"")</f>
        <v>12</v>
      </c>
      <c r="H11" s="54">
        <f>IFERROR(VLOOKUP($O$4,'Statement of Marks'!$B$6:'Statement of Marks'!$HA$207,29,0),"")</f>
        <v>12</v>
      </c>
      <c r="I11" s="54"/>
      <c r="J11" s="54">
        <f>IF(AND(H11="",I11=""),"",IF(AND(H11="AB",CB104="AB"),"AB",IF(AND(H11="ML",I11="ML"),"RE",SUM(H11,I11))))</f>
        <v>12</v>
      </c>
      <c r="K11" s="56">
        <f>IFERROR(VLOOKUP($O$4,'Statement of Marks'!$B$6:'Statement of Marks'!$HA$207,30,0),"")</f>
        <v>9</v>
      </c>
      <c r="L11" s="58">
        <f>IFERROR(VLOOKUP($O$4,'Statement of Marks'!$B$6:'Statement of Marks'!$HA$207,31,0),"")</f>
        <v>29</v>
      </c>
      <c r="M11" s="909">
        <f>IFERROR(VLOOKUP($O$4,'Statement of Marks'!$B$6:'Statement of Marks'!$HA$207,32,0),"")</f>
        <v>50</v>
      </c>
      <c r="N11" s="909"/>
      <c r="O11" s="332" t="str">
        <f>IFERROR(VLOOKUP($O$4,'Statement of Marks'!$B$6:'Statement of Marks'!$HA$207,37,0),"")</f>
        <v>P</v>
      </c>
      <c r="P11" s="59" t="str">
        <f t="shared" ref="P11:P14" si="0">IF(M11="","",IF(O11="","",IF(M11&gt;=60%*$M$9,"I",IF(M11&gt;=48%*$M$9,"II",IF(M11&gt;=36%*$M$9,"III","G.P.")))))</f>
        <v>II</v>
      </c>
      <c r="Q11" s="919" t="str">
        <f t="shared" ref="Q11:Q14" si="1">IF(AND(M11=""),"",IF(AND(M11&gt;=75%*$M$9),A11,""))</f>
        <v/>
      </c>
      <c r="R11" s="920"/>
      <c r="AG11" s="314"/>
      <c r="AH11" s="313" t="str">
        <f>'Statement of Marks'!AO1</f>
        <v>GEOGRAPHY</v>
      </c>
      <c r="AI11" s="313"/>
      <c r="AJ11" s="313" t="str">
        <f>'Statement of Marks'!BG1</f>
        <v>POLITICAL SCIENCE</v>
      </c>
      <c r="AK11" s="313"/>
      <c r="AL11" s="313" t="str">
        <f>'Statement of Marks'!BY1</f>
        <v>ECONOMICS</v>
      </c>
      <c r="AM11" s="313"/>
      <c r="AN11" s="313" t="str">
        <f>'Statement of Marks'!CQ1</f>
        <v/>
      </c>
      <c r="AO11" s="313"/>
      <c r="AP11" s="313"/>
      <c r="AQ11" s="314"/>
      <c r="AR11" s="314"/>
    </row>
    <row r="12" spans="1:44" ht="18" customHeight="1">
      <c r="A12" s="924" t="str">
        <f>IF(AH10=1,AH11,IF(AH10=2,AH12,IF(AH10=3,AH13,"")))</f>
        <v>GEOGRAPHY</v>
      </c>
      <c r="B12" s="925"/>
      <c r="C12" s="54">
        <f>IFERROR(VLOOKUP($O$4,'Statement of Marks'!$B$6:'Statement of Marks'!$HA$207,40,0),"")</f>
        <v>9</v>
      </c>
      <c r="D12" s="54">
        <f>IFERROR(VLOOKUP($O$4,'Statement of Marks'!$B$6:'Statement of Marks'!$HA$207,41,0),"")</f>
        <v>8</v>
      </c>
      <c r="E12" s="54">
        <f>IFERROR(VLOOKUP($O$4,'Statement of Marks'!$B$6:'Statement of Marks'!$HA$207,42,0),"")</f>
        <v>8</v>
      </c>
      <c r="F12" s="55">
        <f>IFERROR(VLOOKUP($O$4,'Statement of Marks'!$B$6:'Statement of Marks'!$HA$207,43,0),"")</f>
        <v>25</v>
      </c>
      <c r="G12" s="56">
        <f>IFERROR(VLOOKUP($O$4,'Statement of Marks'!$B$6:'Statement of Marks'!$HA$207,44,0),"")</f>
        <v>17</v>
      </c>
      <c r="H12" s="54">
        <f>IFERROR(VLOOKUP($O$4,'Statement of Marks'!$B$6:'Statement of Marks'!$HA$207,45,0),"")</f>
        <v>13</v>
      </c>
      <c r="I12" s="54">
        <f>IFERROR(VLOOKUP($O$4,'Statement of Marks'!$B$6:'Statement of Marks'!$HA$207,46,0),"")</f>
        <v>12</v>
      </c>
      <c r="J12" s="54">
        <f>IF(AND(H12="",I12=""),"",IF(AND(H12="AB",CB105="AB"),"AB",IF(AND(H12="ML",I12="ML"),"RE",SUM(H12,I12))))</f>
        <v>25</v>
      </c>
      <c r="K12" s="56">
        <f>IFERROR(VLOOKUP($O$4,'Statement of Marks'!$B$6:'Statement of Marks'!$HA$207,48,0),"")</f>
        <v>18</v>
      </c>
      <c r="L12" s="58">
        <f>IFERROR(VLOOKUP($O$4,'Statement of Marks'!$B$6:'Statement of Marks'!$HA$207,49,0),"")</f>
        <v>28</v>
      </c>
      <c r="M12" s="909">
        <f>IFERROR(VLOOKUP($O$4,'Statement of Marks'!$B$6:'Statement of Marks'!$HA$207,50,0),"")</f>
        <v>63</v>
      </c>
      <c r="N12" s="909"/>
      <c r="O12" s="332" t="str">
        <f>IFERROR(VLOOKUP($O$4,'Statement of Marks'!$B$6:'Statement of Marks'!$HA$207,55,0),"")</f>
        <v>P</v>
      </c>
      <c r="P12" s="59" t="str">
        <f t="shared" si="0"/>
        <v>I</v>
      </c>
      <c r="Q12" s="919" t="str">
        <f t="shared" si="1"/>
        <v/>
      </c>
      <c r="R12" s="920"/>
      <c r="AG12" s="314"/>
      <c r="AH12" s="313" t="str">
        <f>'Statement of Marks'!AS1</f>
        <v/>
      </c>
      <c r="AI12" s="313"/>
      <c r="AJ12" s="313" t="str">
        <f>'Statement of Marks'!BK1</f>
        <v>HINDI LITERATURE</v>
      </c>
      <c r="AK12" s="313"/>
      <c r="AL12" s="313" t="str">
        <f>'Statement of Marks'!CC1</f>
        <v>HISTORY</v>
      </c>
      <c r="AM12" s="313"/>
      <c r="AN12" s="313" t="str">
        <f>'Statement of Marks'!CU1</f>
        <v/>
      </c>
      <c r="AO12" s="313"/>
      <c r="AP12" s="313"/>
      <c r="AQ12" s="314"/>
      <c r="AR12" s="314"/>
    </row>
    <row r="13" spans="1:44" ht="18" customHeight="1">
      <c r="A13" s="924" t="str">
        <f>IF(AJ10=1,AJ11,IF(AJ10=2,AJ12,IF(AJ10=3,AJ13,"")))</f>
        <v>HINDI LITERATURE</v>
      </c>
      <c r="B13" s="925"/>
      <c r="C13" s="54">
        <f>IFERROR(VLOOKUP($O$4,'Statement of Marks'!$B$6:'Statement of Marks'!$HA$207,58,0),"")</f>
        <v>6</v>
      </c>
      <c r="D13" s="54">
        <f>IFERROR(VLOOKUP($O$4,'Statement of Marks'!$B$6:'Statement of Marks'!$HA$207,59,0),"")</f>
        <v>4</v>
      </c>
      <c r="E13" s="54" t="str">
        <f>IFERROR(VLOOKUP($O$4,'Statement of Marks'!$B$6:'Statement of Marks'!$HA$207,60,0),"")</f>
        <v>AB</v>
      </c>
      <c r="F13" s="55">
        <f>IFERROR(VLOOKUP($O$4,'Statement of Marks'!$B$6:'Statement of Marks'!$HA$207,61,0),"")</f>
        <v>10</v>
      </c>
      <c r="G13" s="56">
        <f>IFERROR(VLOOKUP($O$4,'Statement of Marks'!$B$6:'Statement of Marks'!$HA$207,62,0),"")</f>
        <v>7</v>
      </c>
      <c r="H13" s="54">
        <f>IFERROR(VLOOKUP($O$4,'Statement of Marks'!$B$6:'Statement of Marks'!$HA$207,63,0),"")</f>
        <v>31</v>
      </c>
      <c r="I13" s="54" t="str">
        <f>IFERROR(VLOOKUP($O$4,'Statement of Marks'!$B$6:'Statement of Marks'!$HA$207,64,0),"")</f>
        <v/>
      </c>
      <c r="J13" s="54">
        <f>IF(AND(H13="",I13=""),"",IF(AND(H13="AB",CB106="AB"),"AB",IF(AND(H13="ML",I13="ML"),"RE",SUM(H13,I13))))</f>
        <v>31</v>
      </c>
      <c r="K13" s="56">
        <f>IFERROR(VLOOKUP($O$4,'Statement of Marks'!$B$6:'Statement of Marks'!$HA$207,66,0),"")</f>
        <v>23</v>
      </c>
      <c r="L13" s="58">
        <f>IFERROR(VLOOKUP($O$4,'Statement of Marks'!$B$6:'Statement of Marks'!$HA$207,67,0),"")</f>
        <v>28</v>
      </c>
      <c r="M13" s="909">
        <f>IFERROR(VLOOKUP($O$4,'Statement of Marks'!$B$6:'Statement of Marks'!$HA$207,68,0),"")</f>
        <v>58</v>
      </c>
      <c r="N13" s="909"/>
      <c r="O13" s="332" t="str">
        <f>IFERROR(VLOOKUP($O$4,'Statement of Marks'!$B$6:'Statement of Marks'!$HA$207,73,0),"")</f>
        <v>P</v>
      </c>
      <c r="P13" s="59" t="str">
        <f t="shared" si="0"/>
        <v>II</v>
      </c>
      <c r="Q13" s="919" t="str">
        <f t="shared" si="1"/>
        <v/>
      </c>
      <c r="R13" s="920"/>
      <c r="AG13" s="314"/>
      <c r="AH13" s="313" t="str">
        <f>'Statement of Marks'!AW1</f>
        <v/>
      </c>
      <c r="AI13" s="313"/>
      <c r="AJ13" s="313"/>
      <c r="AK13" s="313"/>
      <c r="AL13" s="313" t="str">
        <f>'Statement of Marks'!CG1</f>
        <v>INFORMATION TECHNOLOGY AND PROCESSING 1</v>
      </c>
      <c r="AM13" s="313"/>
      <c r="AN13" s="313" t="str">
        <f>'Statement of Marks'!CY1</f>
        <v/>
      </c>
      <c r="AO13" s="313"/>
      <c r="AP13" s="313"/>
      <c r="AQ13" s="314"/>
      <c r="AR13" s="314"/>
    </row>
    <row r="14" spans="1:44" ht="22.5" customHeight="1">
      <c r="A14" s="924" t="str">
        <f>IF(AL10=1,AL11,IF(AL10=2,AL12,IF(AL10=3,AL13,"")))</f>
        <v>INFORMATION TECHNOLOGY AND PROCESSING 1</v>
      </c>
      <c r="B14" s="925"/>
      <c r="C14" s="54">
        <f>IFERROR(VLOOKUP($O$4,'Statement of Marks'!$B$6:'Statement of Marks'!$HA$207,76,0),"")</f>
        <v>4</v>
      </c>
      <c r="D14" s="54">
        <f>IFERROR(VLOOKUP($O$4,'Statement of Marks'!$B$6:'Statement of Marks'!$HA$207,77,0),"")</f>
        <v>3</v>
      </c>
      <c r="E14" s="54">
        <f>IFERROR(VLOOKUP($O$4,'Statement of Marks'!$B$6:'Statement of Marks'!$HA$207,78,0),"")</f>
        <v>7</v>
      </c>
      <c r="F14" s="55">
        <f>IFERROR(VLOOKUP($O$4,'Statement of Marks'!$B$6:'Statement of Marks'!$HA$207,79,0),"")</f>
        <v>14</v>
      </c>
      <c r="G14" s="56">
        <f>IFERROR(VLOOKUP($O$4,'Statement of Marks'!$B$6:'Statement of Marks'!$HA$207,80,0),"")</f>
        <v>10</v>
      </c>
      <c r="H14" s="54">
        <f>IFERROR(VLOOKUP($O$4,'Statement of Marks'!$B$6:'Statement of Marks'!$HA$207,81,0),"")</f>
        <v>38</v>
      </c>
      <c r="I14" s="54">
        <f>IFERROR(VLOOKUP($O$4,'Statement of Marks'!$B$6:'Statement of Marks'!$HA$207,82,0),"")</f>
        <v>18</v>
      </c>
      <c r="J14" s="54">
        <f>IF(AND(H14="",I14=""),"",IF(AND(H14="AB",CB107="AB"),"AB",IF(AND(H14="ML",I14="ML"),"RE",SUM(H14,I14))))</f>
        <v>56</v>
      </c>
      <c r="K14" s="56">
        <f>IFERROR(VLOOKUP($O$4,'Statement of Marks'!$B$6:'Statement of Marks'!$HA$207,84,0),"")</f>
        <v>40</v>
      </c>
      <c r="L14" s="58">
        <f>IFERROR(VLOOKUP($O$4,'Statement of Marks'!$B$6:'Statement of Marks'!$HA$207,85,0),"")</f>
        <v>28</v>
      </c>
      <c r="M14" s="909">
        <f>IFERROR(VLOOKUP($O$4,'Statement of Marks'!$B$6:'Statement of Marks'!$HA$207,86,0),"")</f>
        <v>78</v>
      </c>
      <c r="N14" s="909"/>
      <c r="O14" s="332" t="str">
        <f>IFERROR(VLOOKUP($O$4,'Statement of Marks'!$B$6:'Statement of Marks'!$HA$207,91,0),"")</f>
        <v>P</v>
      </c>
      <c r="P14" s="59" t="str">
        <f t="shared" si="0"/>
        <v>I</v>
      </c>
      <c r="Q14" s="919" t="str">
        <f t="shared" si="1"/>
        <v>INFORMATION TECHNOLOGY AND PROCESSING 1</v>
      </c>
      <c r="R14" s="920"/>
      <c r="AG14" s="314"/>
      <c r="AH14" s="313"/>
      <c r="AI14" s="313"/>
      <c r="AJ14" s="313" t="str">
        <f>'Statement of Marks'!BO1</f>
        <v/>
      </c>
      <c r="AK14" s="313"/>
      <c r="AL14" s="313"/>
      <c r="AM14" s="313"/>
      <c r="AN14" s="313"/>
      <c r="AO14" s="313"/>
      <c r="AP14" s="313"/>
      <c r="AQ14" s="314"/>
      <c r="AR14" s="314"/>
    </row>
    <row r="15" spans="1:44" ht="15.75" customHeight="1">
      <c r="A15" s="1012" t="s">
        <v>386</v>
      </c>
      <c r="B15" s="1013"/>
      <c r="C15" s="1013"/>
      <c r="D15" s="1013"/>
      <c r="E15" s="1013"/>
      <c r="F15" s="1013"/>
      <c r="G15" s="1013"/>
      <c r="H15" s="1013"/>
      <c r="I15" s="1013"/>
      <c r="J15" s="1013"/>
      <c r="K15" s="1013"/>
      <c r="L15" s="1013"/>
      <c r="M15" s="1013"/>
      <c r="N15" s="1013"/>
      <c r="O15" s="1013"/>
      <c r="P15" s="1013"/>
      <c r="Q15" s="1013"/>
      <c r="R15" s="1014"/>
      <c r="AG15" s="314"/>
      <c r="AH15" s="313"/>
      <c r="AI15" s="313"/>
      <c r="AJ15" s="313"/>
      <c r="AK15" s="313"/>
      <c r="AL15" s="313"/>
      <c r="AM15" s="313"/>
      <c r="AN15" s="313"/>
      <c r="AO15" s="313"/>
      <c r="AP15" s="313"/>
      <c r="AQ15" s="314"/>
      <c r="AR15" s="314"/>
    </row>
    <row r="16" spans="1:44" ht="21.75" customHeight="1">
      <c r="A16" s="924" t="str">
        <f>IF(AN10=1,AN11,IF(AN10=2,AN12,IF(AN10=3,AN13,"")))</f>
        <v/>
      </c>
      <c r="B16" s="925"/>
      <c r="C16" s="54" t="str">
        <f>IFERROR(IF(A16="","",VLOOKUP($O$4,'Statement of Marks'!$B$6:'Statement of Marks'!$HA$207,94,0)),"")</f>
        <v/>
      </c>
      <c r="D16" s="54" t="str">
        <f>IFERROR(IF(A16="","",VLOOKUP($O$4,'Statement of Marks'!$B$6:'Statement of Marks'!$HA$207,95,0)),"")</f>
        <v/>
      </c>
      <c r="E16" s="54" t="str">
        <f>IFERROR(IF(A16="","",VLOOKUP($O$4,'Statement of Marks'!$B$6:'Statement of Marks'!$HA$207,96,0)),"")</f>
        <v/>
      </c>
      <c r="F16" s="55" t="str">
        <f>IFERROR(IF(A16="","",VLOOKUP($O$4,'Statement of Marks'!$B$6:'Statement of Marks'!$HA$207,97,0)),"")</f>
        <v/>
      </c>
      <c r="G16" s="56" t="str">
        <f>IFERROR(IF(A16="","",VLOOKUP($O$4,'Statement of Marks'!$B$6:'Statement of Marks'!$HA$207,98,0)),"")</f>
        <v/>
      </c>
      <c r="H16" s="54" t="str">
        <f>IFERROR(IF(A16="","",VLOOKUP($O$4,'Statement of Marks'!$B$6:'Statement of Marks'!$HA$207,99,0)),"")</f>
        <v/>
      </c>
      <c r="I16" s="54" t="str">
        <f>IFERROR(IF(A16="","",VLOOKUP($O$4,'Statement of Marks'!$B$6:'Statement of Marks'!$HA$207,100,0)),"")</f>
        <v/>
      </c>
      <c r="J16" s="54" t="str">
        <f>IF(AND(H16="",I16=""),"",IF(AND(H16="AB",CB107="AB"),"AB",IF(AND(H16="ML",I16="ML"),"RE",SUM(H16,I16))))</f>
        <v/>
      </c>
      <c r="K16" s="56" t="str">
        <f>IFERROR(IF(A16="","",VLOOKUP($O$4,'Statement of Marks'!$B$6:'Statement of Marks'!$HA$207,102,0)),"")</f>
        <v/>
      </c>
      <c r="L16" s="58" t="str">
        <f>IFERROR(IF(A16="","",VLOOKUP($O$4,'Statement of Marks'!$B$6:'Statement of Marks'!$HA$207,103,0)),"")</f>
        <v/>
      </c>
      <c r="M16" s="909" t="str">
        <f>IFERROR(IF(A16="","",VLOOKUP($O$4,'Statement of Marks'!$B$6:'Statement of Marks'!$HA$207,104,0)),"")</f>
        <v/>
      </c>
      <c r="N16" s="909"/>
      <c r="O16" s="333" t="str">
        <f>IFERROR(IF(A16="","",VLOOKUP($O$4,'Statement of Marks'!$B$6:'Statement of Marks'!$HA$207,109,0)),"")</f>
        <v/>
      </c>
      <c r="P16" s="60" t="str">
        <f>IF(M16="","",IF(O16="","",IF(M16&gt;=60%*$M$9,"I",IF(M16&gt;=48%*$M$9,"II",IF(M16&gt;=36%*$M$9,"III","G.P.")))))</f>
        <v/>
      </c>
      <c r="Q16" s="1010" t="str">
        <f>IF(AND(M16=""),"",IF(AND(M16&gt;=75%*M9),A16,""))</f>
        <v/>
      </c>
      <c r="R16" s="1011"/>
      <c r="AG16" s="314"/>
      <c r="AH16" s="314"/>
      <c r="AI16" s="314"/>
      <c r="AJ16" s="314"/>
      <c r="AK16" s="314"/>
      <c r="AL16" s="314"/>
      <c r="AM16" s="314"/>
      <c r="AN16" s="314"/>
      <c r="AO16" s="314"/>
      <c r="AP16" s="314"/>
      <c r="AQ16" s="314"/>
      <c r="AR16" s="314"/>
    </row>
    <row r="17" spans="1:43" ht="21.75" customHeight="1">
      <c r="A17" s="1055" t="s">
        <v>387</v>
      </c>
      <c r="B17" s="1056"/>
      <c r="C17" s="61">
        <f>IF(AND(O4=""),"",IF(AND(C10="",C11="",C12="",C13="",C14="",),"",SUM(C10:C14)))</f>
        <v>28</v>
      </c>
      <c r="D17" s="61">
        <f>IF(AND(O4=""),"",IF(AND(D10="",D11="",D12="",D13="",D14="",),"",SUM(D10:D14)))</f>
        <v>28</v>
      </c>
      <c r="E17" s="61">
        <f>IF(AND(O4=""),"",IF(AND(E10="",E11="",E12="",E13="",E14="",),"",SUM(E10:E14)))</f>
        <v>29</v>
      </c>
      <c r="F17" s="61">
        <f>IF(AND(O4=""),"",IF(AND(F10="",F11="",F12="",F13="",F14="",),"",SUM(F10:F14)))</f>
        <v>85</v>
      </c>
      <c r="G17" s="61">
        <f>IF(AND(O4=""),"",IF(AND(G10="",G11="",G12="",G13="",G14="",),"",SUM(G10:G14)))</f>
        <v>59</v>
      </c>
      <c r="H17" s="61">
        <f>IF(AND(O4=""),"",IF(AND(H10="",H11="",H12="",H13="",H14="",),"",SUM(H10:H14)))</f>
        <v>129</v>
      </c>
      <c r="I17" s="61">
        <f>IF(AND(O4=""),"",IF(AND(I10="",I11="",I12="",I13="",I14="",),"",SUM(I10:I14)))</f>
        <v>30</v>
      </c>
      <c r="J17" s="61">
        <f>IF(AND(O4=""),"",IF(AND(J10="",J11="",J12="",J13="",J14="",),"",SUM(J10:J14)))</f>
        <v>159</v>
      </c>
      <c r="K17" s="61">
        <f>IF(AND(O4=""),"",IF(AND(K10="",K11="",K12="",K13="",K14="",),"",SUM(K10:K14)))</f>
        <v>115</v>
      </c>
      <c r="L17" s="61">
        <f>IF(AND(O4=""),"",IF(AND(L10="",L11="",L12="",L13="",L14="",),"",SUM(L10:L14)))</f>
        <v>142</v>
      </c>
      <c r="M17" s="990">
        <f>IF(AND(M10="",M11="",M12="",M13="",M14=""),"",SUM(M10:M14))</f>
        <v>316</v>
      </c>
      <c r="N17" s="991"/>
      <c r="O17" s="1057" t="s">
        <v>398</v>
      </c>
      <c r="P17" s="1058"/>
      <c r="Q17" s="1058"/>
      <c r="R17" s="1059"/>
      <c r="AG17" s="315"/>
      <c r="AH17" s="315"/>
      <c r="AI17" s="315"/>
      <c r="AJ17" s="315"/>
      <c r="AK17" s="315"/>
      <c r="AL17" s="315"/>
      <c r="AM17" s="315"/>
      <c r="AN17" s="315"/>
      <c r="AO17" s="315"/>
      <c r="AP17" s="315"/>
      <c r="AQ17" s="315"/>
    </row>
    <row r="18" spans="1:43" ht="24" customHeight="1">
      <c r="A18" s="1060" t="s">
        <v>388</v>
      </c>
      <c r="B18" s="1061"/>
      <c r="C18" s="62">
        <f>IF(C17="","",50-(COUNTIF(C10:C14,"NA")*10+COUNTIF(C10:C14,"ML")*10))</f>
        <v>50</v>
      </c>
      <c r="D18" s="62">
        <f>IF(D17="","",50-(COUNTIF(D10:D14,"NA")*10+COUNTIF(D10:D14,"ML")*10))</f>
        <v>50</v>
      </c>
      <c r="E18" s="62">
        <f>IF(E17="","",50-(COUNTIF(E10:E14,"NA")*10+COUNTIF(E10:E14,"ML")*10))</f>
        <v>50</v>
      </c>
      <c r="F18" s="62">
        <f>IF(F17="","",SUM(C18:E18))</f>
        <v>150</v>
      </c>
      <c r="G18" s="331">
        <f>IF(G17="","",ROUND(CEILING((SUM(F18) * 20 / 30),1), 0))</f>
        <v>100</v>
      </c>
      <c r="H18" s="62">
        <f>IF(H17="","",350-(COUNT(I10:I14)*20+COUNTIF(H10:H14,"NA")*70+COUNTIF(H10:H14,"ML")*70))</f>
        <v>310</v>
      </c>
      <c r="I18" s="62">
        <f>IF(I17="","",COUNT(I10:I14)*20-(COUNTIF(I10:I14,"NA")*20+COUNTIF(I10:I14,"ML")*20))</f>
        <v>40</v>
      </c>
      <c r="J18" s="62">
        <f>IF(J17="","",COUNT(J10:J14)*70-(COUNTIF(J10:J14,"NA")*70+COUNTIF(J10:J14,"ML")*70))</f>
        <v>350</v>
      </c>
      <c r="K18" s="331">
        <f>IF(K17="","",ROUND(CEILING((SUM(J18) * 50 / 70),1), 0))</f>
        <v>250</v>
      </c>
      <c r="L18" s="62">
        <f>IF(L17="","",COUNT(L10:L14)*30-(COUNTIF(L10:L14,"NA")*30+COUNTIF(L10:L14,"ML")*30))</f>
        <v>150</v>
      </c>
      <c r="M18" s="893">
        <f>IF(M17="","",SUM(G18,K18,L18))</f>
        <v>500</v>
      </c>
      <c r="N18" s="894"/>
      <c r="O18" s="1062" t="str">
        <f>IF(AND(M20=""),"","d{kk 11 esa ØeksUur fd;k x;k")</f>
        <v>d{kk 11 esa ØeksUur fd;k x;k</v>
      </c>
      <c r="P18" s="1063"/>
      <c r="Q18" s="1063"/>
      <c r="R18" s="1064"/>
      <c r="W18" s="63"/>
      <c r="AG18" s="315"/>
      <c r="AH18" s="315"/>
      <c r="AI18" s="315"/>
      <c r="AJ18" s="315"/>
      <c r="AK18" s="315"/>
      <c r="AL18" s="315"/>
      <c r="AM18" s="315"/>
      <c r="AN18" s="315"/>
      <c r="AO18" s="315"/>
      <c r="AP18" s="315"/>
      <c r="AQ18" s="315"/>
    </row>
    <row r="19" spans="1:43" ht="25.5" customHeight="1">
      <c r="A19" s="1065" t="s">
        <v>33</v>
      </c>
      <c r="B19" s="1066"/>
      <c r="C19" s="86">
        <f>IFERROR(IF(C18="","",C17/C18*100),"")</f>
        <v>56.000000000000007</v>
      </c>
      <c r="D19" s="86">
        <f t="shared" ref="D19:E19" si="2">IFERROR(IF(D18="","",D17/D18*100),"")</f>
        <v>56.000000000000007</v>
      </c>
      <c r="E19" s="86">
        <f t="shared" si="2"/>
        <v>57.999999999999993</v>
      </c>
      <c r="F19" s="65">
        <f>IFERROR(IF(F18="","",F17/F18*100),"")</f>
        <v>56.666666666666664</v>
      </c>
      <c r="G19" s="65">
        <f>IFERROR(IF(G18="","",G17/G18*100),"")</f>
        <v>59</v>
      </c>
      <c r="H19" s="64">
        <f>IFERROR(IF(H18="","",H17/H18*100),"")</f>
        <v>41.612903225806456</v>
      </c>
      <c r="I19" s="65">
        <f>IFERROR(IF(I18="","",I17/I18*100),"")</f>
        <v>75</v>
      </c>
      <c r="J19" s="65">
        <f t="shared" ref="J19" si="3">IFERROR(IF(J18="","",J17/J18*100),"")</f>
        <v>45.428571428571431</v>
      </c>
      <c r="K19" s="65">
        <f>IFERROR(IF(K18="","",K17/K18*100),"")</f>
        <v>46</v>
      </c>
      <c r="L19" s="65">
        <f>IFERROR(IF(L18="","",L17/L18*100),"")</f>
        <v>94.666666666666671</v>
      </c>
      <c r="M19" s="897">
        <f>IFERROR(IF(M18="","",M17/M18*100),"")</f>
        <v>63.2</v>
      </c>
      <c r="N19" s="898"/>
      <c r="O19" s="972" t="str">
        <f>'Statement of Marks'!DU2</f>
        <v>JEEVAN KAUSHAL</v>
      </c>
      <c r="P19" s="972"/>
      <c r="Q19" s="972"/>
      <c r="R19" s="66">
        <f>IFERROR(VLOOKUP($O$4,'Statement of Marks'!$B$6:'Statement of Marks'!$HA$207,127,0),"")</f>
        <v>93</v>
      </c>
      <c r="W19" s="63"/>
      <c r="AG19" s="315"/>
      <c r="AH19" s="315"/>
      <c r="AI19" s="315"/>
      <c r="AJ19" s="315"/>
      <c r="AK19" s="315"/>
      <c r="AL19" s="315"/>
      <c r="AM19" s="315"/>
      <c r="AN19" s="315"/>
      <c r="AO19" s="315"/>
      <c r="AP19" s="315"/>
      <c r="AQ19" s="315"/>
    </row>
    <row r="20" spans="1:43" ht="21" customHeight="1">
      <c r="A20" s="1067" t="s">
        <v>389</v>
      </c>
      <c r="B20" s="1067"/>
      <c r="C20" s="1067"/>
      <c r="D20" s="945">
        <f>IF(AND(O4=""),"",IF('Master sheet'!C12="","",'Master sheet'!C12))</f>
        <v>43931</v>
      </c>
      <c r="E20" s="945"/>
      <c r="F20" s="1068" t="s">
        <v>390</v>
      </c>
      <c r="G20" s="1068"/>
      <c r="H20" s="88">
        <f>IFERROR(VLOOKUP($O$4,'Student DATA Entry'!A3:'Student DATA Entry'!J102,9,0),"")</f>
        <v>370</v>
      </c>
      <c r="I20" s="1068" t="s">
        <v>391</v>
      </c>
      <c r="J20" s="1068"/>
      <c r="K20" s="87">
        <f>IFERROR(VLOOKUP($O$4,'Student DATA Entry'!A3:'Student DATA Entry'!J102,10,0),"")</f>
        <v>279</v>
      </c>
      <c r="L20" s="320" t="s">
        <v>392</v>
      </c>
      <c r="M20" s="89" t="str">
        <f>IFERROR(VLOOKUP($O$4,'Statement of Marks'!$B$6:'Statement of Marks'!$HA$207,162,0),"")</f>
        <v>I</v>
      </c>
      <c r="N20" s="1069" t="s">
        <v>393</v>
      </c>
      <c r="O20" s="1070"/>
      <c r="P20" s="1070"/>
      <c r="Q20" s="901">
        <f>IFERROR(VLOOKUP($O$4,'Statement of Marks'!$B$6:'Statement of Marks'!$HA$207,163,0),"")</f>
        <v>4.0000000000000293</v>
      </c>
      <c r="R20" s="902"/>
      <c r="V20" s="44"/>
      <c r="W20" s="63"/>
    </row>
    <row r="21" spans="1:43" ht="27.5" customHeight="1">
      <c r="A21" s="1071" t="s">
        <v>394</v>
      </c>
      <c r="B21" s="1072"/>
      <c r="C21" s="1072"/>
      <c r="D21" s="1072"/>
      <c r="E21" s="999" t="str">
        <f>IF(AND(O4=""),"",CONCATENATE("( ",'Master sheet'!C15," )"))</f>
        <v>(  )</v>
      </c>
      <c r="F21" s="1000"/>
      <c r="G21" s="1000"/>
      <c r="H21" s="1001"/>
      <c r="I21" s="1002"/>
      <c r="J21" s="1041" t="s">
        <v>396</v>
      </c>
      <c r="K21" s="1073"/>
      <c r="L21" s="1073"/>
      <c r="M21" s="1074"/>
      <c r="N21" s="895" t="str">
        <f>IF(AND(O4=""),"",CONCATENATE("( ",'Master sheet'!C19," )"))</f>
        <v>(  )</v>
      </c>
      <c r="O21" s="895"/>
      <c r="P21" s="895"/>
      <c r="Q21" s="895"/>
      <c r="R21" s="896"/>
      <c r="W21" s="63"/>
    </row>
    <row r="22" spans="1:43" ht="18" customHeight="1">
      <c r="A22" s="1075" t="s">
        <v>395</v>
      </c>
      <c r="B22" s="1035"/>
      <c r="C22" s="1035"/>
      <c r="D22" s="1035"/>
      <c r="E22" s="1003" t="str">
        <f>IF(AND(O4=""),"",CONCATENATE("( ",'Master sheet'!C18," )"))</f>
        <v>(  )</v>
      </c>
      <c r="F22" s="1004"/>
      <c r="G22" s="1004"/>
      <c r="H22" s="1004"/>
      <c r="I22" s="1005"/>
      <c r="J22" s="1078" t="s">
        <v>397</v>
      </c>
      <c r="K22" s="1079"/>
      <c r="L22" s="1079"/>
      <c r="M22" s="1080"/>
      <c r="N22" s="888" t="str">
        <f>IF(AND(O4=""),"",CONCATENATE("( ",'Master sheet'!C16," )"))</f>
        <v>(  )</v>
      </c>
      <c r="O22" s="888"/>
      <c r="P22" s="888"/>
      <c r="Q22" s="888"/>
      <c r="R22" s="889"/>
    </row>
    <row r="23" spans="1:43" ht="16.5" customHeight="1" thickBot="1">
      <c r="A23" s="1076"/>
      <c r="B23" s="1077"/>
      <c r="C23" s="1077"/>
      <c r="D23" s="1077"/>
      <c r="E23" s="1006"/>
      <c r="F23" s="1007"/>
      <c r="G23" s="1007"/>
      <c r="H23" s="1007"/>
      <c r="I23" s="1008"/>
      <c r="J23" s="1081"/>
      <c r="K23" s="1082"/>
      <c r="L23" s="1082"/>
      <c r="M23" s="1083"/>
      <c r="N23" s="890"/>
      <c r="O23" s="890"/>
      <c r="P23" s="890"/>
      <c r="Q23" s="890"/>
      <c r="R23" s="891"/>
    </row>
  </sheetData>
  <sheetProtection password="B2A6" sheet="1" objects="1" scenarios="1" formatCells="0" formatColumns="0" formatRows="0"/>
  <mergeCells count="78">
    <mergeCell ref="A21:D21"/>
    <mergeCell ref="E21:I21"/>
    <mergeCell ref="J21:M21"/>
    <mergeCell ref="N21:R21"/>
    <mergeCell ref="A22:D23"/>
    <mergeCell ref="E22:I23"/>
    <mergeCell ref="J22:M23"/>
    <mergeCell ref="N22:R23"/>
    <mergeCell ref="A17:B17"/>
    <mergeCell ref="M17:N17"/>
    <mergeCell ref="O17:R17"/>
    <mergeCell ref="Q20:R20"/>
    <mergeCell ref="A18:B18"/>
    <mergeCell ref="M18:N18"/>
    <mergeCell ref="O18:R18"/>
    <mergeCell ref="A19:B19"/>
    <mergeCell ref="M19:N19"/>
    <mergeCell ref="O19:Q19"/>
    <mergeCell ref="A20:C20"/>
    <mergeCell ref="D20:E20"/>
    <mergeCell ref="F20:G20"/>
    <mergeCell ref="I20:J20"/>
    <mergeCell ref="N20:P20"/>
    <mergeCell ref="Q10:R10"/>
    <mergeCell ref="A12:B12"/>
    <mergeCell ref="M12:N12"/>
    <mergeCell ref="A8:B9"/>
    <mergeCell ref="M9:N9"/>
    <mergeCell ref="A10:B10"/>
    <mergeCell ref="M10:N10"/>
    <mergeCell ref="O7:O9"/>
    <mergeCell ref="K7:K8"/>
    <mergeCell ref="L7:L8"/>
    <mergeCell ref="M7:N8"/>
    <mergeCell ref="C7:C8"/>
    <mergeCell ref="D7:D8"/>
    <mergeCell ref="Q11:R11"/>
    <mergeCell ref="Q12:R12"/>
    <mergeCell ref="A11:B11"/>
    <mergeCell ref="M6:N6"/>
    <mergeCell ref="O6:R6"/>
    <mergeCell ref="C1:P1"/>
    <mergeCell ref="A2:R2"/>
    <mergeCell ref="E7:E8"/>
    <mergeCell ref="F7:F8"/>
    <mergeCell ref="G7:G8"/>
    <mergeCell ref="M5:N5"/>
    <mergeCell ref="O5:R5"/>
    <mergeCell ref="P7:P9"/>
    <mergeCell ref="J7:J8"/>
    <mergeCell ref="Q7:R9"/>
    <mergeCell ref="Y2:AA9"/>
    <mergeCell ref="A3:B3"/>
    <mergeCell ref="C3:E3"/>
    <mergeCell ref="F3:G3"/>
    <mergeCell ref="H3:I3"/>
    <mergeCell ref="J3:K3"/>
    <mergeCell ref="L3:N3"/>
    <mergeCell ref="O3:Q3"/>
    <mergeCell ref="A4:C4"/>
    <mergeCell ref="D4:L4"/>
    <mergeCell ref="M4:N4"/>
    <mergeCell ref="O4:R4"/>
    <mergeCell ref="A5:C5"/>
    <mergeCell ref="D5:L5"/>
    <mergeCell ref="A6:C6"/>
    <mergeCell ref="D6:L6"/>
    <mergeCell ref="Q13:R13"/>
    <mergeCell ref="Q14:R14"/>
    <mergeCell ref="Q16:R16"/>
    <mergeCell ref="A15:R15"/>
    <mergeCell ref="A16:B16"/>
    <mergeCell ref="M16:N16"/>
    <mergeCell ref="M11:N11"/>
    <mergeCell ref="A13:B13"/>
    <mergeCell ref="M13:N13"/>
    <mergeCell ref="A14:B14"/>
    <mergeCell ref="M14:N14"/>
  </mergeCells>
  <conditionalFormatting sqref="A3:B3">
    <cfRule type="expression" dxfId="5" priority="6">
      <formula>ISERROR(A3)</formula>
    </cfRule>
  </conditionalFormatting>
  <conditionalFormatting sqref="F3:G3">
    <cfRule type="expression" dxfId="4" priority="5">
      <formula>ISERROR(F3)</formula>
    </cfRule>
  </conditionalFormatting>
  <conditionalFormatting sqref="A4:A6">
    <cfRule type="expression" dxfId="3" priority="4">
      <formula>ISERROR(A4)</formula>
    </cfRule>
  </conditionalFormatting>
  <conditionalFormatting sqref="M4:N6">
    <cfRule type="expression" dxfId="2" priority="3">
      <formula>ISERROR(M4)</formula>
    </cfRule>
  </conditionalFormatting>
  <conditionalFormatting sqref="A7:B7">
    <cfRule type="expression" dxfId="1" priority="2">
      <formula>ISERROR(A7)</formula>
    </cfRule>
  </conditionalFormatting>
  <conditionalFormatting sqref="A17:B19">
    <cfRule type="expression" dxfId="0" priority="1">
      <formula>ISERROR(A17)</formula>
    </cfRule>
  </conditionalFormatting>
  <dataValidations count="1">
    <dataValidation type="whole" allowBlank="1" showInputMessage="1" showErrorMessage="1" sqref="O4:R4">
      <formula1>1</formula1>
      <formula2>20000</formula2>
    </dataValidation>
  </dataValidations>
  <pageMargins left="0.73" right="0.45" top="0.5" bottom="0.5" header="0.3" footer="0.3"/>
  <pageSetup paperSize="9" orientation="landscape"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dimension ref="A1:S32"/>
  <sheetViews>
    <sheetView showGridLines="0" view="pageBreakPreview" zoomScale="110" zoomScaleSheetLayoutView="110" workbookViewId="0">
      <selection activeCell="C26" sqref="C26:D26"/>
    </sheetView>
  </sheetViews>
  <sheetFormatPr defaultColWidth="9.1796875" defaultRowHeight="14"/>
  <cols>
    <col min="1" max="1" width="10" style="63" customWidth="1"/>
    <col min="2" max="2" width="9.7265625" style="63" customWidth="1"/>
    <col min="3" max="3" width="8.81640625" style="63" customWidth="1"/>
    <col min="4" max="4" width="8.7265625" style="63" customWidth="1"/>
    <col min="5" max="5" width="7.7265625" style="63" customWidth="1"/>
    <col min="6" max="6" width="8" style="63" customWidth="1"/>
    <col min="7" max="7" width="6.54296875" style="63" customWidth="1"/>
    <col min="8" max="8" width="7.7265625" style="63" customWidth="1"/>
    <col min="9" max="10" width="9.1796875" style="63"/>
    <col min="11" max="11" width="8" style="63" customWidth="1"/>
    <col min="12" max="12" width="5.54296875" style="63" customWidth="1"/>
    <col min="13" max="17" width="9.1796875" style="63"/>
    <col min="18" max="18" width="8.7265625" style="63" customWidth="1"/>
    <col min="19" max="16384" width="9.1796875" style="63"/>
  </cols>
  <sheetData>
    <row r="1" spans="1:19" ht="22.5" customHeight="1">
      <c r="A1" s="1112"/>
      <c r="B1" s="1113"/>
      <c r="C1" s="1113"/>
      <c r="D1" s="1113"/>
      <c r="E1" s="1113"/>
      <c r="F1" s="1113"/>
      <c r="G1" s="1113"/>
      <c r="H1" s="1113"/>
      <c r="I1" s="1113"/>
      <c r="J1" s="1114"/>
    </row>
    <row r="2" spans="1:19" ht="21.75" customHeight="1">
      <c r="A2" s="77"/>
      <c r="B2" s="75"/>
      <c r="C2" s="75"/>
      <c r="D2" s="75"/>
      <c r="E2" s="75"/>
      <c r="F2" s="75"/>
      <c r="G2" s="75"/>
      <c r="H2" s="75"/>
      <c r="I2" s="75"/>
      <c r="J2" s="78"/>
    </row>
    <row r="3" spans="1:19" ht="15">
      <c r="A3" s="1123" t="s">
        <v>279</v>
      </c>
      <c r="B3" s="1124"/>
      <c r="C3" s="1124"/>
      <c r="D3" s="1124"/>
      <c r="E3" s="1124"/>
      <c r="F3" s="1124"/>
      <c r="G3" s="1124"/>
      <c r="H3" s="1124"/>
      <c r="I3" s="1124"/>
      <c r="J3" s="1125"/>
    </row>
    <row r="4" spans="1:19" ht="9.75" customHeight="1">
      <c r="A4" s="77"/>
      <c r="B4" s="75"/>
      <c r="C4" s="75"/>
      <c r="D4" s="75"/>
      <c r="E4" s="75"/>
      <c r="F4" s="75"/>
      <c r="G4" s="75"/>
      <c r="H4" s="75"/>
      <c r="I4" s="75"/>
      <c r="J4" s="78"/>
    </row>
    <row r="5" spans="1:19" ht="34.5" customHeight="1">
      <c r="A5" s="1118" t="str">
        <f>IF(AND(D9=""),"-------------------------------------------------------------------------",CONCATENATE("School Name :-","  ",'Master sheet'!C8))</f>
        <v>School Name :-  Govt. Sr. Sec. School Inderwara , PALI</v>
      </c>
      <c r="B5" s="1119"/>
      <c r="C5" s="1119"/>
      <c r="D5" s="1119"/>
      <c r="E5" s="1119"/>
      <c r="F5" s="1119"/>
      <c r="G5" s="1119"/>
      <c r="H5" s="1119"/>
      <c r="I5" s="1119"/>
      <c r="J5" s="1120"/>
    </row>
    <row r="6" spans="1:19" ht="10.5" customHeight="1">
      <c r="A6" s="79"/>
      <c r="B6" s="68"/>
      <c r="C6" s="68"/>
      <c r="D6" s="68"/>
      <c r="E6" s="68"/>
      <c r="F6" s="68"/>
      <c r="G6" s="68"/>
      <c r="H6" s="68"/>
      <c r="I6" s="68"/>
      <c r="J6" s="80"/>
    </row>
    <row r="7" spans="1:19" ht="20.5" thickBot="1">
      <c r="A7" s="79"/>
      <c r="B7" s="68"/>
      <c r="C7" s="1121" t="s">
        <v>280</v>
      </c>
      <c r="D7" s="1121"/>
      <c r="E7" s="1121"/>
      <c r="F7" s="1121"/>
      <c r="G7" s="1121"/>
      <c r="H7" s="1121"/>
      <c r="I7" s="68"/>
      <c r="J7" s="80"/>
    </row>
    <row r="8" spans="1:19" ht="10.5" customHeight="1">
      <c r="A8" s="79"/>
      <c r="B8" s="68"/>
      <c r="C8" s="68"/>
      <c r="D8" s="68"/>
      <c r="E8" s="68"/>
      <c r="F8" s="68"/>
      <c r="G8" s="68"/>
      <c r="H8" s="68"/>
      <c r="I8" s="68"/>
      <c r="J8" s="80"/>
      <c r="Q8" s="1103" t="s">
        <v>137</v>
      </c>
      <c r="R8" s="1104"/>
      <c r="S8" s="1105"/>
    </row>
    <row r="9" spans="1:19" ht="18.5">
      <c r="A9" s="1087" t="s">
        <v>281</v>
      </c>
      <c r="B9" s="1088"/>
      <c r="C9" s="1088"/>
      <c r="D9" s="76">
        <v>1102</v>
      </c>
      <c r="E9" s="69"/>
      <c r="F9" s="1122" t="s">
        <v>283</v>
      </c>
      <c r="G9" s="1122"/>
      <c r="H9" s="1122"/>
      <c r="I9" s="1122"/>
      <c r="J9" s="80"/>
      <c r="Q9" s="1106"/>
      <c r="R9" s="950"/>
      <c r="S9" s="1107"/>
    </row>
    <row r="10" spans="1:19" ht="18.5">
      <c r="A10" s="113"/>
      <c r="B10" s="114"/>
      <c r="C10" s="114"/>
      <c r="D10" s="70"/>
      <c r="E10" s="70"/>
      <c r="F10" s="71"/>
      <c r="G10" s="71"/>
      <c r="H10" s="71"/>
      <c r="I10" s="71"/>
      <c r="J10" s="80"/>
      <c r="Q10" s="1106"/>
      <c r="R10" s="950"/>
      <c r="S10" s="1107"/>
    </row>
    <row r="11" spans="1:19" ht="18.5">
      <c r="A11" s="1087" t="s">
        <v>282</v>
      </c>
      <c r="B11" s="1088"/>
      <c r="C11" s="1088"/>
      <c r="D11" s="72">
        <f>IFERROR(VLOOKUP($D$9,'Statement of Marks'!$B$6:'Statement of Marks'!$HA$207,2,0),"----")</f>
        <v>6284</v>
      </c>
      <c r="E11" s="73"/>
      <c r="F11" s="71"/>
      <c r="G11" s="71"/>
      <c r="H11" s="71"/>
      <c r="I11" s="71"/>
      <c r="J11" s="80"/>
      <c r="Q11" s="1106"/>
      <c r="R11" s="950"/>
      <c r="S11" s="1107"/>
    </row>
    <row r="12" spans="1:19" ht="15" customHeight="1">
      <c r="A12" s="79"/>
      <c r="B12" s="68"/>
      <c r="C12" s="68"/>
      <c r="D12" s="68"/>
      <c r="E12" s="68"/>
      <c r="F12" s="68"/>
      <c r="G12" s="68"/>
      <c r="H12" s="68"/>
      <c r="I12" s="68"/>
      <c r="J12" s="80"/>
      <c r="Q12" s="1106"/>
      <c r="R12" s="950"/>
      <c r="S12" s="1107"/>
    </row>
    <row r="13" spans="1:19" ht="20">
      <c r="A13" s="79"/>
      <c r="B13" s="68"/>
      <c r="C13" s="68"/>
      <c r="D13" s="1111" t="s">
        <v>284</v>
      </c>
      <c r="E13" s="1111"/>
      <c r="F13" s="1111"/>
      <c r="G13" s="1111"/>
      <c r="H13" s="68"/>
      <c r="I13" s="68"/>
      <c r="J13" s="80"/>
      <c r="Q13" s="1106"/>
      <c r="R13" s="950"/>
      <c r="S13" s="1107"/>
    </row>
    <row r="14" spans="1:19" ht="15.75" customHeight="1">
      <c r="A14" s="79"/>
      <c r="B14" s="68"/>
      <c r="C14" s="68"/>
      <c r="D14" s="68"/>
      <c r="E14" s="68"/>
      <c r="F14" s="68"/>
      <c r="G14" s="68"/>
      <c r="H14" s="68"/>
      <c r="I14" s="68"/>
      <c r="J14" s="80"/>
      <c r="Q14" s="1106"/>
      <c r="R14" s="950"/>
      <c r="S14" s="1107"/>
    </row>
    <row r="15" spans="1:19" ht="15" customHeight="1">
      <c r="A15" s="79"/>
      <c r="B15" s="68"/>
      <c r="C15" s="68"/>
      <c r="D15" s="68"/>
      <c r="E15" s="68"/>
      <c r="F15" s="68"/>
      <c r="G15" s="68"/>
      <c r="H15" s="68"/>
      <c r="I15" s="68"/>
      <c r="J15" s="80"/>
      <c r="Q15" s="1106"/>
      <c r="R15" s="950"/>
      <c r="S15" s="1107"/>
    </row>
    <row r="16" spans="1:19" ht="18.5">
      <c r="A16" s="79"/>
      <c r="B16" s="68"/>
      <c r="C16" s="1115" t="s">
        <v>285</v>
      </c>
      <c r="D16" s="1115"/>
      <c r="E16" s="1115"/>
      <c r="F16" s="1115"/>
      <c r="G16" s="1116" t="str">
        <f>IFERROR(VLOOKUP($D$9,'Statement of Marks'!$B$6:'Statement of Marks'!$HA$207,4,0),"-------------------------------")</f>
        <v>AJAY KUMAR SAIN</v>
      </c>
      <c r="H16" s="1116"/>
      <c r="I16" s="1116"/>
      <c r="J16" s="1117"/>
      <c r="Q16" s="1106"/>
      <c r="R16" s="950"/>
      <c r="S16" s="1107"/>
    </row>
    <row r="17" spans="1:19" ht="19" thickBot="1">
      <c r="A17" s="1097" t="s">
        <v>286</v>
      </c>
      <c r="B17" s="1094"/>
      <c r="C17" s="1094"/>
      <c r="D17" s="1094"/>
      <c r="E17" s="1095" t="str">
        <f>IFERROR(VLOOKUP($D$9,'Statement of Marks'!$B$6:'Statement of Marks'!$HA$207,6,0),"----------------------------------")</f>
        <v>BABITA SAIN</v>
      </c>
      <c r="F17" s="1095"/>
      <c r="G17" s="1095"/>
      <c r="H17" s="1095"/>
      <c r="I17" s="1094" t="s">
        <v>287</v>
      </c>
      <c r="J17" s="1096"/>
      <c r="Q17" s="1108"/>
      <c r="R17" s="1109"/>
      <c r="S17" s="1110"/>
    </row>
    <row r="18" spans="1:19" ht="18.5">
      <c r="A18" s="1100" t="str">
        <f>IFERROR(VLOOKUP($D$9,'Statement of Marks'!$B$6:'Statement of Marks'!$HA$207,5,0),"---------------------------------")</f>
        <v>SHYAM SAIN</v>
      </c>
      <c r="B18" s="1095"/>
      <c r="C18" s="1095"/>
      <c r="D18" s="1094" t="s">
        <v>288</v>
      </c>
      <c r="E18" s="1094"/>
      <c r="F18" s="1094"/>
      <c r="G18" s="1094"/>
      <c r="H18" s="117" t="str">
        <f>IF(AND(D9=""),"",IF(AND('Marks Entry'!G2=""),"",'Marks Entry'!G2))</f>
        <v>11'A'</v>
      </c>
      <c r="I18" s="1094" t="s">
        <v>289</v>
      </c>
      <c r="J18" s="1096"/>
    </row>
    <row r="19" spans="1:19" ht="18.5">
      <c r="A19" s="1092">
        <f>IFERROR(VLOOKUP($D$9,'Statement of Marks'!$B$6:'Statement of Marks'!$HA$207,3,0),"--------------")</f>
        <v>36981</v>
      </c>
      <c r="B19" s="1093"/>
      <c r="C19" s="1094" t="s">
        <v>290</v>
      </c>
      <c r="D19" s="1094"/>
      <c r="E19" s="1095" t="str">
        <f>IF(AND(D9=""),"------------------------------",IF(AND('Master sheet'!C11=""),"",'Master sheet'!C11))</f>
        <v>gsss Inderwara , PALI</v>
      </c>
      <c r="F19" s="1095"/>
      <c r="G19" s="1095"/>
      <c r="H19" s="1095"/>
      <c r="I19" s="1094" t="s">
        <v>291</v>
      </c>
      <c r="J19" s="1096"/>
    </row>
    <row r="20" spans="1:19" ht="20.5">
      <c r="A20" s="1098" t="s">
        <v>292</v>
      </c>
      <c r="B20" s="1099"/>
      <c r="C20" s="1099"/>
      <c r="D20" s="115"/>
      <c r="E20" s="115"/>
      <c r="F20" s="74"/>
      <c r="G20" s="74"/>
      <c r="H20" s="74"/>
      <c r="I20" s="74"/>
      <c r="J20" s="81"/>
    </row>
    <row r="21" spans="1:19" ht="18">
      <c r="A21" s="79"/>
      <c r="B21" s="68"/>
      <c r="C21" s="68"/>
      <c r="D21" s="68"/>
      <c r="E21" s="74"/>
      <c r="F21" s="74"/>
      <c r="G21" s="74"/>
      <c r="H21" s="74"/>
      <c r="I21" s="74"/>
      <c r="J21" s="81"/>
    </row>
    <row r="22" spans="1:19" ht="18.5">
      <c r="A22" s="79"/>
      <c r="B22" s="68"/>
      <c r="C22" s="1094" t="s">
        <v>293</v>
      </c>
      <c r="D22" s="1094"/>
      <c r="E22" s="1094"/>
      <c r="F22" s="1094"/>
      <c r="G22" s="1094"/>
      <c r="H22" s="1094"/>
      <c r="I22" s="1094"/>
      <c r="J22" s="1096"/>
    </row>
    <row r="23" spans="1:19" ht="21">
      <c r="A23" s="116" t="s">
        <v>294</v>
      </c>
      <c r="B23" s="118" t="str">
        <f>IF(AND(H18=""),"------",H18)</f>
        <v>11'A'</v>
      </c>
      <c r="C23" s="1099" t="s">
        <v>295</v>
      </c>
      <c r="D23" s="1099"/>
      <c r="E23" s="1099"/>
      <c r="F23" s="1099"/>
      <c r="G23" s="1099"/>
      <c r="H23" s="1099"/>
      <c r="I23" s="74"/>
      <c r="J23" s="81"/>
    </row>
    <row r="24" spans="1:19" ht="18">
      <c r="A24" s="79"/>
      <c r="B24" s="68"/>
      <c r="C24" s="68"/>
      <c r="D24" s="68"/>
      <c r="E24" s="74"/>
      <c r="F24" s="74"/>
      <c r="G24" s="74"/>
      <c r="H24" s="74"/>
      <c r="I24" s="74"/>
      <c r="J24" s="81"/>
    </row>
    <row r="25" spans="1:19" ht="18">
      <c r="A25" s="79"/>
      <c r="B25" s="68"/>
      <c r="C25" s="68"/>
      <c r="D25" s="68"/>
      <c r="E25" s="74"/>
      <c r="F25" s="74"/>
      <c r="G25" s="74"/>
      <c r="H25" s="74"/>
      <c r="I25" s="74"/>
      <c r="J25" s="81"/>
    </row>
    <row r="26" spans="1:19" ht="20">
      <c r="A26" s="1089" t="s">
        <v>296</v>
      </c>
      <c r="B26" s="1090"/>
      <c r="C26" s="1091">
        <f ca="1">IF(AND(D9=""),"------------",TODAY())</f>
        <v>44021</v>
      </c>
      <c r="D26" s="1091"/>
      <c r="E26" s="74"/>
      <c r="F26" s="1101" t="str">
        <f>IF(AND(D9=""),"",CONCATENATE("( ",'Master sheet'!C16," )"))</f>
        <v>(  )</v>
      </c>
      <c r="G26" s="1101"/>
      <c r="H26" s="1101"/>
      <c r="I26" s="1101"/>
      <c r="J26" s="1102"/>
    </row>
    <row r="27" spans="1:19" ht="18.5">
      <c r="A27" s="79"/>
      <c r="B27" s="68"/>
      <c r="C27" s="68"/>
      <c r="D27" s="68"/>
      <c r="E27" s="1094" t="s">
        <v>212</v>
      </c>
      <c r="F27" s="1094"/>
      <c r="G27" s="1094"/>
      <c r="H27" s="1094"/>
      <c r="I27" s="1094"/>
      <c r="J27" s="1096"/>
    </row>
    <row r="28" spans="1:19" ht="21.75" customHeight="1">
      <c r="A28" s="79"/>
      <c r="B28" s="68"/>
      <c r="C28" s="68"/>
      <c r="D28" s="68"/>
      <c r="E28" s="74"/>
      <c r="F28" s="1084" t="s">
        <v>297</v>
      </c>
      <c r="G28" s="1084"/>
      <c r="H28" s="1085" t="str">
        <f>IF(AND(D9=""),"-------------------",CONCATENATE("( ",'Master sheet'!C9," )"))</f>
        <v>(  )</v>
      </c>
      <c r="I28" s="1085"/>
      <c r="J28" s="1086"/>
    </row>
    <row r="29" spans="1:19" ht="18">
      <c r="A29" s="79"/>
      <c r="B29" s="68"/>
      <c r="C29" s="68"/>
      <c r="D29" s="68"/>
      <c r="E29" s="74"/>
      <c r="F29" s="74"/>
      <c r="G29" s="74"/>
      <c r="H29" s="74"/>
      <c r="I29" s="74"/>
      <c r="J29" s="81"/>
    </row>
    <row r="30" spans="1:19" ht="18">
      <c r="A30" s="79"/>
      <c r="B30" s="68"/>
      <c r="C30" s="68"/>
      <c r="D30" s="68"/>
      <c r="E30" s="74"/>
      <c r="F30" s="74"/>
      <c r="G30" s="74"/>
      <c r="H30" s="74"/>
      <c r="I30" s="74"/>
      <c r="J30" s="81"/>
    </row>
    <row r="31" spans="1:19" ht="18">
      <c r="A31" s="79"/>
      <c r="B31" s="68"/>
      <c r="C31" s="68"/>
      <c r="D31" s="68"/>
      <c r="E31" s="74"/>
      <c r="F31" s="74"/>
      <c r="G31" s="74"/>
      <c r="H31" s="74"/>
      <c r="I31" s="74"/>
      <c r="J31" s="81"/>
    </row>
    <row r="32" spans="1:19" ht="18.5" thickBot="1">
      <c r="A32" s="82"/>
      <c r="B32" s="83"/>
      <c r="C32" s="83"/>
      <c r="D32" s="83"/>
      <c r="E32" s="84"/>
      <c r="F32" s="84"/>
      <c r="G32" s="84"/>
      <c r="H32" s="84"/>
      <c r="I32" s="84"/>
      <c r="J32" s="85"/>
    </row>
  </sheetData>
  <sheetProtection password="B064" sheet="1" objects="1" scenarios="1" selectLockedCells="1"/>
  <mergeCells count="30">
    <mergeCell ref="A1:J1"/>
    <mergeCell ref="C16:F16"/>
    <mergeCell ref="G16:J16"/>
    <mergeCell ref="A5:J5"/>
    <mergeCell ref="C7:H7"/>
    <mergeCell ref="A9:C9"/>
    <mergeCell ref="F9:I9"/>
    <mergeCell ref="A3:J3"/>
    <mergeCell ref="Q8:S17"/>
    <mergeCell ref="E17:H17"/>
    <mergeCell ref="I17:J17"/>
    <mergeCell ref="I18:J18"/>
    <mergeCell ref="D13:G13"/>
    <mergeCell ref="D18:G18"/>
    <mergeCell ref="F28:G28"/>
    <mergeCell ref="H28:J28"/>
    <mergeCell ref="A11:C11"/>
    <mergeCell ref="A26:B26"/>
    <mergeCell ref="C26:D26"/>
    <mergeCell ref="A19:B19"/>
    <mergeCell ref="C19:D19"/>
    <mergeCell ref="E19:H19"/>
    <mergeCell ref="I19:J19"/>
    <mergeCell ref="A17:D17"/>
    <mergeCell ref="A20:C20"/>
    <mergeCell ref="C22:J22"/>
    <mergeCell ref="C23:H23"/>
    <mergeCell ref="E27:J27"/>
    <mergeCell ref="A18:C18"/>
    <mergeCell ref="F26:J26"/>
  </mergeCells>
  <dataValidations count="1">
    <dataValidation type="whole" allowBlank="1" showInputMessage="1" showErrorMessage="1" sqref="D9">
      <formula1>1</formula1>
      <formula2>20000</formula2>
    </dataValidation>
  </dataValidation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dimension ref="A1:AM53"/>
  <sheetViews>
    <sheetView tabSelected="1" workbookViewId="0">
      <selection activeCell="C13" sqref="C13"/>
    </sheetView>
  </sheetViews>
  <sheetFormatPr defaultColWidth="0" defaultRowHeight="0" customHeight="1" zeroHeight="1"/>
  <cols>
    <col min="1" max="1" width="10" style="2" customWidth="1"/>
    <col min="2" max="2" width="45.54296875" style="2" customWidth="1"/>
    <col min="3" max="3" width="66" style="2" customWidth="1"/>
    <col min="4" max="4" width="4.81640625" style="2" customWidth="1"/>
    <col min="5" max="5" width="25.7265625" style="2" customWidth="1"/>
    <col min="6" max="6" width="27.1796875" style="2" customWidth="1"/>
    <col min="7" max="7" width="10.1796875" style="2" customWidth="1"/>
    <col min="8" max="8" width="45" style="2" customWidth="1"/>
    <col min="9" max="12" width="8.7265625" style="2" customWidth="1"/>
    <col min="13" max="13" width="43.26953125" style="2" customWidth="1"/>
    <col min="14" max="17" width="8.7265625" style="2" customWidth="1"/>
    <col min="18" max="18" width="38.26953125" style="2" customWidth="1"/>
    <col min="19" max="19" width="12.7265625" style="2" customWidth="1"/>
    <col min="20" max="20" width="16.26953125" style="2" hidden="1" customWidth="1"/>
    <col min="21" max="21" width="13.26953125" style="2" hidden="1" customWidth="1"/>
    <col min="22" max="22" width="18.54296875" style="2" hidden="1" customWidth="1"/>
    <col min="23" max="23" width="36.54296875" style="2" hidden="1" customWidth="1"/>
    <col min="24" max="24" width="16.26953125" style="2" hidden="1" customWidth="1"/>
    <col min="25" max="25" width="9" style="2" hidden="1" customWidth="1"/>
    <col min="26" max="26" width="10" style="2" hidden="1" customWidth="1"/>
    <col min="27" max="27" width="14.7265625" style="2" hidden="1" customWidth="1"/>
    <col min="28" max="28" width="23.54296875" style="2" hidden="1" customWidth="1"/>
    <col min="29" max="29" width="20" style="2" hidden="1" customWidth="1"/>
    <col min="30" max="30" width="20.1796875" style="2" hidden="1" customWidth="1"/>
    <col min="31" max="31" width="15.7265625" style="2" hidden="1" customWidth="1"/>
    <col min="32" max="32" width="19.1796875" style="2" hidden="1" customWidth="1"/>
    <col min="33" max="33" width="23.81640625" style="2" hidden="1" customWidth="1"/>
    <col min="34" max="39" width="24.453125" style="2" hidden="1" customWidth="1"/>
    <col min="40" max="16384" width="9.1796875" style="2" hidden="1"/>
  </cols>
  <sheetData>
    <row r="1" spans="1:19" ht="14.5">
      <c r="A1" s="1"/>
      <c r="B1" s="1"/>
      <c r="C1" s="1"/>
      <c r="D1" s="1"/>
      <c r="E1" s="1"/>
      <c r="F1" s="1"/>
      <c r="G1" s="1"/>
      <c r="H1" s="1"/>
      <c r="I1" s="1"/>
      <c r="J1" s="1"/>
      <c r="K1" s="1"/>
      <c r="L1" s="1"/>
      <c r="M1" s="1"/>
      <c r="N1" s="1"/>
      <c r="O1" s="1"/>
      <c r="P1" s="1"/>
      <c r="Q1" s="1"/>
      <c r="R1" s="1"/>
      <c r="S1" s="1"/>
    </row>
    <row r="2" spans="1:19" ht="14.5">
      <c r="A2" s="1"/>
      <c r="B2" s="3"/>
      <c r="C2" s="3"/>
      <c r="D2" s="3"/>
      <c r="E2" s="3"/>
      <c r="F2" s="3"/>
      <c r="G2" s="3"/>
      <c r="H2" s="3"/>
      <c r="I2" s="3"/>
      <c r="J2" s="3"/>
      <c r="K2" s="3"/>
      <c r="L2" s="3"/>
      <c r="M2" s="3"/>
      <c r="N2" s="3"/>
      <c r="O2" s="3"/>
      <c r="P2" s="3"/>
      <c r="Q2" s="3"/>
      <c r="R2" s="3"/>
      <c r="S2" s="1"/>
    </row>
    <row r="3" spans="1:19" ht="26.5" thickBot="1">
      <c r="A3" s="1"/>
      <c r="B3" s="3"/>
      <c r="C3" s="4" t="s">
        <v>0</v>
      </c>
      <c r="D3" s="266"/>
      <c r="E3" s="266"/>
      <c r="F3" s="266"/>
      <c r="G3" s="3"/>
      <c r="H3" s="3"/>
      <c r="I3" s="3"/>
      <c r="J3" s="3"/>
      <c r="K3" s="3"/>
      <c r="L3" s="3"/>
      <c r="M3" s="3"/>
      <c r="N3" s="3"/>
      <c r="O3" s="3"/>
      <c r="P3" s="3"/>
      <c r="Q3" s="3"/>
      <c r="R3" s="3"/>
      <c r="S3" s="1"/>
    </row>
    <row r="4" spans="1:19" ht="21.5" thickTop="1" thickBot="1">
      <c r="A4" s="5"/>
      <c r="B4" s="6"/>
      <c r="C4" s="7"/>
      <c r="D4" s="267"/>
      <c r="E4" s="267"/>
      <c r="F4" s="267"/>
      <c r="G4" s="3"/>
      <c r="H4" s="291" t="s">
        <v>307</v>
      </c>
      <c r="I4" s="292" t="s">
        <v>303</v>
      </c>
      <c r="J4" s="292" t="s">
        <v>300</v>
      </c>
      <c r="K4" s="292" t="s">
        <v>301</v>
      </c>
      <c r="L4" s="275"/>
      <c r="M4" s="291" t="s">
        <v>322</v>
      </c>
      <c r="N4" s="292" t="s">
        <v>303</v>
      </c>
      <c r="O4" s="292" t="s">
        <v>300</v>
      </c>
      <c r="P4" s="292" t="s">
        <v>301</v>
      </c>
      <c r="Q4" s="278"/>
      <c r="R4" s="39"/>
      <c r="S4" s="1"/>
    </row>
    <row r="5" spans="1:19" ht="20.25" customHeight="1" thickTop="1" thickBot="1">
      <c r="A5" s="8"/>
      <c r="B5" s="558" t="s">
        <v>154</v>
      </c>
      <c r="C5" s="559"/>
      <c r="D5" s="270"/>
      <c r="E5" s="563" t="s">
        <v>130</v>
      </c>
      <c r="F5" s="563"/>
      <c r="G5" s="3"/>
      <c r="H5" s="293" t="s">
        <v>95</v>
      </c>
      <c r="I5" s="294" t="s">
        <v>67</v>
      </c>
      <c r="J5" s="295">
        <v>70</v>
      </c>
      <c r="K5" s="295">
        <v>30</v>
      </c>
      <c r="L5" s="276"/>
      <c r="M5" s="297" t="s">
        <v>314</v>
      </c>
      <c r="N5" s="303" t="s">
        <v>313</v>
      </c>
      <c r="O5" s="304">
        <v>30</v>
      </c>
      <c r="P5" s="304">
        <v>70</v>
      </c>
      <c r="Q5" s="279"/>
      <c r="R5" s="40"/>
      <c r="S5" s="1"/>
    </row>
    <row r="6" spans="1:19" ht="22" thickTop="1" thickBot="1">
      <c r="A6" s="9"/>
      <c r="B6" s="90" t="s">
        <v>152</v>
      </c>
      <c r="C6" s="284" t="s">
        <v>93</v>
      </c>
      <c r="D6" s="268"/>
      <c r="E6" s="564" t="s">
        <v>589</v>
      </c>
      <c r="F6" s="565"/>
      <c r="G6" s="3"/>
      <c r="H6" s="293" t="s">
        <v>304</v>
      </c>
      <c r="I6" s="294" t="s">
        <v>67</v>
      </c>
      <c r="J6" s="295">
        <v>70</v>
      </c>
      <c r="K6" s="295">
        <v>30</v>
      </c>
      <c r="L6" s="276"/>
      <c r="M6" s="293" t="s">
        <v>100</v>
      </c>
      <c r="N6" s="303" t="s">
        <v>313</v>
      </c>
      <c r="O6" s="304">
        <v>30</v>
      </c>
      <c r="P6" s="304">
        <v>70</v>
      </c>
      <c r="Q6" s="279"/>
      <c r="R6" s="40"/>
      <c r="S6" s="1"/>
    </row>
    <row r="7" spans="1:19" ht="22" thickTop="1" thickBot="1">
      <c r="A7" s="1"/>
      <c r="B7" s="90" t="s">
        <v>153</v>
      </c>
      <c r="C7" s="285" t="s">
        <v>12</v>
      </c>
      <c r="D7" s="268"/>
      <c r="E7" s="566"/>
      <c r="F7" s="567"/>
      <c r="G7" s="3"/>
      <c r="H7" s="293" t="s">
        <v>305</v>
      </c>
      <c r="I7" s="294" t="s">
        <v>67</v>
      </c>
      <c r="J7" s="295">
        <v>70</v>
      </c>
      <c r="K7" s="295">
        <v>30</v>
      </c>
      <c r="L7" s="276"/>
      <c r="M7" s="297" t="s">
        <v>315</v>
      </c>
      <c r="N7" s="303" t="s">
        <v>313</v>
      </c>
      <c r="O7" s="304">
        <v>30</v>
      </c>
      <c r="P7" s="304">
        <v>70</v>
      </c>
      <c r="Q7" s="279"/>
      <c r="R7" s="40"/>
      <c r="S7" s="1"/>
    </row>
    <row r="8" spans="1:19" ht="22" thickTop="1" thickBot="1">
      <c r="A8" s="1"/>
      <c r="B8" s="90" t="s">
        <v>141</v>
      </c>
      <c r="C8" s="286" t="s">
        <v>586</v>
      </c>
      <c r="D8" s="269"/>
      <c r="E8" s="566"/>
      <c r="F8" s="567"/>
      <c r="G8" s="3"/>
      <c r="H8" s="293" t="s">
        <v>96</v>
      </c>
      <c r="I8" s="294" t="s">
        <v>67</v>
      </c>
      <c r="J8" s="295">
        <v>70</v>
      </c>
      <c r="K8" s="295">
        <v>30</v>
      </c>
      <c r="L8" s="276"/>
      <c r="M8" s="297" t="s">
        <v>316</v>
      </c>
      <c r="N8" s="303" t="s">
        <v>313</v>
      </c>
      <c r="O8" s="304">
        <v>30</v>
      </c>
      <c r="P8" s="304">
        <v>70</v>
      </c>
      <c r="Q8" s="279"/>
      <c r="R8" s="40"/>
      <c r="S8" s="1"/>
    </row>
    <row r="9" spans="1:19" ht="22" thickTop="1" thickBot="1">
      <c r="A9" s="1"/>
      <c r="B9" s="90" t="s">
        <v>142</v>
      </c>
      <c r="C9" s="287"/>
      <c r="D9" s="269"/>
      <c r="E9" s="566"/>
      <c r="F9" s="567"/>
      <c r="G9" s="3"/>
      <c r="H9" s="293" t="s">
        <v>98</v>
      </c>
      <c r="I9" s="294" t="s">
        <v>67</v>
      </c>
      <c r="J9" s="295">
        <v>70</v>
      </c>
      <c r="K9" s="295">
        <v>30</v>
      </c>
      <c r="L9" s="276"/>
      <c r="M9" s="297" t="s">
        <v>316</v>
      </c>
      <c r="N9" s="303" t="s">
        <v>313</v>
      </c>
      <c r="O9" s="304">
        <v>30</v>
      </c>
      <c r="P9" s="304">
        <v>70</v>
      </c>
      <c r="Q9" s="279"/>
      <c r="R9" s="40"/>
      <c r="S9" s="1"/>
    </row>
    <row r="10" spans="1:19" ht="21.5" thickTop="1" thickBot="1">
      <c r="A10" s="1"/>
      <c r="B10" s="273" t="s">
        <v>359</v>
      </c>
      <c r="C10" s="288" t="s">
        <v>581</v>
      </c>
      <c r="D10" s="269"/>
      <c r="E10" s="566"/>
      <c r="F10" s="567"/>
      <c r="G10" s="3"/>
      <c r="H10" s="293" t="s">
        <v>99</v>
      </c>
      <c r="I10" s="294" t="s">
        <v>67</v>
      </c>
      <c r="J10" s="295">
        <v>70</v>
      </c>
      <c r="K10" s="295">
        <v>30</v>
      </c>
      <c r="L10" s="276"/>
      <c r="M10" s="297" t="s">
        <v>317</v>
      </c>
      <c r="N10" s="303" t="s">
        <v>313</v>
      </c>
      <c r="O10" s="304">
        <v>30</v>
      </c>
      <c r="P10" s="304">
        <v>70</v>
      </c>
      <c r="Q10" s="279"/>
      <c r="R10" s="40"/>
      <c r="S10" s="1"/>
    </row>
    <row r="11" spans="1:19" ht="22" thickTop="1" thickBot="1">
      <c r="A11" s="1"/>
      <c r="B11" s="90" t="s">
        <v>143</v>
      </c>
      <c r="C11" s="289" t="s">
        <v>580</v>
      </c>
      <c r="D11" s="269"/>
      <c r="E11" s="566"/>
      <c r="F11" s="567"/>
      <c r="G11" s="3"/>
      <c r="H11" s="293" t="s">
        <v>104</v>
      </c>
      <c r="I11" s="294" t="s">
        <v>67</v>
      </c>
      <c r="J11" s="295">
        <v>70</v>
      </c>
      <c r="K11" s="295">
        <v>30</v>
      </c>
      <c r="L11" s="276"/>
      <c r="M11" s="297" t="s">
        <v>318</v>
      </c>
      <c r="N11" s="303" t="s">
        <v>313</v>
      </c>
      <c r="O11" s="304">
        <v>30</v>
      </c>
      <c r="P11" s="304">
        <v>70</v>
      </c>
      <c r="Q11" s="279"/>
      <c r="R11" s="551" t="s">
        <v>129</v>
      </c>
      <c r="S11" s="1"/>
    </row>
    <row r="12" spans="1:19" ht="22" thickTop="1" thickBot="1">
      <c r="A12" s="1"/>
      <c r="B12" s="272" t="s">
        <v>144</v>
      </c>
      <c r="C12" s="290">
        <v>43931</v>
      </c>
      <c r="D12" s="268"/>
      <c r="E12" s="566"/>
      <c r="F12" s="567"/>
      <c r="G12" s="3"/>
      <c r="H12" s="293" t="s">
        <v>105</v>
      </c>
      <c r="I12" s="294" t="s">
        <v>67</v>
      </c>
      <c r="J12" s="295">
        <v>70</v>
      </c>
      <c r="K12" s="295">
        <v>30</v>
      </c>
      <c r="L12" s="276"/>
      <c r="M12" s="297" t="s">
        <v>319</v>
      </c>
      <c r="N12" s="303" t="s">
        <v>313</v>
      </c>
      <c r="O12" s="304">
        <v>30</v>
      </c>
      <c r="P12" s="304">
        <v>70</v>
      </c>
      <c r="Q12" s="279"/>
      <c r="R12" s="551"/>
      <c r="S12" s="1"/>
    </row>
    <row r="13" spans="1:19" ht="22" thickTop="1" thickBot="1">
      <c r="A13" s="1"/>
      <c r="B13" s="91" t="s">
        <v>145</v>
      </c>
      <c r="C13" s="289"/>
      <c r="D13" s="10"/>
      <c r="E13" s="566"/>
      <c r="F13" s="567"/>
      <c r="G13" s="10"/>
      <c r="H13" s="293" t="s">
        <v>109</v>
      </c>
      <c r="I13" s="294" t="s">
        <v>67</v>
      </c>
      <c r="J13" s="295">
        <v>70</v>
      </c>
      <c r="K13" s="295">
        <v>30</v>
      </c>
      <c r="L13" s="276"/>
      <c r="M13" s="297" t="s">
        <v>320</v>
      </c>
      <c r="N13" s="303" t="s">
        <v>313</v>
      </c>
      <c r="O13" s="304">
        <v>30</v>
      </c>
      <c r="P13" s="304">
        <v>70</v>
      </c>
      <c r="Q13" s="279"/>
      <c r="R13" s="40"/>
      <c r="S13" s="1"/>
    </row>
    <row r="14" spans="1:19" ht="22" thickTop="1" thickBot="1">
      <c r="A14" s="1"/>
      <c r="B14" s="91" t="s">
        <v>146</v>
      </c>
      <c r="C14" s="289"/>
      <c r="D14" s="10"/>
      <c r="E14" s="566"/>
      <c r="F14" s="567"/>
      <c r="G14" s="10"/>
      <c r="H14" s="293" t="s">
        <v>110</v>
      </c>
      <c r="I14" s="296" t="s">
        <v>67</v>
      </c>
      <c r="J14" s="295">
        <v>70</v>
      </c>
      <c r="K14" s="295">
        <v>30</v>
      </c>
      <c r="L14" s="276"/>
      <c r="M14" s="297" t="s">
        <v>321</v>
      </c>
      <c r="N14" s="303" t="s">
        <v>313</v>
      </c>
      <c r="O14" s="304">
        <v>30</v>
      </c>
      <c r="P14" s="304">
        <v>70</v>
      </c>
      <c r="Q14" s="279"/>
      <c r="R14" s="40"/>
      <c r="S14" s="1"/>
    </row>
    <row r="15" spans="1:19" ht="20.25" customHeight="1" thickTop="1" thickBot="1">
      <c r="A15" s="1"/>
      <c r="B15" s="91" t="s">
        <v>151</v>
      </c>
      <c r="C15" s="289"/>
      <c r="D15" s="10"/>
      <c r="E15" s="566"/>
      <c r="F15" s="567"/>
      <c r="G15" s="10"/>
      <c r="H15" s="297" t="s">
        <v>306</v>
      </c>
      <c r="I15" s="294" t="s">
        <v>67</v>
      </c>
      <c r="J15" s="295">
        <v>70</v>
      </c>
      <c r="K15" s="295">
        <v>30</v>
      </c>
      <c r="L15" s="276"/>
      <c r="M15" s="293" t="s">
        <v>312</v>
      </c>
      <c r="N15" s="303" t="s">
        <v>313</v>
      </c>
      <c r="O15" s="304">
        <v>30</v>
      </c>
      <c r="P15" s="304">
        <v>70</v>
      </c>
      <c r="Q15" s="279"/>
      <c r="R15" s="40"/>
      <c r="S15" s="1"/>
    </row>
    <row r="16" spans="1:19" ht="22" thickTop="1" thickBot="1">
      <c r="A16" s="1"/>
      <c r="B16" s="91" t="s">
        <v>147</v>
      </c>
      <c r="C16" s="289"/>
      <c r="D16" s="10"/>
      <c r="E16" s="566"/>
      <c r="F16" s="567"/>
      <c r="G16" s="10"/>
      <c r="H16" s="293" t="s">
        <v>112</v>
      </c>
      <c r="I16" s="294" t="s">
        <v>67</v>
      </c>
      <c r="J16" s="295">
        <v>70</v>
      </c>
      <c r="K16" s="295">
        <v>30</v>
      </c>
      <c r="L16" s="276"/>
      <c r="M16" s="305"/>
      <c r="N16" s="303"/>
      <c r="O16" s="304"/>
      <c r="P16" s="304"/>
      <c r="Q16" s="280"/>
      <c r="R16" s="40"/>
      <c r="S16" s="1"/>
    </row>
    <row r="17" spans="1:19" ht="22" thickTop="1" thickBot="1">
      <c r="A17" s="1"/>
      <c r="B17" s="92" t="s">
        <v>148</v>
      </c>
      <c r="C17" s="289"/>
      <c r="D17" s="10"/>
      <c r="E17" s="566"/>
      <c r="F17" s="567"/>
      <c r="G17" s="10"/>
      <c r="H17" s="293" t="s">
        <v>114</v>
      </c>
      <c r="I17" s="294" t="s">
        <v>67</v>
      </c>
      <c r="J17" s="295">
        <v>70</v>
      </c>
      <c r="K17" s="295">
        <v>30</v>
      </c>
      <c r="L17" s="276"/>
      <c r="M17" s="305"/>
      <c r="N17" s="303"/>
      <c r="O17" s="304"/>
      <c r="P17" s="304"/>
      <c r="Q17" s="280"/>
      <c r="R17" s="40"/>
      <c r="S17" s="1"/>
    </row>
    <row r="18" spans="1:19" ht="22" thickTop="1" thickBot="1">
      <c r="A18" s="1"/>
      <c r="B18" s="91" t="s">
        <v>149</v>
      </c>
      <c r="C18" s="289"/>
      <c r="D18" s="10"/>
      <c r="E18" s="566"/>
      <c r="F18" s="567"/>
      <c r="G18" s="10"/>
      <c r="H18" s="293" t="s">
        <v>117</v>
      </c>
      <c r="I18" s="294" t="s">
        <v>67</v>
      </c>
      <c r="J18" s="295">
        <v>70</v>
      </c>
      <c r="K18" s="295">
        <v>30</v>
      </c>
      <c r="L18" s="276"/>
      <c r="M18" s="305"/>
      <c r="N18" s="303"/>
      <c r="O18" s="304"/>
      <c r="P18" s="304"/>
      <c r="Q18" s="280"/>
      <c r="R18" s="40"/>
      <c r="S18" s="1"/>
    </row>
    <row r="19" spans="1:19" ht="22" thickTop="1" thickBot="1">
      <c r="A19" s="1"/>
      <c r="B19" s="92" t="s">
        <v>150</v>
      </c>
      <c r="C19" s="289"/>
      <c r="D19" s="3"/>
      <c r="E19" s="566"/>
      <c r="F19" s="567"/>
      <c r="G19" s="10"/>
      <c r="H19" s="298"/>
      <c r="I19" s="294"/>
      <c r="J19" s="299"/>
      <c r="K19" s="299"/>
      <c r="L19" s="277"/>
      <c r="M19" s="291" t="s">
        <v>323</v>
      </c>
      <c r="N19" s="292" t="s">
        <v>303</v>
      </c>
      <c r="O19" s="292" t="s">
        <v>300</v>
      </c>
      <c r="P19" s="292" t="s">
        <v>301</v>
      </c>
      <c r="Q19" s="278"/>
      <c r="R19" s="40"/>
      <c r="S19" s="1"/>
    </row>
    <row r="20" spans="1:19" ht="20.25" customHeight="1" thickTop="1" thickBot="1">
      <c r="A20" s="1"/>
      <c r="B20" s="3"/>
      <c r="C20" s="3"/>
      <c r="D20" s="3"/>
      <c r="E20" s="568"/>
      <c r="F20" s="569"/>
      <c r="G20" s="10"/>
      <c r="H20" s="298"/>
      <c r="I20" s="294"/>
      <c r="J20" s="299"/>
      <c r="K20" s="299"/>
      <c r="L20" s="277"/>
      <c r="M20" s="293" t="s">
        <v>122</v>
      </c>
      <c r="N20" s="306" t="s">
        <v>325</v>
      </c>
      <c r="O20" s="304">
        <v>50</v>
      </c>
      <c r="P20" s="304">
        <v>50</v>
      </c>
      <c r="Q20" s="281"/>
      <c r="R20" s="40"/>
      <c r="S20" s="1"/>
    </row>
    <row r="21" spans="1:19" ht="20.25" customHeight="1" thickTop="1" thickBot="1">
      <c r="A21" s="1"/>
      <c r="B21" s="3"/>
      <c r="C21" s="3"/>
      <c r="D21" s="3"/>
      <c r="E21" s="271"/>
      <c r="F21" s="271"/>
      <c r="G21" s="10"/>
      <c r="H21" s="298"/>
      <c r="I21" s="294"/>
      <c r="J21" s="299"/>
      <c r="K21" s="299"/>
      <c r="L21" s="277"/>
      <c r="M21" s="293" t="s">
        <v>123</v>
      </c>
      <c r="N21" s="306" t="s">
        <v>325</v>
      </c>
      <c r="O21" s="304">
        <v>50</v>
      </c>
      <c r="P21" s="304">
        <v>50</v>
      </c>
      <c r="Q21" s="281"/>
      <c r="R21" s="40"/>
      <c r="S21" s="1"/>
    </row>
    <row r="22" spans="1:19" ht="20.25" customHeight="1" thickTop="1" thickBot="1">
      <c r="A22" s="1"/>
      <c r="B22" s="3"/>
      <c r="C22" s="3"/>
      <c r="D22" s="3"/>
      <c r="E22" s="271"/>
      <c r="F22" s="271"/>
      <c r="G22" s="10"/>
      <c r="H22" s="291" t="s">
        <v>311</v>
      </c>
      <c r="I22" s="292" t="s">
        <v>303</v>
      </c>
      <c r="J22" s="292" t="s">
        <v>300</v>
      </c>
      <c r="K22" s="292" t="s">
        <v>301</v>
      </c>
      <c r="L22" s="275"/>
      <c r="M22" s="293" t="s">
        <v>127</v>
      </c>
      <c r="N22" s="306" t="s">
        <v>325</v>
      </c>
      <c r="O22" s="304">
        <v>50</v>
      </c>
      <c r="P22" s="304">
        <v>50</v>
      </c>
      <c r="Q22" s="281"/>
      <c r="R22" s="40"/>
      <c r="S22" s="1"/>
    </row>
    <row r="23" spans="1:19" ht="15" customHeight="1" thickTop="1" thickBot="1">
      <c r="A23" s="1"/>
      <c r="B23" s="3"/>
      <c r="C23" s="3"/>
      <c r="D23" s="3"/>
      <c r="E23" s="271"/>
      <c r="F23" s="271"/>
      <c r="G23" s="3"/>
      <c r="H23" s="300" t="s">
        <v>94</v>
      </c>
      <c r="I23" s="301" t="s">
        <v>308</v>
      </c>
      <c r="J23" s="295">
        <v>100</v>
      </c>
      <c r="K23" s="295">
        <v>0</v>
      </c>
      <c r="L23" s="276"/>
      <c r="M23" s="293" t="s">
        <v>126</v>
      </c>
      <c r="N23" s="306" t="s">
        <v>325</v>
      </c>
      <c r="O23" s="304">
        <v>50</v>
      </c>
      <c r="P23" s="304">
        <v>50</v>
      </c>
      <c r="Q23" s="281"/>
      <c r="R23" s="40"/>
      <c r="S23" s="1"/>
    </row>
    <row r="24" spans="1:19" ht="15" customHeight="1" thickTop="1" thickBot="1">
      <c r="A24" s="1"/>
      <c r="B24" s="3"/>
      <c r="C24" s="3"/>
      <c r="D24" s="3"/>
      <c r="E24" s="271"/>
      <c r="F24" s="271"/>
      <c r="G24" s="3"/>
      <c r="H24" s="300" t="s">
        <v>97</v>
      </c>
      <c r="I24" s="301" t="s">
        <v>308</v>
      </c>
      <c r="J24" s="295">
        <v>100</v>
      </c>
      <c r="K24" s="295">
        <v>0</v>
      </c>
      <c r="L24" s="276"/>
      <c r="M24" s="293" t="s">
        <v>324</v>
      </c>
      <c r="N24" s="306" t="s">
        <v>325</v>
      </c>
      <c r="O24" s="304">
        <v>50</v>
      </c>
      <c r="P24" s="304">
        <v>50</v>
      </c>
      <c r="Q24" s="281"/>
      <c r="R24" s="40"/>
      <c r="S24" s="1"/>
    </row>
    <row r="25" spans="1:19" ht="15.75" customHeight="1" thickTop="1" thickBot="1">
      <c r="A25" s="1"/>
      <c r="B25" s="3"/>
      <c r="C25" s="3"/>
      <c r="D25" s="3"/>
      <c r="E25" s="271"/>
      <c r="F25" s="271"/>
      <c r="G25" s="3"/>
      <c r="H25" s="300" t="s">
        <v>101</v>
      </c>
      <c r="I25" s="301" t="s">
        <v>308</v>
      </c>
      <c r="J25" s="295">
        <v>100</v>
      </c>
      <c r="K25" s="295">
        <v>0</v>
      </c>
      <c r="L25" s="276"/>
      <c r="M25" s="307"/>
      <c r="N25" s="306"/>
      <c r="O25" s="304"/>
      <c r="P25" s="304"/>
      <c r="Q25" s="282"/>
      <c r="R25" s="40"/>
      <c r="S25" s="1"/>
    </row>
    <row r="26" spans="1:19" ht="15" customHeight="1" thickTop="1" thickBot="1">
      <c r="A26" s="1"/>
      <c r="B26" s="3"/>
      <c r="C26" s="3"/>
      <c r="D26" s="3"/>
      <c r="E26" s="271"/>
      <c r="F26" s="271"/>
      <c r="G26" s="3"/>
      <c r="H26" s="300" t="s">
        <v>102</v>
      </c>
      <c r="I26" s="301" t="s">
        <v>308</v>
      </c>
      <c r="J26" s="295">
        <v>100</v>
      </c>
      <c r="K26" s="295">
        <v>0</v>
      </c>
      <c r="L26" s="276"/>
      <c r="M26" s="307"/>
      <c r="N26" s="306"/>
      <c r="O26" s="304"/>
      <c r="P26" s="304"/>
      <c r="Q26" s="282"/>
      <c r="R26" s="40"/>
      <c r="S26" s="1"/>
    </row>
    <row r="27" spans="1:19" ht="15.75" customHeight="1" thickTop="1" thickBot="1">
      <c r="A27" s="1"/>
      <c r="B27" s="3"/>
      <c r="C27" s="3"/>
      <c r="D27" s="3"/>
      <c r="E27" s="271"/>
      <c r="F27" s="271"/>
      <c r="G27" s="3"/>
      <c r="H27" s="300" t="s">
        <v>309</v>
      </c>
      <c r="I27" s="301" t="s">
        <v>308</v>
      </c>
      <c r="J27" s="295">
        <v>100</v>
      </c>
      <c r="K27" s="295">
        <v>0</v>
      </c>
      <c r="L27" s="276"/>
      <c r="M27" s="307"/>
      <c r="N27" s="306"/>
      <c r="O27" s="304"/>
      <c r="P27" s="304"/>
      <c r="Q27" s="282"/>
      <c r="R27" s="40"/>
      <c r="S27" s="1"/>
    </row>
    <row r="28" spans="1:19" ht="15" customHeight="1" thickTop="1" thickBot="1">
      <c r="A28" s="1"/>
      <c r="B28" s="3"/>
      <c r="C28" s="3"/>
      <c r="D28" s="3"/>
      <c r="E28" s="271"/>
      <c r="F28" s="271"/>
      <c r="G28" s="3"/>
      <c r="H28" s="300" t="s">
        <v>103</v>
      </c>
      <c r="I28" s="301" t="s">
        <v>308</v>
      </c>
      <c r="J28" s="295">
        <v>100</v>
      </c>
      <c r="K28" s="295">
        <v>0</v>
      </c>
      <c r="L28" s="276"/>
      <c r="M28" s="307"/>
      <c r="N28" s="306"/>
      <c r="O28" s="304"/>
      <c r="P28" s="304"/>
      <c r="Q28" s="282"/>
      <c r="R28" s="40"/>
      <c r="S28" s="1"/>
    </row>
    <row r="29" spans="1:19" ht="15" customHeight="1" thickTop="1" thickBot="1">
      <c r="A29" s="1"/>
      <c r="B29" s="3"/>
      <c r="C29" s="3"/>
      <c r="D29" s="3"/>
      <c r="E29" s="271"/>
      <c r="F29" s="271"/>
      <c r="G29" s="3"/>
      <c r="H29" s="300" t="s">
        <v>106</v>
      </c>
      <c r="I29" s="301" t="s">
        <v>308</v>
      </c>
      <c r="J29" s="295">
        <v>100</v>
      </c>
      <c r="K29" s="295">
        <v>0</v>
      </c>
      <c r="L29" s="276"/>
      <c r="M29" s="307"/>
      <c r="N29" s="306"/>
      <c r="O29" s="304"/>
      <c r="P29" s="304"/>
      <c r="Q29" s="282"/>
      <c r="R29" s="40"/>
      <c r="S29" s="1"/>
    </row>
    <row r="30" spans="1:19" ht="15.75" customHeight="1" thickTop="1" thickBot="1">
      <c r="A30" s="1"/>
      <c r="B30" s="3"/>
      <c r="C30" s="3"/>
      <c r="D30" s="3"/>
      <c r="E30" s="271"/>
      <c r="F30" s="271"/>
      <c r="G30" s="3"/>
      <c r="H30" s="300" t="s">
        <v>107</v>
      </c>
      <c r="I30" s="301" t="s">
        <v>308</v>
      </c>
      <c r="J30" s="295">
        <v>100</v>
      </c>
      <c r="K30" s="295">
        <v>0</v>
      </c>
      <c r="L30" s="276"/>
      <c r="M30" s="291" t="s">
        <v>323</v>
      </c>
      <c r="N30" s="292" t="s">
        <v>303</v>
      </c>
      <c r="O30" s="292" t="s">
        <v>300</v>
      </c>
      <c r="P30" s="292" t="s">
        <v>301</v>
      </c>
      <c r="Q30" s="311" t="s">
        <v>302</v>
      </c>
      <c r="R30" s="40"/>
      <c r="S30" s="1"/>
    </row>
    <row r="31" spans="1:19" ht="15.75" customHeight="1" thickTop="1" thickBot="1">
      <c r="A31" s="1"/>
      <c r="B31" s="3"/>
      <c r="C31" s="3"/>
      <c r="D31" s="3"/>
      <c r="E31" s="271"/>
      <c r="F31" s="271"/>
      <c r="G31" s="3"/>
      <c r="H31" s="300" t="s">
        <v>108</v>
      </c>
      <c r="I31" s="301" t="s">
        <v>308</v>
      </c>
      <c r="J31" s="295">
        <v>100</v>
      </c>
      <c r="K31" s="295">
        <v>0</v>
      </c>
      <c r="L31" s="276"/>
      <c r="M31" s="308" t="s">
        <v>326</v>
      </c>
      <c r="N31" s="309" t="s">
        <v>327</v>
      </c>
      <c r="O31" s="295">
        <v>30</v>
      </c>
      <c r="P31" s="295">
        <v>50</v>
      </c>
      <c r="Q31" s="295">
        <v>20</v>
      </c>
      <c r="R31" s="40"/>
      <c r="S31" s="1"/>
    </row>
    <row r="32" spans="1:19" ht="17.25" customHeight="1" thickTop="1" thickBot="1">
      <c r="A32" s="1"/>
      <c r="B32" s="557"/>
      <c r="C32" s="557"/>
      <c r="D32" s="3"/>
      <c r="E32" s="271"/>
      <c r="F32" s="271"/>
      <c r="G32" s="3"/>
      <c r="H32" s="300" t="s">
        <v>111</v>
      </c>
      <c r="I32" s="301" t="s">
        <v>308</v>
      </c>
      <c r="J32" s="295">
        <v>100</v>
      </c>
      <c r="K32" s="295">
        <v>0</v>
      </c>
      <c r="L32" s="276"/>
      <c r="M32" s="308" t="s">
        <v>328</v>
      </c>
      <c r="N32" s="309" t="s">
        <v>327</v>
      </c>
      <c r="O32" s="295">
        <v>30</v>
      </c>
      <c r="P32" s="295">
        <v>50</v>
      </c>
      <c r="Q32" s="295">
        <v>20</v>
      </c>
      <c r="R32" s="40"/>
      <c r="S32" s="1"/>
    </row>
    <row r="33" spans="1:19" ht="16.5" thickTop="1" thickBot="1">
      <c r="A33" s="1"/>
      <c r="B33" s="557"/>
      <c r="C33" s="557"/>
      <c r="D33" s="3"/>
      <c r="E33" s="3"/>
      <c r="F33" s="3"/>
      <c r="G33" s="3"/>
      <c r="H33" s="300" t="s">
        <v>113</v>
      </c>
      <c r="I33" s="301" t="s">
        <v>308</v>
      </c>
      <c r="J33" s="295">
        <v>100</v>
      </c>
      <c r="K33" s="295">
        <v>0</v>
      </c>
      <c r="L33" s="276"/>
      <c r="M33" s="308" t="s">
        <v>329</v>
      </c>
      <c r="N33" s="309" t="s">
        <v>327</v>
      </c>
      <c r="O33" s="295">
        <v>30</v>
      </c>
      <c r="P33" s="295">
        <v>50</v>
      </c>
      <c r="Q33" s="295">
        <v>20</v>
      </c>
      <c r="R33" s="40"/>
      <c r="S33" s="1"/>
    </row>
    <row r="34" spans="1:19" ht="16.5" thickTop="1" thickBot="1">
      <c r="A34" s="1"/>
      <c r="B34" s="560"/>
      <c r="C34" s="560"/>
      <c r="D34" s="3"/>
      <c r="E34" s="3"/>
      <c r="F34" s="3"/>
      <c r="G34" s="3"/>
      <c r="H34" s="302" t="s">
        <v>310</v>
      </c>
      <c r="I34" s="301" t="s">
        <v>308</v>
      </c>
      <c r="J34" s="295">
        <v>100</v>
      </c>
      <c r="K34" s="295">
        <v>0</v>
      </c>
      <c r="L34" s="276"/>
      <c r="M34" s="308" t="s">
        <v>330</v>
      </c>
      <c r="N34" s="309" t="s">
        <v>327</v>
      </c>
      <c r="O34" s="295">
        <v>30</v>
      </c>
      <c r="P34" s="295">
        <v>50</v>
      </c>
      <c r="Q34" s="295">
        <v>20</v>
      </c>
      <c r="R34" s="40"/>
      <c r="S34" s="1"/>
    </row>
    <row r="35" spans="1:19" ht="16.5" thickTop="1" thickBot="1">
      <c r="A35" s="1"/>
      <c r="B35" s="560"/>
      <c r="C35" s="560"/>
      <c r="D35" s="3"/>
      <c r="E35" s="3"/>
      <c r="F35" s="3"/>
      <c r="G35" s="3"/>
      <c r="H35" s="300" t="s">
        <v>115</v>
      </c>
      <c r="I35" s="301" t="s">
        <v>308</v>
      </c>
      <c r="J35" s="295">
        <v>100</v>
      </c>
      <c r="K35" s="295">
        <v>0</v>
      </c>
      <c r="L35" s="276"/>
      <c r="M35" s="308" t="s">
        <v>331</v>
      </c>
      <c r="N35" s="309" t="s">
        <v>327</v>
      </c>
      <c r="O35" s="295">
        <v>30</v>
      </c>
      <c r="P35" s="295">
        <v>50</v>
      </c>
      <c r="Q35" s="295">
        <v>20</v>
      </c>
      <c r="R35" s="40"/>
      <c r="S35" s="1"/>
    </row>
    <row r="36" spans="1:19" ht="16.5" thickTop="1" thickBot="1">
      <c r="A36" s="1"/>
      <c r="B36" s="561"/>
      <c r="C36" s="561"/>
      <c r="D36" s="3"/>
      <c r="E36" s="3"/>
      <c r="F36" s="3"/>
      <c r="G36" s="3"/>
      <c r="H36" s="300" t="s">
        <v>116</v>
      </c>
      <c r="I36" s="301" t="s">
        <v>308</v>
      </c>
      <c r="J36" s="295">
        <v>100</v>
      </c>
      <c r="K36" s="295">
        <v>0</v>
      </c>
      <c r="L36" s="276"/>
      <c r="M36" s="308" t="s">
        <v>332</v>
      </c>
      <c r="N36" s="309" t="s">
        <v>327</v>
      </c>
      <c r="O36" s="295">
        <v>30</v>
      </c>
      <c r="P36" s="295">
        <v>50</v>
      </c>
      <c r="Q36" s="295">
        <v>20</v>
      </c>
      <c r="R36" s="40"/>
      <c r="S36" s="1"/>
    </row>
    <row r="37" spans="1:19" ht="16.5" thickTop="1" thickBot="1">
      <c r="A37" s="1"/>
      <c r="B37" s="561"/>
      <c r="C37" s="561"/>
      <c r="D37" s="3"/>
      <c r="E37" s="3"/>
      <c r="F37" s="3"/>
      <c r="G37" s="3"/>
      <c r="H37" s="300" t="s">
        <v>118</v>
      </c>
      <c r="I37" s="301" t="s">
        <v>308</v>
      </c>
      <c r="J37" s="295">
        <v>100</v>
      </c>
      <c r="K37" s="295">
        <v>0</v>
      </c>
      <c r="L37" s="276"/>
      <c r="M37" s="308" t="s">
        <v>333</v>
      </c>
      <c r="N37" s="309" t="s">
        <v>327</v>
      </c>
      <c r="O37" s="295">
        <v>30</v>
      </c>
      <c r="P37" s="295">
        <v>50</v>
      </c>
      <c r="Q37" s="295">
        <v>20</v>
      </c>
      <c r="R37" s="40"/>
      <c r="S37" s="1"/>
    </row>
    <row r="38" spans="1:19" ht="16.5" thickTop="1" thickBot="1">
      <c r="A38" s="1"/>
      <c r="B38" s="562"/>
      <c r="C38" s="562"/>
      <c r="D38" s="3"/>
      <c r="E38" s="3"/>
      <c r="F38" s="3"/>
      <c r="G38" s="3"/>
      <c r="H38" s="300" t="s">
        <v>119</v>
      </c>
      <c r="I38" s="301" t="s">
        <v>308</v>
      </c>
      <c r="J38" s="295">
        <v>100</v>
      </c>
      <c r="K38" s="295">
        <v>0</v>
      </c>
      <c r="L38" s="276"/>
      <c r="M38" s="308" t="s">
        <v>334</v>
      </c>
      <c r="N38" s="309" t="s">
        <v>327</v>
      </c>
      <c r="O38" s="295">
        <v>30</v>
      </c>
      <c r="P38" s="295">
        <v>50</v>
      </c>
      <c r="Q38" s="295">
        <v>20</v>
      </c>
      <c r="R38" s="40"/>
      <c r="S38" s="1"/>
    </row>
    <row r="39" spans="1:19" ht="16.5" thickTop="1" thickBot="1">
      <c r="A39" s="1"/>
      <c r="B39" s="562"/>
      <c r="C39" s="562"/>
      <c r="D39" s="3"/>
      <c r="E39" s="3"/>
      <c r="F39" s="3"/>
      <c r="G39" s="3"/>
      <c r="H39" s="300" t="s">
        <v>120</v>
      </c>
      <c r="I39" s="301" t="s">
        <v>308</v>
      </c>
      <c r="J39" s="295">
        <v>100</v>
      </c>
      <c r="K39" s="295">
        <v>0</v>
      </c>
      <c r="L39" s="276"/>
      <c r="M39" s="308" t="s">
        <v>335</v>
      </c>
      <c r="N39" s="309" t="s">
        <v>327</v>
      </c>
      <c r="O39" s="295">
        <v>30</v>
      </c>
      <c r="P39" s="295">
        <v>50</v>
      </c>
      <c r="Q39" s="295">
        <v>20</v>
      </c>
      <c r="R39" s="40"/>
      <c r="S39" s="1"/>
    </row>
    <row r="40" spans="1:19" ht="16.5" customHeight="1" thickTop="1" thickBot="1">
      <c r="A40" s="1"/>
      <c r="B40" s="552"/>
      <c r="C40" s="552"/>
      <c r="D40" s="3"/>
      <c r="E40" s="3"/>
      <c r="F40" s="3"/>
      <c r="G40" s="3"/>
      <c r="H40" s="300" t="s">
        <v>121</v>
      </c>
      <c r="I40" s="301" t="s">
        <v>308</v>
      </c>
      <c r="J40" s="295">
        <v>100</v>
      </c>
      <c r="K40" s="295">
        <v>0</v>
      </c>
      <c r="L40" s="276"/>
      <c r="M40" s="308" t="s">
        <v>336</v>
      </c>
      <c r="N40" s="309" t="s">
        <v>327</v>
      </c>
      <c r="O40" s="295">
        <v>30</v>
      </c>
      <c r="P40" s="295">
        <v>50</v>
      </c>
      <c r="Q40" s="295">
        <v>20</v>
      </c>
      <c r="R40" s="40"/>
      <c r="S40" s="1"/>
    </row>
    <row r="41" spans="1:19" ht="16.5" customHeight="1" thickTop="1" thickBot="1">
      <c r="A41" s="1"/>
      <c r="B41" s="552"/>
      <c r="C41" s="552"/>
      <c r="D41" s="3"/>
      <c r="E41" s="3"/>
      <c r="F41" s="3"/>
      <c r="G41" s="3"/>
      <c r="H41" s="300" t="s">
        <v>124</v>
      </c>
      <c r="I41" s="301" t="s">
        <v>308</v>
      </c>
      <c r="J41" s="295">
        <v>100</v>
      </c>
      <c r="K41" s="295">
        <v>0</v>
      </c>
      <c r="L41" s="276"/>
      <c r="M41" s="305"/>
      <c r="N41" s="310"/>
      <c r="O41" s="295"/>
      <c r="P41" s="295"/>
      <c r="Q41" s="295"/>
      <c r="R41" s="40"/>
      <c r="S41" s="1"/>
    </row>
    <row r="42" spans="1:19" ht="16.5" thickTop="1" thickBot="1">
      <c r="A42" s="1"/>
      <c r="B42" s="553"/>
      <c r="C42" s="554"/>
      <c r="D42" s="3"/>
      <c r="E42" s="3"/>
      <c r="F42" s="3"/>
      <c r="G42" s="3"/>
      <c r="H42" s="300" t="s">
        <v>125</v>
      </c>
      <c r="I42" s="301" t="s">
        <v>308</v>
      </c>
      <c r="J42" s="295">
        <v>100</v>
      </c>
      <c r="K42" s="295">
        <v>0</v>
      </c>
      <c r="L42" s="276"/>
      <c r="M42" s="305"/>
      <c r="N42" s="310"/>
      <c r="O42" s="295"/>
      <c r="P42" s="295"/>
      <c r="Q42" s="295"/>
      <c r="R42" s="40"/>
      <c r="S42" s="1"/>
    </row>
    <row r="43" spans="1:19" ht="16.5" thickTop="1" thickBot="1">
      <c r="A43" s="1"/>
      <c r="B43" s="555"/>
      <c r="C43" s="556"/>
      <c r="D43" s="3"/>
      <c r="E43" s="3"/>
      <c r="F43" s="3"/>
      <c r="G43" s="3"/>
      <c r="H43" s="300" t="s">
        <v>128</v>
      </c>
      <c r="I43" s="301" t="s">
        <v>308</v>
      </c>
      <c r="J43" s="295">
        <v>100</v>
      </c>
      <c r="K43" s="295">
        <v>0</v>
      </c>
      <c r="L43" s="276"/>
      <c r="M43" s="305"/>
      <c r="N43" s="310"/>
      <c r="O43" s="295"/>
      <c r="P43" s="295"/>
      <c r="Q43" s="295"/>
      <c r="R43" s="41"/>
      <c r="S43" s="1"/>
    </row>
    <row r="44" spans="1:19" ht="16.5" thickTop="1" thickBot="1">
      <c r="A44" s="1"/>
      <c r="B44" s="123"/>
      <c r="C44" s="123"/>
      <c r="D44" s="3"/>
      <c r="E44" s="3"/>
      <c r="F44" s="3"/>
      <c r="G44" s="3"/>
      <c r="H44" s="300"/>
      <c r="I44" s="301"/>
      <c r="J44" s="295"/>
      <c r="K44" s="295"/>
      <c r="L44" s="276"/>
      <c r="M44" s="305"/>
      <c r="N44" s="310"/>
      <c r="O44" s="295"/>
      <c r="P44" s="295"/>
      <c r="Q44" s="295"/>
      <c r="R44" s="41"/>
      <c r="S44" s="1"/>
    </row>
    <row r="45" spans="1:19" ht="16.5" thickTop="1" thickBot="1">
      <c r="A45" s="1"/>
      <c r="B45" s="516" t="s">
        <v>587</v>
      </c>
      <c r="C45" s="3"/>
      <c r="D45" s="3"/>
      <c r="E45" s="3"/>
      <c r="F45" s="3"/>
      <c r="G45" s="3"/>
      <c r="H45" s="300"/>
      <c r="I45" s="301"/>
      <c r="J45" s="295"/>
      <c r="K45" s="295"/>
      <c r="L45" s="276"/>
      <c r="M45" s="305"/>
      <c r="N45" s="310"/>
      <c r="O45" s="295"/>
      <c r="P45" s="295"/>
      <c r="Q45" s="295"/>
      <c r="R45" s="41"/>
      <c r="S45" s="1"/>
    </row>
    <row r="46" spans="1:19" ht="16.5" thickTop="1" thickBot="1">
      <c r="A46" s="1"/>
      <c r="B46" s="3"/>
      <c r="C46" s="3"/>
      <c r="D46" s="3"/>
      <c r="E46" s="3"/>
      <c r="F46" s="3"/>
      <c r="G46" s="3"/>
      <c r="H46" s="300"/>
      <c r="I46" s="301"/>
      <c r="J46" s="295"/>
      <c r="K46" s="295"/>
      <c r="L46" s="276"/>
      <c r="M46" s="305"/>
      <c r="N46" s="310"/>
      <c r="O46" s="295"/>
      <c r="P46" s="295"/>
      <c r="Q46" s="295"/>
      <c r="R46" s="41"/>
      <c r="S46" s="1"/>
    </row>
    <row r="47" spans="1:19" ht="16.5" thickTop="1" thickBot="1">
      <c r="A47" s="1"/>
      <c r="B47" s="3"/>
      <c r="C47" s="3"/>
      <c r="D47" s="3"/>
      <c r="E47" s="3"/>
      <c r="F47" s="3"/>
      <c r="G47" s="3"/>
      <c r="H47" s="300"/>
      <c r="I47" s="301"/>
      <c r="J47" s="295"/>
      <c r="K47" s="295"/>
      <c r="L47" s="276"/>
      <c r="M47" s="305"/>
      <c r="N47" s="310"/>
      <c r="O47" s="295"/>
      <c r="P47" s="295"/>
      <c r="Q47" s="295"/>
      <c r="R47" s="41"/>
      <c r="S47" s="1"/>
    </row>
    <row r="48" spans="1:19" ht="15" thickTop="1">
      <c r="A48" s="1"/>
      <c r="B48" s="1"/>
      <c r="C48" s="1"/>
      <c r="D48" s="1"/>
      <c r="E48" s="1"/>
      <c r="F48" s="1"/>
      <c r="G48" s="1"/>
      <c r="H48" s="42"/>
      <c r="I48" s="42"/>
      <c r="J48" s="42"/>
      <c r="K48" s="42"/>
      <c r="L48" s="42"/>
      <c r="M48" s="42"/>
      <c r="N48" s="42"/>
      <c r="O48" s="42"/>
      <c r="P48" s="42"/>
      <c r="Q48" s="42"/>
      <c r="R48" s="42"/>
      <c r="S48" s="1"/>
    </row>
    <row r="49" spans="8:18" ht="14.5" hidden="1">
      <c r="H49" s="43"/>
      <c r="I49" s="43"/>
      <c r="J49" s="43"/>
      <c r="K49" s="43"/>
      <c r="L49" s="43"/>
      <c r="M49" s="43"/>
      <c r="N49" s="43"/>
      <c r="O49" s="43"/>
      <c r="P49" s="43"/>
      <c r="Q49" s="43"/>
      <c r="R49" s="43"/>
    </row>
    <row r="50" spans="8:18" ht="14.5" hidden="1"/>
    <row r="51" spans="8:18" ht="14.5" hidden="1"/>
    <row r="52" spans="8:18" ht="15" customHeight="1"/>
    <row r="53" spans="8:18" ht="15" customHeight="1"/>
  </sheetData>
  <sheetProtection password="D4D7" sheet="1" objects="1" scenarios="1" selectLockedCells="1"/>
  <protectedRanges>
    <protectedRange sqref="C7 D8:E18 E5:E6" name="Range12"/>
    <protectedRange sqref="C4" name="Range11"/>
    <protectedRange sqref="C6" name="Range12_1"/>
    <protectedRange sqref="C8:C10" name="Range12_1_1"/>
    <protectedRange sqref="C11:C19" name="Range12_2"/>
    <protectedRange sqref="D5" name="Range12_3"/>
    <protectedRange sqref="D7:E7 D6" name="Range12_4"/>
  </protectedRanges>
  <sortState ref="M5:M15">
    <sortCondition ref="M5"/>
  </sortState>
  <mergeCells count="10">
    <mergeCell ref="R11:R12"/>
    <mergeCell ref="B40:C41"/>
    <mergeCell ref="B42:C43"/>
    <mergeCell ref="B32:C33"/>
    <mergeCell ref="B5:C5"/>
    <mergeCell ref="B34:C35"/>
    <mergeCell ref="B36:C37"/>
    <mergeCell ref="B38:C39"/>
    <mergeCell ref="E5:F5"/>
    <mergeCell ref="E6:F20"/>
  </mergeCells>
  <dataValidations count="14">
    <dataValidation allowBlank="1" showInputMessage="1" showErrorMessage="1" prompt="Write here Principal Mobile No." sqref="C17"/>
    <dataValidation allowBlank="1" showInputMessage="1" showErrorMessage="1" prompt="Write here Principal Name" sqref="C16"/>
    <dataValidation allowBlank="1" showInputMessage="1" showErrorMessage="1" prompt="write here Result decalare Date" sqref="C12"/>
    <dataValidation allowBlank="1" showInputMessage="1" showErrorMessage="1" promptTitle="School Semis Code" prompt="School Semis Code" sqref="C13"/>
    <dataValidation type="list" allowBlank="1" showInputMessage="1" showErrorMessage="1" promptTitle="Medium" prompt="Medium" sqref="C14">
      <formula1>"Hindi , English"</formula1>
    </dataValidation>
    <dataValidation allowBlank="1" showInputMessage="1" showErrorMessage="1" promptTitle="Examine Incharge Name" prompt="write Hare Examine Incharge Name" sqref="C18:C19"/>
    <dataValidation allowBlank="1" showInputMessage="1" showErrorMessage="1" promptTitle="School Name" prompt="Write in School Name" sqref="C8"/>
    <dataValidation allowBlank="1" showInputMessage="1" showErrorMessage="1" promptTitle="DISE CODE" prompt="write Here Shool Dise Code No." sqref="C9"/>
    <dataValidation allowBlank="1" showErrorMessage="1" sqref="D6:D15 E5"/>
    <dataValidation type="list" allowBlank="1" showInputMessage="1" showErrorMessage="1" prompt="faculty Name" sqref="C6">
      <formula1>"Arts , Commerce , Science , Agriculture"</formula1>
    </dataValidation>
    <dataValidation type="list" allowBlank="1" showInputMessage="1" showErrorMessage="1" prompt="section" sqref="C7">
      <formula1>"A,B,C,D,E,F,G,H"</formula1>
    </dataValidation>
    <dataValidation allowBlank="1" showInputMessage="1" showErrorMessage="1" promptTitle="Class Teacher Name" prompt="Class 11" sqref="C15"/>
    <dataValidation allowBlank="1" showInputMessage="1" showErrorMessage="1" prompt="Short School Name" sqref="C11"/>
    <dataValidation allowBlank="1" showInputMessage="1" showErrorMessage="1" prompt="Write hereSchool rName in Hindi" sqref="C10"/>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I78"/>
  <sheetViews>
    <sheetView workbookViewId="0">
      <selection activeCell="L20" sqref="L20"/>
    </sheetView>
  </sheetViews>
  <sheetFormatPr defaultColWidth="9.1796875" defaultRowHeight="14.5"/>
  <cols>
    <col min="1" max="5" width="9.1796875" style="274"/>
    <col min="6" max="6" width="14.1796875" style="274" bestFit="1" customWidth="1"/>
    <col min="7" max="7" width="16.1796875" style="274" bestFit="1" customWidth="1"/>
    <col min="8" max="8" width="14" style="274" bestFit="1" customWidth="1"/>
    <col min="9" max="9" width="15" style="274" bestFit="1" customWidth="1"/>
    <col min="10" max="16384" width="9.1796875" style="274"/>
  </cols>
  <sheetData>
    <row r="1" spans="1:9">
      <c r="A1" s="329" t="s">
        <v>360</v>
      </c>
      <c r="B1" s="329" t="s">
        <v>10</v>
      </c>
      <c r="C1" s="329" t="s">
        <v>8</v>
      </c>
      <c r="D1" s="329" t="s">
        <v>361</v>
      </c>
      <c r="E1" s="329" t="s">
        <v>362</v>
      </c>
      <c r="F1" s="329" t="s">
        <v>363</v>
      </c>
      <c r="G1" s="329" t="s">
        <v>364</v>
      </c>
      <c r="H1" s="329" t="s">
        <v>259</v>
      </c>
      <c r="I1" s="329" t="s">
        <v>260</v>
      </c>
    </row>
    <row r="2" spans="1:9" ht="15" customHeight="1">
      <c r="A2" s="274">
        <v>1</v>
      </c>
      <c r="B2" s="334" t="s">
        <v>16</v>
      </c>
      <c r="C2" s="334" t="s">
        <v>411</v>
      </c>
      <c r="D2" s="274">
        <v>1101</v>
      </c>
      <c r="E2" s="334">
        <v>6327</v>
      </c>
      <c r="F2" s="335">
        <v>37905</v>
      </c>
      <c r="G2" s="334" t="s">
        <v>417</v>
      </c>
      <c r="H2" s="334" t="s">
        <v>418</v>
      </c>
      <c r="I2" s="334" t="s">
        <v>419</v>
      </c>
    </row>
    <row r="3" spans="1:9" ht="15" customHeight="1">
      <c r="A3" s="274">
        <v>2</v>
      </c>
      <c r="B3" s="334" t="s">
        <v>16</v>
      </c>
      <c r="C3" s="334" t="s">
        <v>411</v>
      </c>
      <c r="D3" s="274">
        <v>1102</v>
      </c>
      <c r="E3" s="334">
        <v>6284</v>
      </c>
      <c r="F3" s="335">
        <v>36981</v>
      </c>
      <c r="G3" s="334" t="s">
        <v>420</v>
      </c>
      <c r="H3" s="334" t="s">
        <v>421</v>
      </c>
      <c r="I3" s="334" t="s">
        <v>422</v>
      </c>
    </row>
    <row r="4" spans="1:9" ht="15" customHeight="1">
      <c r="A4" s="274">
        <v>3</v>
      </c>
      <c r="B4" s="334" t="s">
        <v>15</v>
      </c>
      <c r="C4" s="334" t="s">
        <v>13</v>
      </c>
      <c r="D4" s="274">
        <v>1103</v>
      </c>
      <c r="E4" s="334">
        <v>6239</v>
      </c>
      <c r="F4" s="335">
        <v>37114</v>
      </c>
      <c r="G4" s="334" t="s">
        <v>423</v>
      </c>
      <c r="H4" s="334" t="s">
        <v>424</v>
      </c>
      <c r="I4" s="334" t="s">
        <v>425</v>
      </c>
    </row>
    <row r="5" spans="1:9" ht="15" customHeight="1">
      <c r="A5" s="274">
        <v>4</v>
      </c>
      <c r="B5" s="334" t="s">
        <v>16</v>
      </c>
      <c r="C5" s="334" t="s">
        <v>411</v>
      </c>
      <c r="D5" s="274">
        <v>1104</v>
      </c>
      <c r="E5" s="334">
        <v>6285</v>
      </c>
      <c r="F5" s="335">
        <v>39655</v>
      </c>
      <c r="G5" s="334" t="s">
        <v>426</v>
      </c>
      <c r="H5" s="334" t="s">
        <v>427</v>
      </c>
      <c r="I5" s="334" t="s">
        <v>428</v>
      </c>
    </row>
    <row r="6" spans="1:9" ht="15" customHeight="1">
      <c r="A6" s="274">
        <v>5</v>
      </c>
      <c r="B6" s="334" t="s">
        <v>16</v>
      </c>
      <c r="C6" s="334" t="s">
        <v>411</v>
      </c>
      <c r="D6" s="274">
        <v>1105</v>
      </c>
      <c r="E6" s="334">
        <v>6325</v>
      </c>
      <c r="F6" s="335">
        <v>38143</v>
      </c>
      <c r="G6" s="334" t="s">
        <v>429</v>
      </c>
      <c r="H6" s="334" t="s">
        <v>430</v>
      </c>
      <c r="I6" s="334" t="s">
        <v>431</v>
      </c>
    </row>
    <row r="7" spans="1:9" ht="15" customHeight="1">
      <c r="A7" s="274">
        <v>6</v>
      </c>
      <c r="B7" s="334" t="s">
        <v>16</v>
      </c>
      <c r="C7" s="334" t="s">
        <v>411</v>
      </c>
      <c r="D7" s="274">
        <v>1106</v>
      </c>
      <c r="E7" s="334">
        <v>6344</v>
      </c>
      <c r="F7" s="335">
        <v>38062</v>
      </c>
      <c r="G7" s="334" t="s">
        <v>432</v>
      </c>
      <c r="H7" s="334" t="s">
        <v>433</v>
      </c>
      <c r="I7" s="334" t="s">
        <v>434</v>
      </c>
    </row>
    <row r="8" spans="1:9" ht="15" customHeight="1">
      <c r="A8" s="274">
        <v>7</v>
      </c>
      <c r="B8" s="334" t="s">
        <v>14</v>
      </c>
      <c r="C8" s="334" t="s">
        <v>582</v>
      </c>
      <c r="D8" s="274">
        <v>1107</v>
      </c>
      <c r="E8" s="334">
        <v>6287</v>
      </c>
      <c r="F8" s="335">
        <v>37432</v>
      </c>
      <c r="G8" s="334" t="s">
        <v>435</v>
      </c>
      <c r="H8" s="334" t="s">
        <v>436</v>
      </c>
      <c r="I8" s="334" t="s">
        <v>437</v>
      </c>
    </row>
    <row r="9" spans="1:9" ht="15" customHeight="1">
      <c r="A9" s="274">
        <v>8</v>
      </c>
      <c r="B9" s="334" t="s">
        <v>16</v>
      </c>
      <c r="C9" s="334" t="s">
        <v>411</v>
      </c>
      <c r="D9" s="274">
        <v>1108</v>
      </c>
      <c r="E9" s="334">
        <v>6354</v>
      </c>
      <c r="F9" s="335">
        <v>37650</v>
      </c>
      <c r="G9" s="334" t="s">
        <v>438</v>
      </c>
      <c r="H9" s="334" t="s">
        <v>439</v>
      </c>
      <c r="I9" s="334" t="s">
        <v>440</v>
      </c>
    </row>
    <row r="10" spans="1:9" ht="15" customHeight="1">
      <c r="A10" s="274">
        <v>9</v>
      </c>
      <c r="B10" s="334" t="s">
        <v>14</v>
      </c>
      <c r="C10" s="334" t="s">
        <v>583</v>
      </c>
      <c r="D10" s="274">
        <v>1109</v>
      </c>
      <c r="E10" s="334">
        <v>5806</v>
      </c>
      <c r="F10" s="335">
        <v>38389</v>
      </c>
      <c r="G10" s="334" t="s">
        <v>441</v>
      </c>
      <c r="H10" s="334" t="s">
        <v>442</v>
      </c>
      <c r="I10" s="334" t="s">
        <v>412</v>
      </c>
    </row>
    <row r="11" spans="1:9" ht="15" customHeight="1">
      <c r="A11" s="274">
        <v>10</v>
      </c>
      <c r="B11" s="334" t="s">
        <v>15</v>
      </c>
      <c r="C11" s="334" t="s">
        <v>411</v>
      </c>
      <c r="D11" s="274">
        <v>1110</v>
      </c>
      <c r="E11" s="334">
        <v>6409</v>
      </c>
      <c r="F11" s="335">
        <v>37622</v>
      </c>
      <c r="G11" s="334" t="s">
        <v>443</v>
      </c>
      <c r="H11" s="334" t="s">
        <v>444</v>
      </c>
      <c r="I11" s="334" t="s">
        <v>445</v>
      </c>
    </row>
    <row r="12" spans="1:9" ht="15" customHeight="1">
      <c r="A12" s="274">
        <v>11</v>
      </c>
      <c r="B12" s="334" t="s">
        <v>16</v>
      </c>
      <c r="C12" s="334" t="s">
        <v>411</v>
      </c>
      <c r="D12" s="274">
        <v>1111</v>
      </c>
      <c r="E12" s="334">
        <v>5555</v>
      </c>
      <c r="F12" s="335">
        <v>37643</v>
      </c>
      <c r="G12" s="334" t="s">
        <v>446</v>
      </c>
      <c r="H12" s="334" t="s">
        <v>447</v>
      </c>
      <c r="I12" s="334" t="s">
        <v>448</v>
      </c>
    </row>
    <row r="13" spans="1:9" ht="15" customHeight="1">
      <c r="A13" s="274">
        <v>12</v>
      </c>
      <c r="B13" s="334" t="s">
        <v>16</v>
      </c>
      <c r="C13" s="334" t="s">
        <v>411</v>
      </c>
      <c r="D13" s="274">
        <v>1112</v>
      </c>
      <c r="E13" s="334">
        <v>5815</v>
      </c>
      <c r="F13" s="335">
        <v>36528</v>
      </c>
      <c r="G13" s="334" t="s">
        <v>449</v>
      </c>
      <c r="H13" s="334" t="s">
        <v>450</v>
      </c>
      <c r="I13" s="334" t="s">
        <v>451</v>
      </c>
    </row>
    <row r="14" spans="1:9" ht="15" customHeight="1">
      <c r="A14" s="274">
        <v>13</v>
      </c>
      <c r="B14" s="334" t="s">
        <v>16</v>
      </c>
      <c r="C14" s="334" t="s">
        <v>411</v>
      </c>
      <c r="D14" s="274">
        <v>1113</v>
      </c>
      <c r="E14" s="334">
        <v>6248</v>
      </c>
      <c r="F14" s="335">
        <v>37623</v>
      </c>
      <c r="G14" s="334" t="s">
        <v>452</v>
      </c>
      <c r="H14" s="334" t="s">
        <v>453</v>
      </c>
      <c r="I14" s="334" t="s">
        <v>454</v>
      </c>
    </row>
    <row r="15" spans="1:9" ht="15" customHeight="1">
      <c r="A15" s="274">
        <v>14</v>
      </c>
      <c r="B15" s="334" t="s">
        <v>16</v>
      </c>
      <c r="C15" s="334" t="s">
        <v>411</v>
      </c>
      <c r="D15" s="274">
        <v>1114</v>
      </c>
      <c r="E15" s="334">
        <v>6286</v>
      </c>
      <c r="F15" s="335">
        <v>38247</v>
      </c>
      <c r="G15" s="334" t="s">
        <v>455</v>
      </c>
      <c r="H15" s="334" t="s">
        <v>456</v>
      </c>
      <c r="I15" s="334" t="s">
        <v>457</v>
      </c>
    </row>
    <row r="16" spans="1:9" ht="15" customHeight="1">
      <c r="A16" s="274">
        <v>15</v>
      </c>
      <c r="B16" s="334" t="s">
        <v>16</v>
      </c>
      <c r="C16" s="334" t="s">
        <v>13</v>
      </c>
      <c r="D16" s="274">
        <v>1115</v>
      </c>
      <c r="E16" s="334">
        <v>6281</v>
      </c>
      <c r="F16" s="335">
        <v>37908</v>
      </c>
      <c r="G16" s="334" t="s">
        <v>458</v>
      </c>
      <c r="H16" s="334" t="s">
        <v>459</v>
      </c>
      <c r="I16" s="334" t="s">
        <v>460</v>
      </c>
    </row>
    <row r="17" spans="1:9" ht="15" customHeight="1">
      <c r="A17" s="274">
        <v>16</v>
      </c>
      <c r="B17" s="334" t="s">
        <v>16</v>
      </c>
      <c r="C17" s="334" t="s">
        <v>13</v>
      </c>
      <c r="D17" s="274">
        <v>1116</v>
      </c>
      <c r="E17" s="334">
        <v>6356</v>
      </c>
      <c r="F17" s="335">
        <v>37937</v>
      </c>
      <c r="G17" s="334" t="s">
        <v>461</v>
      </c>
      <c r="H17" s="334" t="s">
        <v>462</v>
      </c>
      <c r="I17" s="334" t="s">
        <v>463</v>
      </c>
    </row>
    <row r="18" spans="1:9" ht="15" customHeight="1">
      <c r="A18" s="274">
        <v>17</v>
      </c>
      <c r="B18" s="334" t="s">
        <v>16</v>
      </c>
      <c r="C18" s="334" t="s">
        <v>411</v>
      </c>
      <c r="D18" s="274">
        <v>1117</v>
      </c>
      <c r="E18" s="334">
        <v>5556</v>
      </c>
      <c r="F18" s="335">
        <v>37681</v>
      </c>
      <c r="G18" s="334" t="s">
        <v>464</v>
      </c>
      <c r="H18" s="334" t="s">
        <v>465</v>
      </c>
      <c r="I18" s="334" t="s">
        <v>466</v>
      </c>
    </row>
    <row r="19" spans="1:9" ht="15" customHeight="1">
      <c r="A19" s="274">
        <v>18</v>
      </c>
      <c r="B19" s="334" t="s">
        <v>15</v>
      </c>
      <c r="C19" s="334" t="s">
        <v>13</v>
      </c>
      <c r="D19" s="274">
        <v>1118</v>
      </c>
      <c r="E19" s="334">
        <v>6246</v>
      </c>
      <c r="F19" s="335">
        <v>38574</v>
      </c>
      <c r="G19" s="334" t="s">
        <v>467</v>
      </c>
      <c r="H19" s="334" t="s">
        <v>468</v>
      </c>
      <c r="I19" s="334" t="s">
        <v>469</v>
      </c>
    </row>
    <row r="20" spans="1:9" ht="15" customHeight="1">
      <c r="A20" s="274">
        <v>19</v>
      </c>
      <c r="B20" s="334" t="s">
        <v>15</v>
      </c>
      <c r="C20" s="334" t="s">
        <v>13</v>
      </c>
      <c r="D20" s="274">
        <v>1119</v>
      </c>
      <c r="E20" s="334">
        <v>6397</v>
      </c>
      <c r="F20" s="335">
        <v>37669</v>
      </c>
      <c r="G20" s="334" t="s">
        <v>470</v>
      </c>
      <c r="H20" s="334" t="s">
        <v>471</v>
      </c>
      <c r="I20" s="334" t="s">
        <v>472</v>
      </c>
    </row>
    <row r="21" spans="1:9" ht="15" customHeight="1">
      <c r="A21" s="274">
        <v>20</v>
      </c>
      <c r="B21" s="334" t="s">
        <v>16</v>
      </c>
      <c r="C21" s="334" t="s">
        <v>13</v>
      </c>
      <c r="D21" s="274">
        <v>1120</v>
      </c>
      <c r="E21" s="334">
        <v>6225</v>
      </c>
      <c r="F21" s="335">
        <v>36850</v>
      </c>
      <c r="G21" s="334" t="s">
        <v>473</v>
      </c>
      <c r="H21" s="334" t="s">
        <v>474</v>
      </c>
      <c r="I21" s="334" t="s">
        <v>475</v>
      </c>
    </row>
    <row r="22" spans="1:9" ht="15" customHeight="1">
      <c r="A22" s="274">
        <v>21</v>
      </c>
      <c r="B22" s="334" t="s">
        <v>14</v>
      </c>
      <c r="C22" s="334" t="s">
        <v>13</v>
      </c>
      <c r="D22" s="274">
        <v>1121</v>
      </c>
      <c r="E22" s="334">
        <v>4857</v>
      </c>
      <c r="F22" s="335">
        <v>36911</v>
      </c>
      <c r="G22" s="334" t="s">
        <v>476</v>
      </c>
      <c r="H22" s="334" t="s">
        <v>477</v>
      </c>
      <c r="I22" s="334" t="s">
        <v>478</v>
      </c>
    </row>
    <row r="23" spans="1:9" ht="15" customHeight="1">
      <c r="A23" s="274">
        <v>22</v>
      </c>
      <c r="B23" s="334" t="s">
        <v>15</v>
      </c>
      <c r="C23" s="334" t="s">
        <v>13</v>
      </c>
      <c r="D23" s="274">
        <v>1122</v>
      </c>
      <c r="E23" s="334">
        <v>6415</v>
      </c>
      <c r="F23" s="335">
        <v>37874</v>
      </c>
      <c r="G23" s="334" t="s">
        <v>479</v>
      </c>
      <c r="H23" s="334" t="s">
        <v>480</v>
      </c>
      <c r="I23" s="334" t="s">
        <v>481</v>
      </c>
    </row>
    <row r="24" spans="1:9" ht="15" customHeight="1">
      <c r="A24" s="274">
        <v>23</v>
      </c>
      <c r="B24" s="334" t="s">
        <v>16</v>
      </c>
      <c r="C24" s="334" t="s">
        <v>13</v>
      </c>
      <c r="D24" s="274">
        <v>1123</v>
      </c>
      <c r="E24" s="334">
        <v>6240</v>
      </c>
      <c r="F24" s="335">
        <v>38178</v>
      </c>
      <c r="G24" s="334" t="s">
        <v>482</v>
      </c>
      <c r="H24" s="334" t="s">
        <v>483</v>
      </c>
      <c r="I24" s="334" t="s">
        <v>484</v>
      </c>
    </row>
    <row r="25" spans="1:9" ht="15" customHeight="1">
      <c r="A25" s="274">
        <v>24</v>
      </c>
      <c r="B25" s="334" t="s">
        <v>14</v>
      </c>
      <c r="C25" s="334" t="s">
        <v>13</v>
      </c>
      <c r="D25" s="274">
        <v>1124</v>
      </c>
      <c r="E25" s="334">
        <v>5501</v>
      </c>
      <c r="F25" s="335">
        <v>37316</v>
      </c>
      <c r="G25" s="334" t="s">
        <v>485</v>
      </c>
      <c r="H25" s="334" t="s">
        <v>486</v>
      </c>
      <c r="I25" s="334" t="s">
        <v>487</v>
      </c>
    </row>
    <row r="26" spans="1:9" ht="15" customHeight="1">
      <c r="A26" s="274">
        <v>25</v>
      </c>
      <c r="B26" s="334" t="s">
        <v>14</v>
      </c>
      <c r="C26" s="334" t="s">
        <v>411</v>
      </c>
      <c r="D26" s="274">
        <v>1125</v>
      </c>
      <c r="E26" s="334">
        <v>6328</v>
      </c>
      <c r="F26" s="335">
        <v>37860</v>
      </c>
      <c r="G26" s="334" t="s">
        <v>488</v>
      </c>
      <c r="H26" s="334" t="s">
        <v>489</v>
      </c>
      <c r="I26" s="334" t="s">
        <v>490</v>
      </c>
    </row>
    <row r="27" spans="1:9" ht="15" customHeight="1">
      <c r="A27" s="274">
        <v>26</v>
      </c>
      <c r="B27" s="334" t="s">
        <v>15</v>
      </c>
      <c r="C27" s="334" t="s">
        <v>411</v>
      </c>
      <c r="D27" s="274">
        <v>1126</v>
      </c>
      <c r="E27" s="334">
        <v>4866</v>
      </c>
      <c r="F27" s="335">
        <v>37841</v>
      </c>
      <c r="G27" s="334" t="s">
        <v>491</v>
      </c>
      <c r="H27" s="334" t="s">
        <v>492</v>
      </c>
      <c r="I27" s="334" t="s">
        <v>493</v>
      </c>
    </row>
    <row r="28" spans="1:9" ht="15" customHeight="1">
      <c r="A28" s="274">
        <v>27</v>
      </c>
      <c r="B28" s="334" t="s">
        <v>16</v>
      </c>
      <c r="C28" s="334" t="s">
        <v>411</v>
      </c>
      <c r="D28" s="274">
        <v>1127</v>
      </c>
      <c r="E28" s="334">
        <v>6305</v>
      </c>
      <c r="F28" s="335">
        <v>37981</v>
      </c>
      <c r="G28" s="334" t="s">
        <v>494</v>
      </c>
      <c r="H28" s="334" t="s">
        <v>495</v>
      </c>
      <c r="I28" s="334" t="s">
        <v>496</v>
      </c>
    </row>
    <row r="29" spans="1:9" ht="15" customHeight="1">
      <c r="A29" s="274">
        <v>28</v>
      </c>
      <c r="B29" s="334" t="s">
        <v>14</v>
      </c>
      <c r="C29" s="334" t="s">
        <v>13</v>
      </c>
      <c r="D29" s="274">
        <v>1128</v>
      </c>
      <c r="E29" s="334">
        <v>6318</v>
      </c>
      <c r="F29" s="335">
        <v>40456</v>
      </c>
      <c r="G29" s="334" t="s">
        <v>497</v>
      </c>
      <c r="H29" s="334" t="s">
        <v>498</v>
      </c>
      <c r="I29" s="334" t="s">
        <v>499</v>
      </c>
    </row>
    <row r="30" spans="1:9" ht="15" customHeight="1">
      <c r="A30" s="274">
        <v>29</v>
      </c>
      <c r="B30" s="334" t="s">
        <v>16</v>
      </c>
      <c r="C30" s="334" t="s">
        <v>13</v>
      </c>
      <c r="D30" s="274">
        <v>1129</v>
      </c>
      <c r="E30" s="334">
        <v>6352</v>
      </c>
      <c r="F30" s="335">
        <v>37838</v>
      </c>
      <c r="G30" s="334" t="s">
        <v>500</v>
      </c>
      <c r="H30" s="334" t="s">
        <v>501</v>
      </c>
      <c r="I30" s="334" t="s">
        <v>502</v>
      </c>
    </row>
    <row r="31" spans="1:9" ht="15" customHeight="1">
      <c r="A31" s="274">
        <v>30</v>
      </c>
      <c r="B31" s="334" t="s">
        <v>16</v>
      </c>
      <c r="C31" s="334" t="s">
        <v>411</v>
      </c>
      <c r="D31" s="274">
        <v>1130</v>
      </c>
      <c r="E31" s="334">
        <v>6396</v>
      </c>
      <c r="F31" s="335">
        <v>37438</v>
      </c>
      <c r="G31" s="334" t="s">
        <v>503</v>
      </c>
      <c r="H31" s="334" t="s">
        <v>504</v>
      </c>
      <c r="I31" s="334" t="s">
        <v>505</v>
      </c>
    </row>
    <row r="32" spans="1:9" ht="15" customHeight="1">
      <c r="A32" s="274">
        <v>31</v>
      </c>
      <c r="B32" s="334" t="s">
        <v>16</v>
      </c>
      <c r="C32" s="334" t="s">
        <v>13</v>
      </c>
      <c r="D32" s="274">
        <v>1131</v>
      </c>
      <c r="E32" s="334">
        <v>6345</v>
      </c>
      <c r="F32" s="335">
        <v>37486</v>
      </c>
      <c r="G32" s="334" t="s">
        <v>506</v>
      </c>
      <c r="H32" s="334" t="s">
        <v>507</v>
      </c>
      <c r="I32" s="334" t="s">
        <v>508</v>
      </c>
    </row>
    <row r="33" spans="1:9" ht="15" customHeight="1">
      <c r="A33" s="274">
        <v>32</v>
      </c>
      <c r="B33" s="334" t="s">
        <v>15</v>
      </c>
      <c r="C33" s="334" t="s">
        <v>13</v>
      </c>
      <c r="D33" s="274">
        <v>1133</v>
      </c>
      <c r="E33" s="334">
        <v>6342</v>
      </c>
      <c r="F33" s="335">
        <v>37487</v>
      </c>
      <c r="G33" s="334" t="s">
        <v>509</v>
      </c>
      <c r="H33" s="334" t="s">
        <v>510</v>
      </c>
      <c r="I33" s="334" t="s">
        <v>511</v>
      </c>
    </row>
    <row r="34" spans="1:9" ht="15" customHeight="1">
      <c r="A34" s="274">
        <v>33</v>
      </c>
      <c r="B34" s="334" t="s">
        <v>14</v>
      </c>
      <c r="C34" s="334" t="s">
        <v>13</v>
      </c>
      <c r="D34" s="274">
        <v>1134</v>
      </c>
      <c r="E34" s="334">
        <v>6244</v>
      </c>
      <c r="F34" s="335">
        <v>37568</v>
      </c>
      <c r="G34" s="334" t="s">
        <v>512</v>
      </c>
      <c r="H34" s="334" t="s">
        <v>513</v>
      </c>
      <c r="I34" s="334" t="s">
        <v>514</v>
      </c>
    </row>
    <row r="35" spans="1:9" ht="15" customHeight="1">
      <c r="A35" s="274">
        <v>34</v>
      </c>
      <c r="B35" s="334" t="s">
        <v>16</v>
      </c>
      <c r="C35" s="334" t="s">
        <v>411</v>
      </c>
      <c r="D35" s="274">
        <v>1135</v>
      </c>
      <c r="E35" s="334">
        <v>6412</v>
      </c>
      <c r="F35" s="335">
        <v>38001</v>
      </c>
      <c r="G35" s="334" t="s">
        <v>515</v>
      </c>
      <c r="H35" s="334" t="s">
        <v>516</v>
      </c>
      <c r="I35" s="334" t="s">
        <v>517</v>
      </c>
    </row>
    <row r="36" spans="1:9" ht="15" customHeight="1">
      <c r="A36" s="274">
        <v>35</v>
      </c>
      <c r="B36" s="334" t="s">
        <v>16</v>
      </c>
      <c r="C36" s="334" t="s">
        <v>411</v>
      </c>
      <c r="D36" s="274">
        <v>1136</v>
      </c>
      <c r="E36" s="334">
        <v>6414</v>
      </c>
      <c r="F36" s="335">
        <v>38173</v>
      </c>
      <c r="G36" s="334" t="s">
        <v>518</v>
      </c>
      <c r="H36" s="334" t="s">
        <v>519</v>
      </c>
      <c r="I36" s="334" t="s">
        <v>414</v>
      </c>
    </row>
    <row r="37" spans="1:9" ht="15" customHeight="1">
      <c r="A37" s="274">
        <v>36</v>
      </c>
      <c r="B37" s="334" t="s">
        <v>16</v>
      </c>
      <c r="C37" s="334" t="s">
        <v>13</v>
      </c>
      <c r="D37" s="274">
        <v>1137</v>
      </c>
      <c r="E37" s="334">
        <v>6243</v>
      </c>
      <c r="F37" s="335">
        <v>37386</v>
      </c>
      <c r="G37" s="334" t="s">
        <v>520</v>
      </c>
      <c r="H37" s="334" t="s">
        <v>521</v>
      </c>
      <c r="I37" s="334" t="s">
        <v>522</v>
      </c>
    </row>
    <row r="38" spans="1:9" ht="15" customHeight="1">
      <c r="A38" s="274">
        <v>37</v>
      </c>
      <c r="B38" s="334" t="s">
        <v>15</v>
      </c>
      <c r="C38" s="334" t="s">
        <v>411</v>
      </c>
      <c r="D38" s="274">
        <v>1138</v>
      </c>
      <c r="E38" s="334">
        <v>6416</v>
      </c>
      <c r="F38" s="335">
        <v>38173</v>
      </c>
      <c r="G38" s="334" t="s">
        <v>523</v>
      </c>
      <c r="H38" s="334" t="s">
        <v>519</v>
      </c>
      <c r="I38" s="334" t="s">
        <v>414</v>
      </c>
    </row>
    <row r="39" spans="1:9" ht="15" customHeight="1">
      <c r="A39" s="274">
        <v>38</v>
      </c>
      <c r="B39" s="334" t="s">
        <v>14</v>
      </c>
      <c r="C39" s="334" t="s">
        <v>411</v>
      </c>
      <c r="D39" s="274">
        <v>1139</v>
      </c>
      <c r="E39" s="334">
        <v>6355</v>
      </c>
      <c r="F39" s="335">
        <v>38180</v>
      </c>
      <c r="G39" s="334" t="s">
        <v>524</v>
      </c>
      <c r="H39" s="334" t="s">
        <v>525</v>
      </c>
      <c r="I39" s="334" t="s">
        <v>526</v>
      </c>
    </row>
    <row r="40" spans="1:9" ht="15" customHeight="1">
      <c r="A40" s="274">
        <v>39</v>
      </c>
      <c r="B40" s="334" t="s">
        <v>14</v>
      </c>
      <c r="C40" s="334" t="s">
        <v>13</v>
      </c>
      <c r="D40" s="274">
        <v>1140</v>
      </c>
      <c r="E40" s="334">
        <v>6234</v>
      </c>
      <c r="F40" s="335">
        <v>37659</v>
      </c>
      <c r="G40" s="334" t="s">
        <v>527</v>
      </c>
      <c r="H40" s="334" t="s">
        <v>528</v>
      </c>
      <c r="I40" s="334" t="s">
        <v>529</v>
      </c>
    </row>
    <row r="41" spans="1:9" ht="15" customHeight="1">
      <c r="A41" s="274">
        <v>40</v>
      </c>
      <c r="B41" s="334" t="s">
        <v>16</v>
      </c>
      <c r="C41" s="334" t="s">
        <v>411</v>
      </c>
      <c r="D41" s="274">
        <v>1141</v>
      </c>
      <c r="E41" s="334">
        <v>6082</v>
      </c>
      <c r="F41" s="335">
        <v>37744</v>
      </c>
      <c r="G41" s="334" t="s">
        <v>530</v>
      </c>
      <c r="H41" s="334" t="s">
        <v>531</v>
      </c>
      <c r="I41" s="334" t="s">
        <v>413</v>
      </c>
    </row>
    <row r="42" spans="1:9" ht="15" customHeight="1">
      <c r="A42" s="274">
        <v>41</v>
      </c>
      <c r="B42" s="334" t="s">
        <v>16</v>
      </c>
      <c r="C42" s="334" t="s">
        <v>13</v>
      </c>
      <c r="D42" s="274">
        <v>1142</v>
      </c>
      <c r="E42" s="334">
        <v>6295</v>
      </c>
      <c r="F42" s="335">
        <v>37891</v>
      </c>
      <c r="G42" s="334" t="s">
        <v>532</v>
      </c>
      <c r="H42" s="334" t="s">
        <v>533</v>
      </c>
      <c r="I42" s="334" t="s">
        <v>534</v>
      </c>
    </row>
    <row r="43" spans="1:9" ht="15" customHeight="1">
      <c r="A43" s="274">
        <v>42</v>
      </c>
      <c r="B43" s="334" t="s">
        <v>16</v>
      </c>
      <c r="C43" s="334" t="s">
        <v>13</v>
      </c>
      <c r="D43" s="274">
        <v>1143</v>
      </c>
      <c r="E43" s="334">
        <v>6289</v>
      </c>
      <c r="F43" s="335">
        <v>37089</v>
      </c>
      <c r="G43" s="334" t="s">
        <v>535</v>
      </c>
      <c r="H43" s="334" t="s">
        <v>415</v>
      </c>
      <c r="I43" s="334" t="s">
        <v>416</v>
      </c>
    </row>
    <row r="44" spans="1:9" ht="15" customHeight="1">
      <c r="A44" s="274">
        <v>43</v>
      </c>
      <c r="B44" s="334" t="s">
        <v>16</v>
      </c>
      <c r="C44" s="334" t="s">
        <v>13</v>
      </c>
      <c r="D44" s="274">
        <v>1144</v>
      </c>
      <c r="E44" s="334">
        <v>6242</v>
      </c>
      <c r="F44" s="335">
        <v>37803</v>
      </c>
      <c r="G44" s="334" t="s">
        <v>536</v>
      </c>
      <c r="H44" s="334" t="s">
        <v>537</v>
      </c>
      <c r="I44" s="334" t="s">
        <v>538</v>
      </c>
    </row>
    <row r="45" spans="1:9" ht="15" customHeight="1">
      <c r="A45" s="274">
        <v>44</v>
      </c>
      <c r="B45" s="334" t="s">
        <v>579</v>
      </c>
      <c r="C45" s="334" t="s">
        <v>13</v>
      </c>
      <c r="D45" s="274">
        <v>1145</v>
      </c>
      <c r="E45" s="334">
        <v>6373</v>
      </c>
      <c r="F45" s="335">
        <v>37239</v>
      </c>
      <c r="G45" s="334" t="s">
        <v>539</v>
      </c>
      <c r="H45" s="334" t="s">
        <v>540</v>
      </c>
      <c r="I45" s="334" t="s">
        <v>541</v>
      </c>
    </row>
    <row r="46" spans="1:9" ht="15" customHeight="1">
      <c r="A46" s="274">
        <v>45</v>
      </c>
      <c r="B46" s="334" t="s">
        <v>14</v>
      </c>
      <c r="C46" s="334" t="s">
        <v>13</v>
      </c>
      <c r="D46" s="274">
        <v>1146</v>
      </c>
      <c r="E46" s="334">
        <v>6245</v>
      </c>
      <c r="F46" s="335">
        <v>37141</v>
      </c>
      <c r="G46" s="334" t="s">
        <v>542</v>
      </c>
      <c r="H46" s="334" t="s">
        <v>543</v>
      </c>
      <c r="I46" s="334" t="s">
        <v>544</v>
      </c>
    </row>
    <row r="47" spans="1:9" ht="15" customHeight="1">
      <c r="A47" s="274">
        <v>46</v>
      </c>
      <c r="B47" s="334" t="s">
        <v>15</v>
      </c>
      <c r="C47" s="334" t="s">
        <v>13</v>
      </c>
      <c r="D47" s="274">
        <v>1147</v>
      </c>
      <c r="E47" s="334">
        <v>6241</v>
      </c>
      <c r="F47" s="335">
        <v>38260</v>
      </c>
      <c r="G47" s="334" t="s">
        <v>545</v>
      </c>
      <c r="H47" s="334" t="s">
        <v>537</v>
      </c>
      <c r="I47" s="334" t="s">
        <v>538</v>
      </c>
    </row>
    <row r="48" spans="1:9" ht="15" customHeight="1">
      <c r="A48" s="274">
        <v>47</v>
      </c>
      <c r="B48" s="334" t="s">
        <v>15</v>
      </c>
      <c r="C48" s="334" t="s">
        <v>411</v>
      </c>
      <c r="D48" s="274">
        <v>1148</v>
      </c>
      <c r="E48" s="334">
        <v>6282</v>
      </c>
      <c r="F48" s="335">
        <v>37663</v>
      </c>
      <c r="G48" s="334" t="s">
        <v>546</v>
      </c>
      <c r="H48" s="334" t="s">
        <v>547</v>
      </c>
      <c r="I48" s="334" t="s">
        <v>548</v>
      </c>
    </row>
    <row r="49" spans="1:9" ht="15" customHeight="1">
      <c r="A49" s="274">
        <v>48</v>
      </c>
      <c r="B49" s="334" t="s">
        <v>16</v>
      </c>
      <c r="C49" s="334" t="s">
        <v>13</v>
      </c>
      <c r="D49" s="274">
        <v>1149</v>
      </c>
      <c r="E49" s="334">
        <v>6288</v>
      </c>
      <c r="F49" s="335">
        <v>37549</v>
      </c>
      <c r="G49" s="334" t="s">
        <v>549</v>
      </c>
      <c r="H49" s="334" t="s">
        <v>550</v>
      </c>
      <c r="I49" s="334" t="s">
        <v>551</v>
      </c>
    </row>
    <row r="50" spans="1:9" ht="15" customHeight="1">
      <c r="A50" s="274">
        <v>49</v>
      </c>
      <c r="B50" s="334" t="s">
        <v>16</v>
      </c>
      <c r="C50" s="334" t="s">
        <v>13</v>
      </c>
      <c r="D50" s="274">
        <v>1150</v>
      </c>
      <c r="E50" s="334">
        <v>4851</v>
      </c>
      <c r="F50" s="335">
        <v>37412</v>
      </c>
      <c r="G50" s="334" t="s">
        <v>552</v>
      </c>
      <c r="H50" s="334" t="s">
        <v>553</v>
      </c>
      <c r="I50" s="334" t="s">
        <v>554</v>
      </c>
    </row>
    <row r="51" spans="1:9" ht="15" customHeight="1">
      <c r="A51" s="274">
        <v>50</v>
      </c>
      <c r="B51" s="334" t="s">
        <v>14</v>
      </c>
      <c r="C51" s="334" t="s">
        <v>13</v>
      </c>
      <c r="D51" s="274">
        <v>1151</v>
      </c>
      <c r="E51" s="334">
        <v>6283</v>
      </c>
      <c r="F51" s="335">
        <v>37077</v>
      </c>
      <c r="G51" s="334" t="s">
        <v>555</v>
      </c>
      <c r="H51" s="334" t="s">
        <v>556</v>
      </c>
      <c r="I51" s="334" t="s">
        <v>557</v>
      </c>
    </row>
    <row r="52" spans="1:9" ht="15" customHeight="1">
      <c r="A52" s="274">
        <v>51</v>
      </c>
      <c r="B52" s="334" t="s">
        <v>16</v>
      </c>
      <c r="C52" s="334" t="s">
        <v>411</v>
      </c>
      <c r="D52" s="274">
        <v>1152</v>
      </c>
      <c r="E52" s="334">
        <v>6398</v>
      </c>
      <c r="F52" s="335">
        <v>38168</v>
      </c>
      <c r="G52" s="334" t="s">
        <v>558</v>
      </c>
      <c r="H52" s="334" t="s">
        <v>559</v>
      </c>
      <c r="I52" s="334" t="s">
        <v>560</v>
      </c>
    </row>
    <row r="53" spans="1:9" ht="15" customHeight="1">
      <c r="A53" s="274">
        <v>52</v>
      </c>
      <c r="B53" s="334" t="s">
        <v>15</v>
      </c>
      <c r="C53" s="334" t="s">
        <v>411</v>
      </c>
      <c r="D53" s="274">
        <v>1153</v>
      </c>
      <c r="E53" s="334">
        <v>6329</v>
      </c>
      <c r="F53" s="335">
        <v>37863</v>
      </c>
      <c r="G53" s="334" t="s">
        <v>561</v>
      </c>
      <c r="H53" s="334" t="s">
        <v>562</v>
      </c>
      <c r="I53" s="334" t="s">
        <v>563</v>
      </c>
    </row>
    <row r="54" spans="1:9" ht="15" customHeight="1">
      <c r="A54" s="274">
        <v>53</v>
      </c>
      <c r="B54" s="334" t="s">
        <v>14</v>
      </c>
      <c r="C54" s="334" t="s">
        <v>13</v>
      </c>
      <c r="D54" s="274">
        <v>1154</v>
      </c>
      <c r="E54" s="334">
        <v>6249</v>
      </c>
      <c r="F54" s="335">
        <v>37619</v>
      </c>
      <c r="G54" s="334" t="s">
        <v>564</v>
      </c>
      <c r="H54" s="334" t="s">
        <v>565</v>
      </c>
      <c r="I54" s="334" t="s">
        <v>566</v>
      </c>
    </row>
    <row r="55" spans="1:9" ht="15" customHeight="1">
      <c r="A55" s="274">
        <v>54</v>
      </c>
      <c r="B55" s="334" t="s">
        <v>14</v>
      </c>
      <c r="C55" s="334" t="s">
        <v>13</v>
      </c>
      <c r="D55" s="274">
        <v>1155</v>
      </c>
      <c r="E55" s="334">
        <v>6353</v>
      </c>
      <c r="F55" s="335">
        <v>36443</v>
      </c>
      <c r="G55" s="334" t="s">
        <v>567</v>
      </c>
      <c r="H55" s="334" t="s">
        <v>568</v>
      </c>
      <c r="I55" s="334" t="s">
        <v>569</v>
      </c>
    </row>
    <row r="56" spans="1:9" ht="15" customHeight="1">
      <c r="A56" s="274">
        <v>55</v>
      </c>
      <c r="B56" s="334" t="s">
        <v>15</v>
      </c>
      <c r="C56" s="334" t="s">
        <v>411</v>
      </c>
      <c r="D56" s="274">
        <v>1156</v>
      </c>
      <c r="E56" s="334">
        <v>6465</v>
      </c>
      <c r="F56" s="335">
        <v>38048</v>
      </c>
      <c r="G56" s="334" t="s">
        <v>570</v>
      </c>
      <c r="H56" s="334" t="s">
        <v>571</v>
      </c>
      <c r="I56" s="334" t="s">
        <v>572</v>
      </c>
    </row>
    <row r="57" spans="1:9" ht="15" customHeight="1">
      <c r="A57" s="274">
        <v>56</v>
      </c>
      <c r="B57" s="334" t="s">
        <v>16</v>
      </c>
      <c r="C57" s="334" t="s">
        <v>411</v>
      </c>
      <c r="D57" s="274">
        <v>1157</v>
      </c>
      <c r="E57" s="334">
        <v>6343</v>
      </c>
      <c r="F57" s="335">
        <v>38895</v>
      </c>
      <c r="G57" s="334" t="s">
        <v>573</v>
      </c>
      <c r="H57" s="334" t="s">
        <v>574</v>
      </c>
      <c r="I57" s="334" t="s">
        <v>575</v>
      </c>
    </row>
    <row r="58" spans="1:9" ht="15" customHeight="1">
      <c r="A58" s="274">
        <v>57</v>
      </c>
      <c r="B58" s="334" t="s">
        <v>16</v>
      </c>
      <c r="C58" s="334" t="s">
        <v>411</v>
      </c>
      <c r="D58" s="274">
        <v>1158</v>
      </c>
      <c r="E58" s="334">
        <v>6224</v>
      </c>
      <c r="F58" s="335">
        <v>37829</v>
      </c>
      <c r="G58" s="334" t="s">
        <v>576</v>
      </c>
      <c r="H58" s="334" t="s">
        <v>577</v>
      </c>
      <c r="I58" s="334" t="s">
        <v>578</v>
      </c>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dimension ref="A1:AH205"/>
  <sheetViews>
    <sheetView workbookViewId="0">
      <selection activeCell="K11" sqref="K11"/>
    </sheetView>
  </sheetViews>
  <sheetFormatPr defaultColWidth="0" defaultRowHeight="16.5" customHeight="1" zeroHeight="1"/>
  <cols>
    <col min="1" max="1" width="7.7265625" style="67" customWidth="1"/>
    <col min="2" max="2" width="10.1796875" style="336" customWidth="1"/>
    <col min="3" max="3" width="21.453125" style="67" customWidth="1"/>
    <col min="4" max="4" width="20.1796875" style="67" customWidth="1"/>
    <col min="5" max="5" width="20.81640625" style="67" customWidth="1"/>
    <col min="6" max="6" width="7.81640625" style="336" customWidth="1"/>
    <col min="7" max="7" width="10.81640625" style="336" customWidth="1"/>
    <col min="8" max="8" width="10" style="336" customWidth="1"/>
    <col min="9" max="9" width="11.1796875" style="481" customWidth="1"/>
    <col min="10" max="10" width="13.1796875" style="481" customWidth="1"/>
    <col min="11" max="12" width="16.453125" style="67" customWidth="1"/>
    <col min="13" max="13" width="13.7265625" style="67" customWidth="1"/>
    <col min="14" max="16384" width="9.1796875" style="67" hidden="1"/>
  </cols>
  <sheetData>
    <row r="1" spans="1:34" ht="21" customHeight="1" thickBot="1">
      <c r="A1" s="576" t="str">
        <f>CONCATENATE("School Name :-","  ",'Master sheet'!C8)</f>
        <v>School Name :-  Govt. Sr. Sec. School Inderwara , PALI</v>
      </c>
      <c r="B1" s="576"/>
      <c r="C1" s="576"/>
      <c r="D1" s="576"/>
      <c r="E1" s="576"/>
      <c r="F1" s="576"/>
      <c r="G1" s="576"/>
      <c r="H1" s="576"/>
      <c r="I1" s="576"/>
      <c r="J1" s="576"/>
      <c r="K1" s="124"/>
      <c r="L1" s="124"/>
      <c r="M1" s="124"/>
    </row>
    <row r="2" spans="1:34" ht="34.5" customHeight="1" thickTop="1" thickBot="1">
      <c r="A2" s="327" t="s">
        <v>1</v>
      </c>
      <c r="B2" s="328" t="s">
        <v>4</v>
      </c>
      <c r="C2" s="328" t="s">
        <v>5</v>
      </c>
      <c r="D2" s="328" t="s">
        <v>6</v>
      </c>
      <c r="E2" s="328" t="s">
        <v>7</v>
      </c>
      <c r="F2" s="328" t="s">
        <v>8</v>
      </c>
      <c r="G2" s="328" t="s">
        <v>9</v>
      </c>
      <c r="H2" s="328" t="s">
        <v>10</v>
      </c>
      <c r="I2" s="477" t="s">
        <v>138</v>
      </c>
      <c r="J2" s="477" t="s">
        <v>139</v>
      </c>
      <c r="K2" s="124"/>
      <c r="L2" s="124"/>
      <c r="M2" s="124"/>
    </row>
    <row r="3" spans="1:34" ht="30" customHeight="1" thickTop="1" thickBot="1">
      <c r="A3" s="283">
        <f>IF(AND('SD DATA Paste'!D2=""),"",VALUE('SD DATA Paste'!D2))</f>
        <v>1101</v>
      </c>
      <c r="B3" s="334">
        <f>IF(AND('SD DATA Paste'!E2=""),"",VALUE('SD DATA Paste'!E2))</f>
        <v>6327</v>
      </c>
      <c r="C3" s="334" t="str">
        <f>IF(AND('SD DATA Paste'!G2=""),"",'SD DATA Paste'!G2)</f>
        <v>ABHISHEK SHARMA</v>
      </c>
      <c r="D3" s="334" t="str">
        <f>IF(AND('SD DATA Paste'!H2=""),"",'SD DATA Paste'!H2)</f>
        <v>SANJEEV SHARMA</v>
      </c>
      <c r="E3" s="334" t="str">
        <f>IF(AND('SD DATA Paste'!I2=""),"",'SD DATA Paste'!I2)</f>
        <v>SAROJ SHARMA</v>
      </c>
      <c r="F3" s="334" t="str">
        <f>IF(AND('SD DATA Paste'!C2=""),"",IF(OR('SD DATA Paste'!C2="Boy",'SD DATA Paste'!C2="M"),"M",IF(OR('SD DATA Paste'!C2="Girl",'SD DATA Paste'!C2="F"),"F","")))</f>
        <v>M</v>
      </c>
      <c r="G3" s="335">
        <f>IF(AND('SD DATA Paste'!F2=""),"",'SD DATA Paste'!F2)</f>
        <v>37905</v>
      </c>
      <c r="H3" s="334" t="str">
        <f>IF(AND('SD DATA Paste'!B2=""),"",'SD DATA Paste'!B2)</f>
        <v>GEN</v>
      </c>
      <c r="I3" s="478">
        <v>370</v>
      </c>
      <c r="J3" s="479">
        <v>285</v>
      </c>
      <c r="K3" s="124"/>
      <c r="L3" s="124"/>
      <c r="M3" s="124"/>
      <c r="AA3" s="67">
        <f>IF(AND('SD DATA Paste'!D2=""),"",'SD DATA Paste'!D2)</f>
        <v>1101</v>
      </c>
      <c r="AB3" s="67">
        <f>IF(AND('SD DATA Paste'!E2=""),"",'SD DATA Paste'!E2)</f>
        <v>6327</v>
      </c>
      <c r="AC3" s="67" t="str">
        <f>IF(AND('SD DATA Paste'!G2=""),"",'SD DATA Paste'!G2)</f>
        <v>ABHISHEK SHARMA</v>
      </c>
      <c r="AD3" s="67" t="str">
        <f>IF(AND('SD DATA Paste'!H2=""),"",'SD DATA Paste'!H2)</f>
        <v>SANJEEV SHARMA</v>
      </c>
      <c r="AE3" s="67" t="str">
        <f>IF(AND('SD DATA Paste'!I2=""),"",'SD DATA Paste'!I2)</f>
        <v>SAROJ SHARMA</v>
      </c>
      <c r="AF3" s="67" t="str">
        <f>IF(AND('SD DATA Paste'!C2=""),"",IF(AND('SD DATA Paste'!C2="Girl"),"F",IF(AND('SD DATA Paste'!C2="Boy"),"M","")))</f>
        <v/>
      </c>
      <c r="AG3" s="67">
        <f>IF(AND('SD DATA Paste'!F2=""),"",'SD DATA Paste'!F2)</f>
        <v>37905</v>
      </c>
      <c r="AH3" s="67" t="str">
        <f>IF(AND('SD DATA Paste'!B2=""),"",'SD DATA Paste'!B2)</f>
        <v>GEN</v>
      </c>
    </row>
    <row r="4" spans="1:34" ht="30" customHeight="1" thickTop="1" thickBot="1">
      <c r="A4" s="283">
        <f>IF(AND('SD DATA Paste'!D3=""),"",VALUE('SD DATA Paste'!D3))</f>
        <v>1102</v>
      </c>
      <c r="B4" s="334">
        <f>IF(AND('SD DATA Paste'!E3=""),"",VALUE('SD DATA Paste'!E3))</f>
        <v>6284</v>
      </c>
      <c r="C4" s="334" t="str">
        <f>IF(AND('SD DATA Paste'!G3=""),"",'SD DATA Paste'!G3)</f>
        <v>AJAY KUMAR SAIN</v>
      </c>
      <c r="D4" s="334" t="str">
        <f>IF(AND('SD DATA Paste'!H3=""),"",'SD DATA Paste'!H3)</f>
        <v>SHYAM SAIN</v>
      </c>
      <c r="E4" s="334" t="str">
        <f>IF(AND('SD DATA Paste'!I3=""),"",'SD DATA Paste'!I3)</f>
        <v>BABITA SAIN</v>
      </c>
      <c r="F4" s="334" t="str">
        <f>IF(AND('SD DATA Paste'!C3=""),"",IF(OR('SD DATA Paste'!C3="Boy",'SD DATA Paste'!C3="M"),"M",IF(OR('SD DATA Paste'!C3="Girl",'SD DATA Paste'!C3="F"),"F","")))</f>
        <v>M</v>
      </c>
      <c r="G4" s="335">
        <f>IF(AND('SD DATA Paste'!F3=""),"",'SD DATA Paste'!F3)</f>
        <v>36981</v>
      </c>
      <c r="H4" s="334" t="str">
        <f>IF(AND('SD DATA Paste'!B3=""),"",'SD DATA Paste'!B3)</f>
        <v>GEN</v>
      </c>
      <c r="I4" s="478">
        <v>370</v>
      </c>
      <c r="J4" s="479">
        <v>282</v>
      </c>
      <c r="K4" s="124"/>
      <c r="L4" s="570" t="s">
        <v>140</v>
      </c>
      <c r="M4" s="571"/>
      <c r="AA4" s="67">
        <f>IF(AND('SD DATA Paste'!D3=""),"",'SD DATA Paste'!D3)</f>
        <v>1102</v>
      </c>
      <c r="AB4" s="67">
        <f>IF(AND('SD DATA Paste'!E3=""),"",'SD DATA Paste'!E3)</f>
        <v>6284</v>
      </c>
      <c r="AC4" s="67" t="str">
        <f>IF(AND('SD DATA Paste'!G3=""),"",'SD DATA Paste'!G3)</f>
        <v>AJAY KUMAR SAIN</v>
      </c>
      <c r="AD4" s="67" t="str">
        <f>IF(AND('SD DATA Paste'!H3=""),"",'SD DATA Paste'!H3)</f>
        <v>SHYAM SAIN</v>
      </c>
      <c r="AE4" s="67" t="str">
        <f>IF(AND('SD DATA Paste'!I3=""),"",'SD DATA Paste'!I3)</f>
        <v>BABITA SAIN</v>
      </c>
      <c r="AF4" s="67" t="str">
        <f>IF(AND('SD DATA Paste'!C3=""),"",IF(AND('SD DATA Paste'!C3="Girl"),"F",IF(AND('SD DATA Paste'!C3="Boy"),"M","")))</f>
        <v/>
      </c>
      <c r="AG4" s="67">
        <f>IF(AND('SD DATA Paste'!F3=""),"",'SD DATA Paste'!F3)</f>
        <v>36981</v>
      </c>
      <c r="AH4" s="67" t="str">
        <f>IF(AND('SD DATA Paste'!B3=""),"",'SD DATA Paste'!B3)</f>
        <v>GEN</v>
      </c>
    </row>
    <row r="5" spans="1:34" ht="30" customHeight="1" thickTop="1" thickBot="1">
      <c r="A5" s="283">
        <f>IF(AND('SD DATA Paste'!D4=""),"",VALUE('SD DATA Paste'!D4))</f>
        <v>1103</v>
      </c>
      <c r="B5" s="334">
        <f>IF(AND('SD DATA Paste'!E4=""),"",VALUE('SD DATA Paste'!E4))</f>
        <v>6239</v>
      </c>
      <c r="C5" s="334" t="str">
        <f>IF(AND('SD DATA Paste'!G4=""),"",'SD DATA Paste'!G4)</f>
        <v>CHETNA PRAJAPAT</v>
      </c>
      <c r="D5" s="334" t="str">
        <f>IF(AND('SD DATA Paste'!H4=""),"",'SD DATA Paste'!H4)</f>
        <v>RAMRATAN PRAJAPAT</v>
      </c>
      <c r="E5" s="334" t="str">
        <f>IF(AND('SD DATA Paste'!I4=""),"",'SD DATA Paste'!I4)</f>
        <v>NEETA DEVI</v>
      </c>
      <c r="F5" s="334" t="str">
        <f>IF(AND('SD DATA Paste'!C4=""),"",IF(OR('SD DATA Paste'!C4="Boy",'SD DATA Paste'!C4="M"),"M",IF(OR('SD DATA Paste'!C4="Girl",'SD DATA Paste'!C4="F"),"F","")))</f>
        <v>F</v>
      </c>
      <c r="G5" s="335">
        <f>IF(AND('SD DATA Paste'!F4=""),"",'SD DATA Paste'!F4)</f>
        <v>37114</v>
      </c>
      <c r="H5" s="334" t="str">
        <f>IF(AND('SD DATA Paste'!B4=""),"",'SD DATA Paste'!B4)</f>
        <v>OBC</v>
      </c>
      <c r="I5" s="478">
        <v>370</v>
      </c>
      <c r="J5" s="479">
        <v>278</v>
      </c>
      <c r="K5" s="124"/>
      <c r="L5" s="572"/>
      <c r="M5" s="573"/>
      <c r="AA5" s="67">
        <f>IF(AND('SD DATA Paste'!D4=""),"",'SD DATA Paste'!D4)</f>
        <v>1103</v>
      </c>
      <c r="AB5" s="67">
        <f>IF(AND('SD DATA Paste'!E4=""),"",'SD DATA Paste'!E4)</f>
        <v>6239</v>
      </c>
      <c r="AC5" s="67" t="str">
        <f>IF(AND('SD DATA Paste'!G4=""),"",'SD DATA Paste'!G4)</f>
        <v>CHETNA PRAJAPAT</v>
      </c>
      <c r="AD5" s="67" t="str">
        <f>IF(AND('SD DATA Paste'!H4=""),"",'SD DATA Paste'!H4)</f>
        <v>RAMRATAN PRAJAPAT</v>
      </c>
      <c r="AE5" s="67" t="str">
        <f>IF(AND('SD DATA Paste'!I4=""),"",'SD DATA Paste'!I4)</f>
        <v>NEETA DEVI</v>
      </c>
      <c r="AF5" s="67" t="str">
        <f>IF(AND('SD DATA Paste'!C4=""),"",IF(AND('SD DATA Paste'!C4="Girl"),"F",IF(AND('SD DATA Paste'!C4="Boy"),"M","")))</f>
        <v/>
      </c>
      <c r="AG5" s="67">
        <f>IF(AND('SD DATA Paste'!F4=""),"",'SD DATA Paste'!F4)</f>
        <v>37114</v>
      </c>
      <c r="AH5" s="67" t="str">
        <f>IF(AND('SD DATA Paste'!B4=""),"",'SD DATA Paste'!B4)</f>
        <v>OBC</v>
      </c>
    </row>
    <row r="6" spans="1:34" ht="30" customHeight="1" thickTop="1" thickBot="1">
      <c r="A6" s="283">
        <f>IF(AND('SD DATA Paste'!D5=""),"",VALUE('SD DATA Paste'!D5))</f>
        <v>1104</v>
      </c>
      <c r="B6" s="334">
        <f>IF(AND('SD DATA Paste'!E5=""),"",VALUE('SD DATA Paste'!E5))</f>
        <v>6285</v>
      </c>
      <c r="C6" s="334" t="str">
        <f>IF(AND('SD DATA Paste'!G5=""),"",'SD DATA Paste'!G5)</f>
        <v>DEEPAK SAIN</v>
      </c>
      <c r="D6" s="334" t="str">
        <f>IF(AND('SD DATA Paste'!H5=""),"",'SD DATA Paste'!H5)</f>
        <v>BABLU SAIN</v>
      </c>
      <c r="E6" s="334" t="str">
        <f>IF(AND('SD DATA Paste'!I5=""),"",'SD DATA Paste'!I5)</f>
        <v>SONA DEVI</v>
      </c>
      <c r="F6" s="334" t="str">
        <f>IF(AND('SD DATA Paste'!C5=""),"",IF(OR('SD DATA Paste'!C5="Boy",'SD DATA Paste'!C5="M"),"M",IF(OR('SD DATA Paste'!C5="Girl",'SD DATA Paste'!C5="F"),"F","")))</f>
        <v>M</v>
      </c>
      <c r="G6" s="335">
        <f>IF(AND('SD DATA Paste'!F5=""),"",'SD DATA Paste'!F5)</f>
        <v>39655</v>
      </c>
      <c r="H6" s="334" t="str">
        <f>IF(AND('SD DATA Paste'!B5=""),"",'SD DATA Paste'!B5)</f>
        <v>GEN</v>
      </c>
      <c r="I6" s="478">
        <v>370</v>
      </c>
      <c r="J6" s="479">
        <v>284</v>
      </c>
      <c r="K6" s="124"/>
      <c r="L6" s="572"/>
      <c r="M6" s="573"/>
      <c r="AA6" s="67">
        <f>IF(AND('SD DATA Paste'!D5=""),"",'SD DATA Paste'!D5)</f>
        <v>1104</v>
      </c>
      <c r="AB6" s="67">
        <f>IF(AND('SD DATA Paste'!E5=""),"",'SD DATA Paste'!E5)</f>
        <v>6285</v>
      </c>
      <c r="AC6" s="67" t="str">
        <f>IF(AND('SD DATA Paste'!G5=""),"",'SD DATA Paste'!G5)</f>
        <v>DEEPAK SAIN</v>
      </c>
      <c r="AD6" s="67" t="str">
        <f>IF(AND('SD DATA Paste'!H5=""),"",'SD DATA Paste'!H5)</f>
        <v>BABLU SAIN</v>
      </c>
      <c r="AE6" s="67" t="str">
        <f>IF(AND('SD DATA Paste'!I5=""),"",'SD DATA Paste'!I5)</f>
        <v>SONA DEVI</v>
      </c>
      <c r="AF6" s="67" t="str">
        <f>IF(AND('SD DATA Paste'!C5=""),"",IF(AND('SD DATA Paste'!C5="Girl"),"F",IF(AND('SD DATA Paste'!C5="Boy"),"M","")))</f>
        <v/>
      </c>
      <c r="AG6" s="67">
        <f>IF(AND('SD DATA Paste'!F5=""),"",'SD DATA Paste'!F5)</f>
        <v>39655</v>
      </c>
      <c r="AH6" s="67" t="str">
        <f>IF(AND('SD DATA Paste'!B5=""),"",'SD DATA Paste'!B5)</f>
        <v>GEN</v>
      </c>
    </row>
    <row r="7" spans="1:34" ht="30" customHeight="1" thickTop="1" thickBot="1">
      <c r="A7" s="283">
        <f>IF(AND('SD DATA Paste'!D6=""),"",VALUE('SD DATA Paste'!D6))</f>
        <v>1105</v>
      </c>
      <c r="B7" s="334">
        <f>IF(AND('SD DATA Paste'!E6=""),"",VALUE('SD DATA Paste'!E6))</f>
        <v>6325</v>
      </c>
      <c r="C7" s="334" t="str">
        <f>IF(AND('SD DATA Paste'!G6=""),"",'SD DATA Paste'!G6)</f>
        <v>DEVENDRA KUMAR SARASWAT</v>
      </c>
      <c r="D7" s="334" t="str">
        <f>IF(AND('SD DATA Paste'!H6=""),"",'SD DATA Paste'!H6)</f>
        <v>VISHNU KUMAR SARASWAT</v>
      </c>
      <c r="E7" s="334" t="str">
        <f>IF(AND('SD DATA Paste'!I6=""),"",'SD DATA Paste'!I6)</f>
        <v>LAXMI DEVI</v>
      </c>
      <c r="F7" s="334" t="str">
        <f>IF(AND('SD DATA Paste'!C6=""),"",IF(OR('SD DATA Paste'!C6="Boy",'SD DATA Paste'!C6="M"),"M",IF(OR('SD DATA Paste'!C6="Girl",'SD DATA Paste'!C6="F"),"F","")))</f>
        <v>M</v>
      </c>
      <c r="G7" s="335">
        <f>IF(AND('SD DATA Paste'!F6=""),"",'SD DATA Paste'!F6)</f>
        <v>38143</v>
      </c>
      <c r="H7" s="334" t="str">
        <f>IF(AND('SD DATA Paste'!B6=""),"",'SD DATA Paste'!B6)</f>
        <v>GEN</v>
      </c>
      <c r="I7" s="478">
        <v>370</v>
      </c>
      <c r="J7" s="479">
        <v>280</v>
      </c>
      <c r="K7" s="124"/>
      <c r="L7" s="572"/>
      <c r="M7" s="573"/>
      <c r="AA7" s="67">
        <f>IF(AND('SD DATA Paste'!D6=""),"",'SD DATA Paste'!D6)</f>
        <v>1105</v>
      </c>
      <c r="AB7" s="67">
        <f>IF(AND('SD DATA Paste'!E6=""),"",'SD DATA Paste'!E6)</f>
        <v>6325</v>
      </c>
      <c r="AC7" s="67" t="str">
        <f>IF(AND('SD DATA Paste'!G6=""),"",'SD DATA Paste'!G6)</f>
        <v>DEVENDRA KUMAR SARASWAT</v>
      </c>
      <c r="AD7" s="67" t="str">
        <f>IF(AND('SD DATA Paste'!H6=""),"",'SD DATA Paste'!H6)</f>
        <v>VISHNU KUMAR SARASWAT</v>
      </c>
      <c r="AE7" s="67" t="str">
        <f>IF(AND('SD DATA Paste'!I6=""),"",'SD DATA Paste'!I6)</f>
        <v>LAXMI DEVI</v>
      </c>
      <c r="AF7" s="67" t="str">
        <f>IF(AND('SD DATA Paste'!C6=""),"",IF(AND('SD DATA Paste'!C6="Girl"),"F",IF(AND('SD DATA Paste'!C6="Boy"),"M","")))</f>
        <v/>
      </c>
      <c r="AG7" s="67">
        <f>IF(AND('SD DATA Paste'!F6=""),"",'SD DATA Paste'!F6)</f>
        <v>38143</v>
      </c>
      <c r="AH7" s="67" t="str">
        <f>IF(AND('SD DATA Paste'!B6=""),"",'SD DATA Paste'!B6)</f>
        <v>GEN</v>
      </c>
    </row>
    <row r="8" spans="1:34" ht="30" customHeight="1" thickTop="1" thickBot="1">
      <c r="A8" s="283">
        <f>IF(AND('SD DATA Paste'!D7=""),"",VALUE('SD DATA Paste'!D7))</f>
        <v>1106</v>
      </c>
      <c r="B8" s="334">
        <f>IF(AND('SD DATA Paste'!E7=""),"",VALUE('SD DATA Paste'!E7))</f>
        <v>6344</v>
      </c>
      <c r="C8" s="334" t="str">
        <f>IF(AND('SD DATA Paste'!G7=""),"",'SD DATA Paste'!G7)</f>
        <v>DHIRAJ SINGH</v>
      </c>
      <c r="D8" s="334" t="str">
        <f>IF(AND('SD DATA Paste'!H7=""),"",'SD DATA Paste'!H7)</f>
        <v>RAVINDRA SINGH</v>
      </c>
      <c r="E8" s="334" t="str">
        <f>IF(AND('SD DATA Paste'!I7=""),"",'SD DATA Paste'!I7)</f>
        <v>MANJU KANWAR</v>
      </c>
      <c r="F8" s="334" t="str">
        <f>IF(AND('SD DATA Paste'!C7=""),"",IF(OR('SD DATA Paste'!C7="Boy",'SD DATA Paste'!C7="M"),"M",IF(OR('SD DATA Paste'!C7="Girl",'SD DATA Paste'!C7="F"),"F","")))</f>
        <v>M</v>
      </c>
      <c r="G8" s="335">
        <f>IF(AND('SD DATA Paste'!F7=""),"",'SD DATA Paste'!F7)</f>
        <v>38062</v>
      </c>
      <c r="H8" s="334" t="str">
        <f>IF(AND('SD DATA Paste'!B7=""),"",'SD DATA Paste'!B7)</f>
        <v>GEN</v>
      </c>
      <c r="I8" s="478">
        <v>370</v>
      </c>
      <c r="J8" s="479">
        <v>279</v>
      </c>
      <c r="K8" s="124"/>
      <c r="L8" s="572"/>
      <c r="M8" s="573"/>
      <c r="AA8" s="67">
        <f>IF(AND('SD DATA Paste'!D7=""),"",'SD DATA Paste'!D7)</f>
        <v>1106</v>
      </c>
      <c r="AB8" s="67">
        <f>IF(AND('SD DATA Paste'!E7=""),"",'SD DATA Paste'!E7)</f>
        <v>6344</v>
      </c>
      <c r="AC8" s="67" t="str">
        <f>IF(AND('SD DATA Paste'!G7=""),"",'SD DATA Paste'!G7)</f>
        <v>DHIRAJ SINGH</v>
      </c>
      <c r="AD8" s="67" t="str">
        <f>IF(AND('SD DATA Paste'!H7=""),"",'SD DATA Paste'!H7)</f>
        <v>RAVINDRA SINGH</v>
      </c>
      <c r="AE8" s="67" t="str">
        <f>IF(AND('SD DATA Paste'!I7=""),"",'SD DATA Paste'!I7)</f>
        <v>MANJU KANWAR</v>
      </c>
      <c r="AF8" s="67" t="str">
        <f>IF(AND('SD DATA Paste'!C7=""),"",IF(AND('SD DATA Paste'!C7="Girl"),"F",IF(AND('SD DATA Paste'!C7="Boy"),"M","")))</f>
        <v/>
      </c>
      <c r="AG8" s="67">
        <f>IF(AND('SD DATA Paste'!F7=""),"",'SD DATA Paste'!F7)</f>
        <v>38062</v>
      </c>
      <c r="AH8" s="67" t="str">
        <f>IF(AND('SD DATA Paste'!B7=""),"",'SD DATA Paste'!B7)</f>
        <v>GEN</v>
      </c>
    </row>
    <row r="9" spans="1:34" ht="30" customHeight="1" thickTop="1" thickBot="1">
      <c r="A9" s="283">
        <f>IF(AND('SD DATA Paste'!D8=""),"",VALUE('SD DATA Paste'!D8))</f>
        <v>1107</v>
      </c>
      <c r="B9" s="334">
        <f>IF(AND('SD DATA Paste'!E8=""),"",VALUE('SD DATA Paste'!E8))</f>
        <v>6287</v>
      </c>
      <c r="C9" s="334" t="str">
        <f>IF(AND('SD DATA Paste'!G8=""),"",'SD DATA Paste'!G8)</f>
        <v>DILEEP MAHAWAR</v>
      </c>
      <c r="D9" s="334" t="str">
        <f>IF(AND('SD DATA Paste'!H8=""),"",'SD DATA Paste'!H8)</f>
        <v>RAMU MAHAWAR</v>
      </c>
      <c r="E9" s="334" t="str">
        <f>IF(AND('SD DATA Paste'!I8=""),"",'SD DATA Paste'!I8)</f>
        <v>MOHINI MAHAWAR</v>
      </c>
      <c r="F9" s="334" t="str">
        <f>IF(AND('SD DATA Paste'!C8=""),"",IF(OR('SD DATA Paste'!C8="Boy",'SD DATA Paste'!C8="M"),"M",IF(OR('SD DATA Paste'!C8="Girl",'SD DATA Paste'!C8="F"),"F","")))</f>
        <v>M</v>
      </c>
      <c r="G9" s="335">
        <f>IF(AND('SD DATA Paste'!F8=""),"",'SD DATA Paste'!F8)</f>
        <v>37432</v>
      </c>
      <c r="H9" s="334" t="str">
        <f>IF(AND('SD DATA Paste'!B8=""),"",'SD DATA Paste'!B8)</f>
        <v>SC</v>
      </c>
      <c r="I9" s="478">
        <v>370</v>
      </c>
      <c r="J9" s="479">
        <v>277</v>
      </c>
      <c r="K9" s="124"/>
      <c r="L9" s="574"/>
      <c r="M9" s="575"/>
      <c r="AA9" s="67">
        <f>IF(AND('SD DATA Paste'!D8=""),"",'SD DATA Paste'!D8)</f>
        <v>1107</v>
      </c>
      <c r="AB9" s="67">
        <f>IF(AND('SD DATA Paste'!E8=""),"",'SD DATA Paste'!E8)</f>
        <v>6287</v>
      </c>
      <c r="AC9" s="67" t="str">
        <f>IF(AND('SD DATA Paste'!G8=""),"",'SD DATA Paste'!G8)</f>
        <v>DILEEP MAHAWAR</v>
      </c>
      <c r="AD9" s="67" t="str">
        <f>IF(AND('SD DATA Paste'!H8=""),"",'SD DATA Paste'!H8)</f>
        <v>RAMU MAHAWAR</v>
      </c>
      <c r="AE9" s="67" t="str">
        <f>IF(AND('SD DATA Paste'!I8=""),"",'SD DATA Paste'!I8)</f>
        <v>MOHINI MAHAWAR</v>
      </c>
      <c r="AF9" s="67" t="str">
        <f>IF(AND('SD DATA Paste'!C8=""),"",IF(AND('SD DATA Paste'!C8="Girl"),"F",IF(AND('SD DATA Paste'!C8="Boy"),"M","")))</f>
        <v>M</v>
      </c>
      <c r="AG9" s="67">
        <f>IF(AND('SD DATA Paste'!F8=""),"",'SD DATA Paste'!F8)</f>
        <v>37432</v>
      </c>
      <c r="AH9" s="67" t="str">
        <f>IF(AND('SD DATA Paste'!B8=""),"",'SD DATA Paste'!B8)</f>
        <v>SC</v>
      </c>
    </row>
    <row r="10" spans="1:34" ht="30" customHeight="1" thickTop="1" thickBot="1">
      <c r="A10" s="283">
        <f>IF(AND('SD DATA Paste'!D9=""),"",VALUE('SD DATA Paste'!D9))</f>
        <v>1108</v>
      </c>
      <c r="B10" s="334">
        <f>IF(AND('SD DATA Paste'!E9=""),"",VALUE('SD DATA Paste'!E9))</f>
        <v>6354</v>
      </c>
      <c r="C10" s="334" t="str">
        <f>IF(AND('SD DATA Paste'!G9=""),"",'SD DATA Paste'!G9)</f>
        <v>DIVYANSHU DETWAL</v>
      </c>
      <c r="D10" s="334" t="str">
        <f>IF(AND('SD DATA Paste'!H9=""),"",'SD DATA Paste'!H9)</f>
        <v>RAJENDRA DETWAL</v>
      </c>
      <c r="E10" s="334" t="str">
        <f>IF(AND('SD DATA Paste'!I9=""),"",'SD DATA Paste'!I9)</f>
        <v>REKHA DETWAL</v>
      </c>
      <c r="F10" s="334" t="str">
        <f>IF(AND('SD DATA Paste'!C9=""),"",IF(OR('SD DATA Paste'!C9="Boy",'SD DATA Paste'!C9="M"),"M",IF(OR('SD DATA Paste'!C9="Girl",'SD DATA Paste'!C9="F"),"F","")))</f>
        <v>M</v>
      </c>
      <c r="G10" s="335">
        <f>IF(AND('SD DATA Paste'!F9=""),"",'SD DATA Paste'!F9)</f>
        <v>37650</v>
      </c>
      <c r="H10" s="334" t="str">
        <f>IF(AND('SD DATA Paste'!B9=""),"",'SD DATA Paste'!B9)</f>
        <v>GEN</v>
      </c>
      <c r="I10" s="478">
        <v>370</v>
      </c>
      <c r="J10" s="479">
        <v>280</v>
      </c>
      <c r="K10" s="124"/>
      <c r="L10" s="124"/>
      <c r="M10" s="124"/>
      <c r="AA10" s="67">
        <f>IF(AND('SD DATA Paste'!D9=""),"",'SD DATA Paste'!D9)</f>
        <v>1108</v>
      </c>
      <c r="AB10" s="67">
        <f>IF(AND('SD DATA Paste'!E9=""),"",'SD DATA Paste'!E9)</f>
        <v>6354</v>
      </c>
      <c r="AC10" s="67" t="str">
        <f>IF(AND('SD DATA Paste'!G9=""),"",'SD DATA Paste'!G9)</f>
        <v>DIVYANSHU DETWAL</v>
      </c>
      <c r="AD10" s="67" t="str">
        <f>IF(AND('SD DATA Paste'!H9=""),"",'SD DATA Paste'!H9)</f>
        <v>RAJENDRA DETWAL</v>
      </c>
      <c r="AE10" s="67" t="str">
        <f>IF(AND('SD DATA Paste'!I9=""),"",'SD DATA Paste'!I9)</f>
        <v>REKHA DETWAL</v>
      </c>
      <c r="AF10" s="67" t="str">
        <f>IF(AND('SD DATA Paste'!C9=""),"",IF(AND('SD DATA Paste'!C9="Girl"),"F",IF(AND('SD DATA Paste'!C9="Boy"),"M","")))</f>
        <v/>
      </c>
      <c r="AG10" s="67">
        <f>IF(AND('SD DATA Paste'!F9=""),"",'SD DATA Paste'!F9)</f>
        <v>37650</v>
      </c>
      <c r="AH10" s="67" t="str">
        <f>IF(AND('SD DATA Paste'!B9=""),"",'SD DATA Paste'!B9)</f>
        <v>GEN</v>
      </c>
    </row>
    <row r="11" spans="1:34" ht="30" customHeight="1" thickTop="1" thickBot="1">
      <c r="A11" s="283">
        <f>IF(AND('SD DATA Paste'!D10=""),"",VALUE('SD DATA Paste'!D10))</f>
        <v>1109</v>
      </c>
      <c r="B11" s="334">
        <f>IF(AND('SD DATA Paste'!E10=""),"",VALUE('SD DATA Paste'!E10))</f>
        <v>5806</v>
      </c>
      <c r="C11" s="334" t="str">
        <f>IF(AND('SD DATA Paste'!G10=""),"",'SD DATA Paste'!G10)</f>
        <v>GAYATRI BIWAL</v>
      </c>
      <c r="D11" s="334" t="str">
        <f>IF(AND('SD DATA Paste'!H10=""),"",'SD DATA Paste'!H10)</f>
        <v>RAM GOPAL BIWAL</v>
      </c>
      <c r="E11" s="334" t="str">
        <f>IF(AND('SD DATA Paste'!I10=""),"",'SD DATA Paste'!I10)</f>
        <v>KAMLA DEVI</v>
      </c>
      <c r="F11" s="334" t="str">
        <f>IF(AND('SD DATA Paste'!C10=""),"",IF(OR('SD DATA Paste'!C10="Boy",'SD DATA Paste'!C10="M"),"M",IF(OR('SD DATA Paste'!C10="Girl",'SD DATA Paste'!C10="F"),"F","")))</f>
        <v>F</v>
      </c>
      <c r="G11" s="335">
        <f>IF(AND('SD DATA Paste'!F10=""),"",'SD DATA Paste'!F10)</f>
        <v>38389</v>
      </c>
      <c r="H11" s="334" t="str">
        <f>IF(AND('SD DATA Paste'!B10=""),"",'SD DATA Paste'!B10)</f>
        <v>SC</v>
      </c>
      <c r="I11" s="478">
        <v>370</v>
      </c>
      <c r="J11" s="479">
        <v>281</v>
      </c>
      <c r="K11" s="124"/>
      <c r="L11" s="124"/>
      <c r="M11" s="124"/>
      <c r="AA11" s="67">
        <f>IF(AND('SD DATA Paste'!D10=""),"",'SD DATA Paste'!D10)</f>
        <v>1109</v>
      </c>
      <c r="AB11" s="67">
        <f>IF(AND('SD DATA Paste'!E10=""),"",'SD DATA Paste'!E10)</f>
        <v>5806</v>
      </c>
      <c r="AC11" s="67" t="str">
        <f>IF(AND('SD DATA Paste'!G10=""),"",'SD DATA Paste'!G10)</f>
        <v>GAYATRI BIWAL</v>
      </c>
      <c r="AD11" s="67" t="str">
        <f>IF(AND('SD DATA Paste'!H10=""),"",'SD DATA Paste'!H10)</f>
        <v>RAM GOPAL BIWAL</v>
      </c>
      <c r="AE11" s="67" t="str">
        <f>IF(AND('SD DATA Paste'!I10=""),"",'SD DATA Paste'!I10)</f>
        <v>KAMLA DEVI</v>
      </c>
      <c r="AF11" s="67" t="str">
        <f>IF(AND('SD DATA Paste'!C10=""),"",IF(AND('SD DATA Paste'!C10="Girl"),"F",IF(AND('SD DATA Paste'!C10="Boy"),"M","")))</f>
        <v>F</v>
      </c>
      <c r="AG11" s="67">
        <f>IF(AND('SD DATA Paste'!F10=""),"",'SD DATA Paste'!F10)</f>
        <v>38389</v>
      </c>
      <c r="AH11" s="67" t="str">
        <f>IF(AND('SD DATA Paste'!B10=""),"",'SD DATA Paste'!B10)</f>
        <v>SC</v>
      </c>
    </row>
    <row r="12" spans="1:34" ht="30" customHeight="1" thickTop="1" thickBot="1">
      <c r="A12" s="283">
        <f>IF(AND('SD DATA Paste'!D11=""),"",VALUE('SD DATA Paste'!D11))</f>
        <v>1110</v>
      </c>
      <c r="B12" s="334">
        <f>IF(AND('SD DATA Paste'!E11=""),"",VALUE('SD DATA Paste'!E11))</f>
        <v>6409</v>
      </c>
      <c r="C12" s="334" t="str">
        <f>IF(AND('SD DATA Paste'!G11=""),"",'SD DATA Paste'!G11)</f>
        <v>GUDDU KUMAR</v>
      </c>
      <c r="D12" s="334" t="str">
        <f>IF(AND('SD DATA Paste'!H11=""),"",'SD DATA Paste'!H11)</f>
        <v>BHULAN THAKUR</v>
      </c>
      <c r="E12" s="334" t="str">
        <f>IF(AND('SD DATA Paste'!I11=""),"",'SD DATA Paste'!I11)</f>
        <v>SHARDA DEVI</v>
      </c>
      <c r="F12" s="334" t="str">
        <f>IF(AND('SD DATA Paste'!C11=""),"",IF(OR('SD DATA Paste'!C11="Boy",'SD DATA Paste'!C11="M"),"M",IF(OR('SD DATA Paste'!C11="Girl",'SD DATA Paste'!C11="F"),"F","")))</f>
        <v>M</v>
      </c>
      <c r="G12" s="335">
        <f>IF(AND('SD DATA Paste'!F11=""),"",'SD DATA Paste'!F11)</f>
        <v>37622</v>
      </c>
      <c r="H12" s="334" t="str">
        <f>IF(AND('SD DATA Paste'!B11=""),"",'SD DATA Paste'!B11)</f>
        <v>OBC</v>
      </c>
      <c r="I12" s="478">
        <v>370</v>
      </c>
      <c r="J12" s="479">
        <v>284</v>
      </c>
      <c r="K12" s="124"/>
      <c r="L12" s="124"/>
      <c r="M12" s="124"/>
      <c r="AA12" s="67">
        <f>IF(AND('SD DATA Paste'!D11=""),"",'SD DATA Paste'!D11)</f>
        <v>1110</v>
      </c>
      <c r="AB12" s="67">
        <f>IF(AND('SD DATA Paste'!E11=""),"",'SD DATA Paste'!E11)</f>
        <v>6409</v>
      </c>
      <c r="AC12" s="67" t="str">
        <f>IF(AND('SD DATA Paste'!G11=""),"",'SD DATA Paste'!G11)</f>
        <v>GUDDU KUMAR</v>
      </c>
      <c r="AD12" s="67" t="str">
        <f>IF(AND('SD DATA Paste'!H11=""),"",'SD DATA Paste'!H11)</f>
        <v>BHULAN THAKUR</v>
      </c>
      <c r="AE12" s="67" t="str">
        <f>IF(AND('SD DATA Paste'!I11=""),"",'SD DATA Paste'!I11)</f>
        <v>SHARDA DEVI</v>
      </c>
      <c r="AF12" s="67" t="str">
        <f>IF(AND('SD DATA Paste'!C11=""),"",IF(AND('SD DATA Paste'!C11="Girl"),"F",IF(AND('SD DATA Paste'!C11="Boy"),"M","")))</f>
        <v/>
      </c>
      <c r="AG12" s="67">
        <f>IF(AND('SD DATA Paste'!F11=""),"",'SD DATA Paste'!F11)</f>
        <v>37622</v>
      </c>
      <c r="AH12" s="67" t="str">
        <f>IF(AND('SD DATA Paste'!B11=""),"",'SD DATA Paste'!B11)</f>
        <v>OBC</v>
      </c>
    </row>
    <row r="13" spans="1:34" ht="30" customHeight="1" thickTop="1" thickBot="1">
      <c r="A13" s="283">
        <f>IF(AND('SD DATA Paste'!D12=""),"",VALUE('SD DATA Paste'!D12))</f>
        <v>1111</v>
      </c>
      <c r="B13" s="334">
        <f>IF(AND('SD DATA Paste'!E12=""),"",VALUE('SD DATA Paste'!E12))</f>
        <v>5555</v>
      </c>
      <c r="C13" s="334" t="str">
        <f>IF(AND('SD DATA Paste'!G12=""),"",'SD DATA Paste'!G12)</f>
        <v>HASAN ALI</v>
      </c>
      <c r="D13" s="334" t="str">
        <f>IF(AND('SD DATA Paste'!H12=""),"",'SD DATA Paste'!H12)</f>
        <v>ABDUL KALAM</v>
      </c>
      <c r="E13" s="334" t="str">
        <f>IF(AND('SD DATA Paste'!I12=""),"",'SD DATA Paste'!I12)</f>
        <v>RAHEESHA BEGAM</v>
      </c>
      <c r="F13" s="334" t="str">
        <f>IF(AND('SD DATA Paste'!C12=""),"",IF(OR('SD DATA Paste'!C12="Boy",'SD DATA Paste'!C12="M"),"M",IF(OR('SD DATA Paste'!C12="Girl",'SD DATA Paste'!C12="F"),"F","")))</f>
        <v>M</v>
      </c>
      <c r="G13" s="335">
        <f>IF(AND('SD DATA Paste'!F12=""),"",'SD DATA Paste'!F12)</f>
        <v>37643</v>
      </c>
      <c r="H13" s="334" t="str">
        <f>IF(AND('SD DATA Paste'!B12=""),"",'SD DATA Paste'!B12)</f>
        <v>GEN</v>
      </c>
      <c r="I13" s="478">
        <v>370</v>
      </c>
      <c r="J13" s="479">
        <v>281</v>
      </c>
      <c r="K13" s="124"/>
      <c r="L13" s="124"/>
      <c r="M13" s="124"/>
      <c r="AA13" s="67">
        <f>IF(AND('SD DATA Paste'!D12=""),"",'SD DATA Paste'!D12)</f>
        <v>1111</v>
      </c>
      <c r="AB13" s="67">
        <f>IF(AND('SD DATA Paste'!E12=""),"",'SD DATA Paste'!E12)</f>
        <v>5555</v>
      </c>
      <c r="AC13" s="67" t="str">
        <f>IF(AND('SD DATA Paste'!G12=""),"",'SD DATA Paste'!G12)</f>
        <v>HASAN ALI</v>
      </c>
      <c r="AD13" s="67" t="str">
        <f>IF(AND('SD DATA Paste'!H12=""),"",'SD DATA Paste'!H12)</f>
        <v>ABDUL KALAM</v>
      </c>
      <c r="AE13" s="67" t="str">
        <f>IF(AND('SD DATA Paste'!I12=""),"",'SD DATA Paste'!I12)</f>
        <v>RAHEESHA BEGAM</v>
      </c>
      <c r="AF13" s="67" t="str">
        <f>IF(AND('SD DATA Paste'!C12=""),"",IF(AND('SD DATA Paste'!C12="Girl"),"F",IF(AND('SD DATA Paste'!C12="Boy"),"M","")))</f>
        <v/>
      </c>
      <c r="AG13" s="67">
        <f>IF(AND('SD DATA Paste'!F12=""),"",'SD DATA Paste'!F12)</f>
        <v>37643</v>
      </c>
      <c r="AH13" s="67" t="str">
        <f>IF(AND('SD DATA Paste'!B12=""),"",'SD DATA Paste'!B12)</f>
        <v>GEN</v>
      </c>
    </row>
    <row r="14" spans="1:34" ht="30" customHeight="1" thickTop="1" thickBot="1">
      <c r="A14" s="283">
        <f>IF(AND('SD DATA Paste'!D13=""),"",VALUE('SD DATA Paste'!D13))</f>
        <v>1112</v>
      </c>
      <c r="B14" s="334">
        <f>IF(AND('SD DATA Paste'!E13=""),"",VALUE('SD DATA Paste'!E13))</f>
        <v>5815</v>
      </c>
      <c r="C14" s="334" t="str">
        <f>IF(AND('SD DATA Paste'!G13=""),"",'SD DATA Paste'!G13)</f>
        <v>JAYANTA DAS</v>
      </c>
      <c r="D14" s="334" t="str">
        <f>IF(AND('SD DATA Paste'!H13=""),"",'SD DATA Paste'!H13)</f>
        <v>ASHINATH</v>
      </c>
      <c r="E14" s="334" t="str">
        <f>IF(AND('SD DATA Paste'!I13=""),"",'SD DATA Paste'!I13)</f>
        <v>NANI BALA</v>
      </c>
      <c r="F14" s="334" t="str">
        <f>IF(AND('SD DATA Paste'!C13=""),"",IF(OR('SD DATA Paste'!C13="Boy",'SD DATA Paste'!C13="M"),"M",IF(OR('SD DATA Paste'!C13="Girl",'SD DATA Paste'!C13="F"),"F","")))</f>
        <v>M</v>
      </c>
      <c r="G14" s="335">
        <f>IF(AND('SD DATA Paste'!F13=""),"",'SD DATA Paste'!F13)</f>
        <v>36528</v>
      </c>
      <c r="H14" s="334" t="str">
        <f>IF(AND('SD DATA Paste'!B13=""),"",'SD DATA Paste'!B13)</f>
        <v>GEN</v>
      </c>
      <c r="I14" s="478">
        <v>370</v>
      </c>
      <c r="J14" s="479">
        <v>282</v>
      </c>
      <c r="K14" s="124"/>
      <c r="L14" s="124"/>
      <c r="M14" s="124"/>
      <c r="AA14" s="67">
        <f>IF(AND('SD DATA Paste'!D13=""),"",'SD DATA Paste'!D13)</f>
        <v>1112</v>
      </c>
      <c r="AB14" s="67">
        <f>IF(AND('SD DATA Paste'!E13=""),"",'SD DATA Paste'!E13)</f>
        <v>5815</v>
      </c>
      <c r="AC14" s="67" t="str">
        <f>IF(AND('SD DATA Paste'!G13=""),"",'SD DATA Paste'!G13)</f>
        <v>JAYANTA DAS</v>
      </c>
      <c r="AD14" s="67" t="str">
        <f>IF(AND('SD DATA Paste'!H13=""),"",'SD DATA Paste'!H13)</f>
        <v>ASHINATH</v>
      </c>
      <c r="AE14" s="67" t="str">
        <f>IF(AND('SD DATA Paste'!I13=""),"",'SD DATA Paste'!I13)</f>
        <v>NANI BALA</v>
      </c>
      <c r="AF14" s="67" t="str">
        <f>IF(AND('SD DATA Paste'!C13=""),"",IF(AND('SD DATA Paste'!C13="Girl"),"F",IF(AND('SD DATA Paste'!C13="Boy"),"M","")))</f>
        <v/>
      </c>
      <c r="AG14" s="67">
        <f>IF(AND('SD DATA Paste'!F13=""),"",'SD DATA Paste'!F13)</f>
        <v>36528</v>
      </c>
      <c r="AH14" s="67" t="str">
        <f>IF(AND('SD DATA Paste'!B13=""),"",'SD DATA Paste'!B13)</f>
        <v>GEN</v>
      </c>
    </row>
    <row r="15" spans="1:34" ht="30" customHeight="1" thickTop="1" thickBot="1">
      <c r="A15" s="283">
        <f>IF(AND('SD DATA Paste'!D14=""),"",VALUE('SD DATA Paste'!D14))</f>
        <v>1113</v>
      </c>
      <c r="B15" s="334">
        <f>IF(AND('SD DATA Paste'!E14=""),"",VALUE('SD DATA Paste'!E14))</f>
        <v>6248</v>
      </c>
      <c r="C15" s="334" t="str">
        <f>IF(AND('SD DATA Paste'!G14=""),"",'SD DATA Paste'!G14)</f>
        <v>JITENDRA SINGH</v>
      </c>
      <c r="D15" s="334" t="str">
        <f>IF(AND('SD DATA Paste'!H14=""),"",'SD DATA Paste'!H14)</f>
        <v>JASRAJ SINGH</v>
      </c>
      <c r="E15" s="334" t="str">
        <f>IF(AND('SD DATA Paste'!I14=""),"",'SD DATA Paste'!I14)</f>
        <v>RUKMANI KANWAR</v>
      </c>
      <c r="F15" s="334" t="str">
        <f>IF(AND('SD DATA Paste'!C14=""),"",IF(OR('SD DATA Paste'!C14="Boy",'SD DATA Paste'!C14="M"),"M",IF(OR('SD DATA Paste'!C14="Girl",'SD DATA Paste'!C14="F"),"F","")))</f>
        <v>M</v>
      </c>
      <c r="G15" s="335">
        <f>IF(AND('SD DATA Paste'!F14=""),"",'SD DATA Paste'!F14)</f>
        <v>37623</v>
      </c>
      <c r="H15" s="334" t="str">
        <f>IF(AND('SD DATA Paste'!B14=""),"",'SD DATA Paste'!B14)</f>
        <v>GEN</v>
      </c>
      <c r="I15" s="478">
        <v>370</v>
      </c>
      <c r="J15" s="479">
        <v>290</v>
      </c>
      <c r="K15" s="124"/>
      <c r="L15" s="124"/>
      <c r="M15" s="124"/>
      <c r="AA15" s="67">
        <f>IF(AND('SD DATA Paste'!D14=""),"",'SD DATA Paste'!D14)</f>
        <v>1113</v>
      </c>
      <c r="AB15" s="67">
        <f>IF(AND('SD DATA Paste'!E14=""),"",'SD DATA Paste'!E14)</f>
        <v>6248</v>
      </c>
      <c r="AC15" s="67" t="str">
        <f>IF(AND('SD DATA Paste'!G14=""),"",'SD DATA Paste'!G14)</f>
        <v>JITENDRA SINGH</v>
      </c>
      <c r="AD15" s="67" t="str">
        <f>IF(AND('SD DATA Paste'!H14=""),"",'SD DATA Paste'!H14)</f>
        <v>JASRAJ SINGH</v>
      </c>
      <c r="AE15" s="67" t="str">
        <f>IF(AND('SD DATA Paste'!I14=""),"",'SD DATA Paste'!I14)</f>
        <v>RUKMANI KANWAR</v>
      </c>
      <c r="AF15" s="67" t="str">
        <f>IF(AND('SD DATA Paste'!C14=""),"",IF(AND('SD DATA Paste'!C14="Girl"),"F",IF(AND('SD DATA Paste'!C14="Boy"),"M","")))</f>
        <v/>
      </c>
      <c r="AG15" s="67">
        <f>IF(AND('SD DATA Paste'!F14=""),"",'SD DATA Paste'!F14)</f>
        <v>37623</v>
      </c>
      <c r="AH15" s="67" t="str">
        <f>IF(AND('SD DATA Paste'!B14=""),"",'SD DATA Paste'!B14)</f>
        <v>GEN</v>
      </c>
    </row>
    <row r="16" spans="1:34" ht="30" customHeight="1" thickTop="1" thickBot="1">
      <c r="A16" s="283">
        <f>IF(AND('SD DATA Paste'!D15=""),"",VALUE('SD DATA Paste'!D15))</f>
        <v>1114</v>
      </c>
      <c r="B16" s="334">
        <f>IF(AND('SD DATA Paste'!E15=""),"",VALUE('SD DATA Paste'!E15))</f>
        <v>6286</v>
      </c>
      <c r="C16" s="334" t="str">
        <f>IF(AND('SD DATA Paste'!G15=""),"",'SD DATA Paste'!G15)</f>
        <v>KARAN SINGH RATHORE</v>
      </c>
      <c r="D16" s="334" t="str">
        <f>IF(AND('SD DATA Paste'!H15=""),"",'SD DATA Paste'!H15)</f>
        <v>GUMAN SINGH RATHORE</v>
      </c>
      <c r="E16" s="334" t="str">
        <f>IF(AND('SD DATA Paste'!I15=""),"",'SD DATA Paste'!I15)</f>
        <v>SANJU KANWAR</v>
      </c>
      <c r="F16" s="334" t="str">
        <f>IF(AND('SD DATA Paste'!C15=""),"",IF(OR('SD DATA Paste'!C15="Boy",'SD DATA Paste'!C15="M"),"M",IF(OR('SD DATA Paste'!C15="Girl",'SD DATA Paste'!C15="F"),"F","")))</f>
        <v>M</v>
      </c>
      <c r="G16" s="335">
        <f>IF(AND('SD DATA Paste'!F15=""),"",'SD DATA Paste'!F15)</f>
        <v>38247</v>
      </c>
      <c r="H16" s="334" t="str">
        <f>IF(AND('SD DATA Paste'!B15=""),"",'SD DATA Paste'!B15)</f>
        <v>GEN</v>
      </c>
      <c r="I16" s="478">
        <v>370</v>
      </c>
      <c r="J16" s="479">
        <v>296</v>
      </c>
      <c r="K16" s="124"/>
      <c r="L16" s="124"/>
      <c r="M16" s="124"/>
      <c r="AA16" s="67">
        <f>IF(AND('SD DATA Paste'!D15=""),"",'SD DATA Paste'!D15)</f>
        <v>1114</v>
      </c>
      <c r="AB16" s="67">
        <f>IF(AND('SD DATA Paste'!E15=""),"",'SD DATA Paste'!E15)</f>
        <v>6286</v>
      </c>
      <c r="AC16" s="67" t="str">
        <f>IF(AND('SD DATA Paste'!G15=""),"",'SD DATA Paste'!G15)</f>
        <v>KARAN SINGH RATHORE</v>
      </c>
      <c r="AD16" s="67" t="str">
        <f>IF(AND('SD DATA Paste'!H15=""),"",'SD DATA Paste'!H15)</f>
        <v>GUMAN SINGH RATHORE</v>
      </c>
      <c r="AE16" s="67" t="str">
        <f>IF(AND('SD DATA Paste'!I15=""),"",'SD DATA Paste'!I15)</f>
        <v>SANJU KANWAR</v>
      </c>
      <c r="AF16" s="67" t="str">
        <f>IF(AND('SD DATA Paste'!C15=""),"",IF(AND('SD DATA Paste'!C15="Girl"),"F",IF(AND('SD DATA Paste'!C15="Boy"),"M","")))</f>
        <v/>
      </c>
      <c r="AG16" s="67">
        <f>IF(AND('SD DATA Paste'!F15=""),"",'SD DATA Paste'!F15)</f>
        <v>38247</v>
      </c>
      <c r="AH16" s="67" t="str">
        <f>IF(AND('SD DATA Paste'!B15=""),"",'SD DATA Paste'!B15)</f>
        <v>GEN</v>
      </c>
    </row>
    <row r="17" spans="1:34" ht="30" customHeight="1" thickTop="1" thickBot="1">
      <c r="A17" s="283">
        <f>IF(AND('SD DATA Paste'!D16=""),"",VALUE('SD DATA Paste'!D16))</f>
        <v>1115</v>
      </c>
      <c r="B17" s="334">
        <f>IF(AND('SD DATA Paste'!E16=""),"",VALUE('SD DATA Paste'!E16))</f>
        <v>6281</v>
      </c>
      <c r="C17" s="334" t="str">
        <f>IF(AND('SD DATA Paste'!G16=""),"",'SD DATA Paste'!G16)</f>
        <v>KHUSHI SHARMA</v>
      </c>
      <c r="D17" s="334" t="str">
        <f>IF(AND('SD DATA Paste'!H16=""),"",'SD DATA Paste'!H16)</f>
        <v>SHRAWAN KUMAR SHARMA</v>
      </c>
      <c r="E17" s="334" t="str">
        <f>IF(AND('SD DATA Paste'!I16=""),"",'SD DATA Paste'!I16)</f>
        <v>REKHA SHARMA</v>
      </c>
      <c r="F17" s="334" t="str">
        <f>IF(AND('SD DATA Paste'!C16=""),"",IF(OR('SD DATA Paste'!C16="Boy",'SD DATA Paste'!C16="M"),"M",IF(OR('SD DATA Paste'!C16="Girl",'SD DATA Paste'!C16="F"),"F","")))</f>
        <v>F</v>
      </c>
      <c r="G17" s="335">
        <f>IF(AND('SD DATA Paste'!F16=""),"",'SD DATA Paste'!F16)</f>
        <v>37908</v>
      </c>
      <c r="H17" s="334" t="str">
        <f>IF(AND('SD DATA Paste'!B16=""),"",'SD DATA Paste'!B16)</f>
        <v>GEN</v>
      </c>
      <c r="I17" s="478">
        <v>370</v>
      </c>
      <c r="J17" s="479">
        <v>288</v>
      </c>
      <c r="K17" s="124"/>
      <c r="L17" s="124"/>
      <c r="M17" s="124"/>
      <c r="AA17" s="67">
        <f>IF(AND('SD DATA Paste'!D16=""),"",'SD DATA Paste'!D16)</f>
        <v>1115</v>
      </c>
      <c r="AB17" s="67">
        <f>IF(AND('SD DATA Paste'!E16=""),"",'SD DATA Paste'!E16)</f>
        <v>6281</v>
      </c>
      <c r="AC17" s="67" t="str">
        <f>IF(AND('SD DATA Paste'!G16=""),"",'SD DATA Paste'!G16)</f>
        <v>KHUSHI SHARMA</v>
      </c>
      <c r="AD17" s="67" t="str">
        <f>IF(AND('SD DATA Paste'!H16=""),"",'SD DATA Paste'!H16)</f>
        <v>SHRAWAN KUMAR SHARMA</v>
      </c>
      <c r="AE17" s="67" t="str">
        <f>IF(AND('SD DATA Paste'!I16=""),"",'SD DATA Paste'!I16)</f>
        <v>REKHA SHARMA</v>
      </c>
      <c r="AF17" s="67" t="str">
        <f>IF(AND('SD DATA Paste'!C16=""),"",IF(AND('SD DATA Paste'!C16="Girl"),"F",IF(AND('SD DATA Paste'!C16="Boy"),"M","")))</f>
        <v/>
      </c>
      <c r="AG17" s="67">
        <f>IF(AND('SD DATA Paste'!F16=""),"",'SD DATA Paste'!F16)</f>
        <v>37908</v>
      </c>
      <c r="AH17" s="67" t="str">
        <f>IF(AND('SD DATA Paste'!B16=""),"",'SD DATA Paste'!B16)</f>
        <v>GEN</v>
      </c>
    </row>
    <row r="18" spans="1:34" ht="30" customHeight="1" thickTop="1" thickBot="1">
      <c r="A18" s="283">
        <f>IF(AND('SD DATA Paste'!D17=""),"",VALUE('SD DATA Paste'!D17))</f>
        <v>1116</v>
      </c>
      <c r="B18" s="334">
        <f>IF(AND('SD DATA Paste'!E17=""),"",VALUE('SD DATA Paste'!E17))</f>
        <v>6356</v>
      </c>
      <c r="C18" s="334" t="str">
        <f>IF(AND('SD DATA Paste'!G17=""),"",'SD DATA Paste'!G17)</f>
        <v>KOMAL SHEKHAWAT</v>
      </c>
      <c r="D18" s="334" t="str">
        <f>IF(AND('SD DATA Paste'!H17=""),"",'SD DATA Paste'!H17)</f>
        <v>BHAWANI SINGH SHEKHAWAT</v>
      </c>
      <c r="E18" s="334" t="str">
        <f>IF(AND('SD DATA Paste'!I17=""),"",'SD DATA Paste'!I17)</f>
        <v>SUMAN KANWAR</v>
      </c>
      <c r="F18" s="334" t="str">
        <f>IF(AND('SD DATA Paste'!C17=""),"",IF(OR('SD DATA Paste'!C17="Boy",'SD DATA Paste'!C17="M"),"M",IF(OR('SD DATA Paste'!C17="Girl",'SD DATA Paste'!C17="F"),"F","")))</f>
        <v>F</v>
      </c>
      <c r="G18" s="335">
        <f>IF(AND('SD DATA Paste'!F17=""),"",'SD DATA Paste'!F17)</f>
        <v>37937</v>
      </c>
      <c r="H18" s="334" t="str">
        <f>IF(AND('SD DATA Paste'!B17=""),"",'SD DATA Paste'!B17)</f>
        <v>GEN</v>
      </c>
      <c r="I18" s="478">
        <v>370</v>
      </c>
      <c r="J18" s="479">
        <v>281</v>
      </c>
      <c r="K18" s="124"/>
      <c r="L18" s="124"/>
      <c r="M18" s="124"/>
      <c r="AA18" s="67" t="str">
        <f>IF(AND('SD DATA Paste'!D59=""),"",'SD DATA Paste'!D59)</f>
        <v/>
      </c>
      <c r="AB18" s="67" t="str">
        <f>IF(AND('SD DATA Paste'!E59=""),"",'SD DATA Paste'!E59)</f>
        <v/>
      </c>
      <c r="AC18" s="67" t="str">
        <f>IF(AND('SD DATA Paste'!G59=""),"",'SD DATA Paste'!G59)</f>
        <v/>
      </c>
      <c r="AD18" s="67" t="str">
        <f>IF(AND('SD DATA Paste'!H59=""),"",'SD DATA Paste'!H59)</f>
        <v/>
      </c>
      <c r="AE18" s="67" t="str">
        <f>IF(AND('SD DATA Paste'!I59=""),"",'SD DATA Paste'!I59)</f>
        <v/>
      </c>
      <c r="AF18" s="67" t="str">
        <f>IF(AND('SD DATA Paste'!C59=""),"",IF(AND('SD DATA Paste'!C59="Girl"),"F",IF(AND('SD DATA Paste'!C59="Boy"),"M","")))</f>
        <v/>
      </c>
      <c r="AG18" s="67" t="str">
        <f>IF(AND('SD DATA Paste'!F59=""),"",'SD DATA Paste'!F59)</f>
        <v/>
      </c>
      <c r="AH18" s="67" t="str">
        <f>IF(AND('SD DATA Paste'!B59=""),"",'SD DATA Paste'!B59)</f>
        <v/>
      </c>
    </row>
    <row r="19" spans="1:34" ht="30" customHeight="1" thickTop="1" thickBot="1">
      <c r="A19" s="283">
        <f>IF(AND('SD DATA Paste'!D18=""),"",VALUE('SD DATA Paste'!D18))</f>
        <v>1117</v>
      </c>
      <c r="B19" s="334">
        <f>IF(AND('SD DATA Paste'!E18=""),"",VALUE('SD DATA Paste'!E18))</f>
        <v>5556</v>
      </c>
      <c r="C19" s="334" t="str">
        <f>IF(AND('SD DATA Paste'!G18=""),"",'SD DATA Paste'!G18)</f>
        <v>KUNDAN PANDEY</v>
      </c>
      <c r="D19" s="334" t="str">
        <f>IF(AND('SD DATA Paste'!H18=""),"",'SD DATA Paste'!H18)</f>
        <v>BRIJMOHAN PANDEY</v>
      </c>
      <c r="E19" s="334" t="str">
        <f>IF(AND('SD DATA Paste'!I18=""),"",'SD DATA Paste'!I18)</f>
        <v>SANGITA PANDEY</v>
      </c>
      <c r="F19" s="334" t="str">
        <f>IF(AND('SD DATA Paste'!C18=""),"",IF(OR('SD DATA Paste'!C18="Boy",'SD DATA Paste'!C18="M"),"M",IF(OR('SD DATA Paste'!C18="Girl",'SD DATA Paste'!C18="F"),"F","")))</f>
        <v>M</v>
      </c>
      <c r="G19" s="335">
        <f>IF(AND('SD DATA Paste'!F18=""),"",'SD DATA Paste'!F18)</f>
        <v>37681</v>
      </c>
      <c r="H19" s="334" t="str">
        <f>IF(AND('SD DATA Paste'!B18=""),"",'SD DATA Paste'!B18)</f>
        <v>GEN</v>
      </c>
      <c r="I19" s="478">
        <v>370</v>
      </c>
      <c r="J19" s="479">
        <v>304</v>
      </c>
      <c r="K19" s="124"/>
      <c r="L19" s="124"/>
      <c r="M19" s="124"/>
      <c r="AA19" s="67" t="str">
        <f>IF(AND('SD DATA Paste'!D60=""),"",'SD DATA Paste'!D60)</f>
        <v/>
      </c>
      <c r="AB19" s="67" t="str">
        <f>IF(AND('SD DATA Paste'!E60=""),"",'SD DATA Paste'!E60)</f>
        <v/>
      </c>
      <c r="AC19" s="67" t="str">
        <f>IF(AND('SD DATA Paste'!G60=""),"",'SD DATA Paste'!G60)</f>
        <v/>
      </c>
      <c r="AD19" s="67" t="str">
        <f>IF(AND('SD DATA Paste'!H60=""),"",'SD DATA Paste'!H60)</f>
        <v/>
      </c>
      <c r="AE19" s="67" t="str">
        <f>IF(AND('SD DATA Paste'!I60=""),"",'SD DATA Paste'!I60)</f>
        <v/>
      </c>
      <c r="AF19" s="67" t="str">
        <f>IF(AND('SD DATA Paste'!C60=""),"",IF(AND('SD DATA Paste'!C60="Girl"),"F",IF(AND('SD DATA Paste'!C60="Boy"),"M","")))</f>
        <v/>
      </c>
      <c r="AG19" s="67" t="str">
        <f>IF(AND('SD DATA Paste'!F60=""),"",'SD DATA Paste'!F60)</f>
        <v/>
      </c>
      <c r="AH19" s="67" t="str">
        <f>IF(AND('SD DATA Paste'!B60=""),"",'SD DATA Paste'!B60)</f>
        <v/>
      </c>
    </row>
    <row r="20" spans="1:34" ht="30" customHeight="1" thickTop="1" thickBot="1">
      <c r="A20" s="283">
        <f>IF(AND('SD DATA Paste'!D19=""),"",VALUE('SD DATA Paste'!D19))</f>
        <v>1118</v>
      </c>
      <c r="B20" s="334">
        <f>IF(AND('SD DATA Paste'!E19=""),"",VALUE('SD DATA Paste'!E19))</f>
        <v>6246</v>
      </c>
      <c r="C20" s="334" t="str">
        <f>IF(AND('SD DATA Paste'!G19=""),"",'SD DATA Paste'!G19)</f>
        <v>KUSUM SAHU</v>
      </c>
      <c r="D20" s="334" t="str">
        <f>IF(AND('SD DATA Paste'!H19=""),"",'SD DATA Paste'!H19)</f>
        <v>SITARAM SAHU</v>
      </c>
      <c r="E20" s="334" t="str">
        <f>IF(AND('SD DATA Paste'!I19=""),"",'SD DATA Paste'!I19)</f>
        <v>INDRA DEVI</v>
      </c>
      <c r="F20" s="334" t="str">
        <f>IF(AND('SD DATA Paste'!C19=""),"",IF(OR('SD DATA Paste'!C19="Boy",'SD DATA Paste'!C19="M"),"M",IF(OR('SD DATA Paste'!C19="Girl",'SD DATA Paste'!C19="F"),"F","")))</f>
        <v>F</v>
      </c>
      <c r="G20" s="335">
        <f>IF(AND('SD DATA Paste'!F19=""),"",'SD DATA Paste'!F19)</f>
        <v>38574</v>
      </c>
      <c r="H20" s="334" t="str">
        <f>IF(AND('SD DATA Paste'!B19=""),"",'SD DATA Paste'!B19)</f>
        <v>OBC</v>
      </c>
      <c r="I20" s="478">
        <v>370</v>
      </c>
      <c r="J20" s="479">
        <v>292</v>
      </c>
      <c r="K20" s="124"/>
      <c r="L20" s="124"/>
      <c r="M20" s="124"/>
      <c r="AA20" s="67" t="str">
        <f>IF(AND('SD DATA Paste'!D61=""),"",'SD DATA Paste'!D61)</f>
        <v/>
      </c>
      <c r="AB20" s="67" t="str">
        <f>IF(AND('SD DATA Paste'!E61=""),"",'SD DATA Paste'!E61)</f>
        <v/>
      </c>
      <c r="AC20" s="67" t="str">
        <f>IF(AND('SD DATA Paste'!G61=""),"",'SD DATA Paste'!G61)</f>
        <v/>
      </c>
      <c r="AD20" s="67" t="str">
        <f>IF(AND('SD DATA Paste'!H61=""),"",'SD DATA Paste'!H61)</f>
        <v/>
      </c>
      <c r="AE20" s="67" t="str">
        <f>IF(AND('SD DATA Paste'!I61=""),"",'SD DATA Paste'!I61)</f>
        <v/>
      </c>
      <c r="AF20" s="67" t="str">
        <f>IF(AND('SD DATA Paste'!C61=""),"",IF(AND('SD DATA Paste'!C61="Girl"),"F",IF(AND('SD DATA Paste'!C61="Boy"),"M","")))</f>
        <v/>
      </c>
      <c r="AG20" s="67" t="str">
        <f>IF(AND('SD DATA Paste'!F61=""),"",'SD DATA Paste'!F61)</f>
        <v/>
      </c>
      <c r="AH20" s="67" t="str">
        <f>IF(AND('SD DATA Paste'!B61=""),"",'SD DATA Paste'!B61)</f>
        <v/>
      </c>
    </row>
    <row r="21" spans="1:34" ht="30" customHeight="1" thickTop="1" thickBot="1">
      <c r="A21" s="283">
        <f>IF(AND('SD DATA Paste'!D20=""),"",VALUE('SD DATA Paste'!D20))</f>
        <v>1119</v>
      </c>
      <c r="B21" s="334">
        <f>IF(AND('SD DATA Paste'!E20=""),"",VALUE('SD DATA Paste'!E20))</f>
        <v>6397</v>
      </c>
      <c r="C21" s="334" t="str">
        <f>IF(AND('SD DATA Paste'!G20=""),"",'SD DATA Paste'!G20)</f>
        <v>MAMTA KANWAR</v>
      </c>
      <c r="D21" s="334" t="str">
        <f>IF(AND('SD DATA Paste'!H20=""),"",'SD DATA Paste'!H20)</f>
        <v>MANGIDAN</v>
      </c>
      <c r="E21" s="334" t="str">
        <f>IF(AND('SD DATA Paste'!I20=""),"",'SD DATA Paste'!I20)</f>
        <v>RIDHU KANWAR</v>
      </c>
      <c r="F21" s="334" t="str">
        <f>IF(AND('SD DATA Paste'!C20=""),"",IF(OR('SD DATA Paste'!C20="Boy",'SD DATA Paste'!C20="M"),"M",IF(OR('SD DATA Paste'!C20="Girl",'SD DATA Paste'!C20="F"),"F","")))</f>
        <v>F</v>
      </c>
      <c r="G21" s="335">
        <f>IF(AND('SD DATA Paste'!F20=""),"",'SD DATA Paste'!F20)</f>
        <v>37669</v>
      </c>
      <c r="H21" s="334" t="str">
        <f>IF(AND('SD DATA Paste'!B20=""),"",'SD DATA Paste'!B20)</f>
        <v>OBC</v>
      </c>
      <c r="I21" s="478">
        <v>370</v>
      </c>
      <c r="J21" s="479">
        <v>281</v>
      </c>
      <c r="K21" s="124"/>
      <c r="L21" s="124"/>
      <c r="M21" s="124"/>
      <c r="AA21" s="67" t="str">
        <f>IF(AND('SD DATA Paste'!D62=""),"",'SD DATA Paste'!D62)</f>
        <v/>
      </c>
      <c r="AB21" s="67" t="str">
        <f>IF(AND('SD DATA Paste'!E62=""),"",'SD DATA Paste'!E62)</f>
        <v/>
      </c>
      <c r="AC21" s="67" t="str">
        <f>IF(AND('SD DATA Paste'!G62=""),"",'SD DATA Paste'!G62)</f>
        <v/>
      </c>
      <c r="AD21" s="67" t="str">
        <f>IF(AND('SD DATA Paste'!H62=""),"",'SD DATA Paste'!H62)</f>
        <v/>
      </c>
      <c r="AE21" s="67" t="str">
        <f>IF(AND('SD DATA Paste'!I62=""),"",'SD DATA Paste'!I62)</f>
        <v/>
      </c>
      <c r="AF21" s="67" t="str">
        <f>IF(AND('SD DATA Paste'!C62=""),"",IF(AND('SD DATA Paste'!C62="Girl"),"F",IF(AND('SD DATA Paste'!C62="Boy"),"M","")))</f>
        <v/>
      </c>
      <c r="AG21" s="67" t="str">
        <f>IF(AND('SD DATA Paste'!F62=""),"",'SD DATA Paste'!F62)</f>
        <v/>
      </c>
      <c r="AH21" s="67" t="str">
        <f>IF(AND('SD DATA Paste'!B62=""),"",'SD DATA Paste'!B62)</f>
        <v/>
      </c>
    </row>
    <row r="22" spans="1:34" ht="30" customHeight="1" thickTop="1" thickBot="1">
      <c r="A22" s="283">
        <f>IF(AND('SD DATA Paste'!D21=""),"",VALUE('SD DATA Paste'!D21))</f>
        <v>1120</v>
      </c>
      <c r="B22" s="334">
        <f>IF(AND('SD DATA Paste'!E21=""),"",VALUE('SD DATA Paste'!E21))</f>
        <v>6225</v>
      </c>
      <c r="C22" s="334" t="str">
        <f>IF(AND('SD DATA Paste'!G21=""),"",'SD DATA Paste'!G21)</f>
        <v>MANISHA SINGHAL</v>
      </c>
      <c r="D22" s="334" t="str">
        <f>IF(AND('SD DATA Paste'!H21=""),"",'SD DATA Paste'!H21)</f>
        <v>SADHURAM SINGHAL</v>
      </c>
      <c r="E22" s="334" t="str">
        <f>IF(AND('SD DATA Paste'!I21=""),"",'SD DATA Paste'!I21)</f>
        <v>ARUNA DEVI</v>
      </c>
      <c r="F22" s="334" t="str">
        <f>IF(AND('SD DATA Paste'!C21=""),"",IF(OR('SD DATA Paste'!C21="Boy",'SD DATA Paste'!C21="M"),"M",IF(OR('SD DATA Paste'!C21="Girl",'SD DATA Paste'!C21="F"),"F","")))</f>
        <v>F</v>
      </c>
      <c r="G22" s="335">
        <f>IF(AND('SD DATA Paste'!F21=""),"",'SD DATA Paste'!F21)</f>
        <v>36850</v>
      </c>
      <c r="H22" s="334" t="str">
        <f>IF(AND('SD DATA Paste'!B21=""),"",'SD DATA Paste'!B21)</f>
        <v>GEN</v>
      </c>
      <c r="I22" s="478">
        <v>370</v>
      </c>
      <c r="J22" s="479">
        <v>281</v>
      </c>
      <c r="K22" s="124"/>
      <c r="L22" s="124"/>
      <c r="M22" s="124"/>
      <c r="AA22" s="67" t="str">
        <f>IF(AND('SD DATA Paste'!D63=""),"",'SD DATA Paste'!D63)</f>
        <v/>
      </c>
      <c r="AB22" s="67" t="str">
        <f>IF(AND('SD DATA Paste'!E63=""),"",'SD DATA Paste'!E63)</f>
        <v/>
      </c>
      <c r="AC22" s="67" t="str">
        <f>IF(AND('SD DATA Paste'!G63=""),"",'SD DATA Paste'!G63)</f>
        <v/>
      </c>
      <c r="AD22" s="67" t="str">
        <f>IF(AND('SD DATA Paste'!H63=""),"",'SD DATA Paste'!H63)</f>
        <v/>
      </c>
      <c r="AE22" s="67" t="str">
        <f>IF(AND('SD DATA Paste'!I63=""),"",'SD DATA Paste'!I63)</f>
        <v/>
      </c>
      <c r="AF22" s="67" t="str">
        <f>IF(AND('SD DATA Paste'!C63=""),"",IF(AND('SD DATA Paste'!C63="Girl"),"F",IF(AND('SD DATA Paste'!C63="Boy"),"M","")))</f>
        <v/>
      </c>
      <c r="AG22" s="67" t="str">
        <f>IF(AND('SD DATA Paste'!F63=""),"",'SD DATA Paste'!F63)</f>
        <v/>
      </c>
      <c r="AH22" s="67" t="str">
        <f>IF(AND('SD DATA Paste'!B63=""),"",'SD DATA Paste'!B63)</f>
        <v/>
      </c>
    </row>
    <row r="23" spans="1:34" ht="30" customHeight="1" thickTop="1" thickBot="1">
      <c r="A23" s="283">
        <f>IF(AND('SD DATA Paste'!D22=""),"",VALUE('SD DATA Paste'!D22))</f>
        <v>1121</v>
      </c>
      <c r="B23" s="334">
        <f>IF(AND('SD DATA Paste'!E22=""),"",VALUE('SD DATA Paste'!E22))</f>
        <v>4857</v>
      </c>
      <c r="C23" s="334" t="str">
        <f>IF(AND('SD DATA Paste'!G22=""),"",'SD DATA Paste'!G22)</f>
        <v>MEENU SANSI</v>
      </c>
      <c r="D23" s="334" t="str">
        <f>IF(AND('SD DATA Paste'!H22=""),"",'SD DATA Paste'!H22)</f>
        <v>FATTA RAM SANSI</v>
      </c>
      <c r="E23" s="334" t="str">
        <f>IF(AND('SD DATA Paste'!I22=""),"",'SD DATA Paste'!I22)</f>
        <v>SHANTI DEVI</v>
      </c>
      <c r="F23" s="334" t="str">
        <f>IF(AND('SD DATA Paste'!C22=""),"",IF(OR('SD DATA Paste'!C22="Boy",'SD DATA Paste'!C22="M"),"M",IF(OR('SD DATA Paste'!C22="Girl",'SD DATA Paste'!C22="F"),"F","")))</f>
        <v>F</v>
      </c>
      <c r="G23" s="335">
        <f>IF(AND('SD DATA Paste'!F22=""),"",'SD DATA Paste'!F22)</f>
        <v>36911</v>
      </c>
      <c r="H23" s="334" t="str">
        <f>IF(AND('SD DATA Paste'!B22=""),"",'SD DATA Paste'!B22)</f>
        <v>SC</v>
      </c>
      <c r="I23" s="478">
        <v>226</v>
      </c>
      <c r="J23" s="479">
        <v>216</v>
      </c>
      <c r="K23" s="124"/>
      <c r="L23" s="124"/>
      <c r="M23" s="124"/>
      <c r="AA23" s="67" t="str">
        <f>IF(AND('SD DATA Paste'!D64=""),"",'SD DATA Paste'!D64)</f>
        <v/>
      </c>
      <c r="AB23" s="67" t="str">
        <f>IF(AND('SD DATA Paste'!E64=""),"",'SD DATA Paste'!E64)</f>
        <v/>
      </c>
      <c r="AC23" s="67" t="str">
        <f>IF(AND('SD DATA Paste'!G64=""),"",'SD DATA Paste'!G64)</f>
        <v/>
      </c>
      <c r="AD23" s="67" t="str">
        <f>IF(AND('SD DATA Paste'!H64=""),"",'SD DATA Paste'!H64)</f>
        <v/>
      </c>
      <c r="AE23" s="67" t="str">
        <f>IF(AND('SD DATA Paste'!I64=""),"",'SD DATA Paste'!I64)</f>
        <v/>
      </c>
      <c r="AF23" s="67" t="str">
        <f>IF(AND('SD DATA Paste'!C64=""),"",IF(AND('SD DATA Paste'!C64="Girl"),"F",IF(AND('SD DATA Paste'!C64="Boy"),"M","")))</f>
        <v/>
      </c>
      <c r="AG23" s="67" t="str">
        <f>IF(AND('SD DATA Paste'!F64=""),"",'SD DATA Paste'!F64)</f>
        <v/>
      </c>
      <c r="AH23" s="67" t="str">
        <f>IF(AND('SD DATA Paste'!B64=""),"",'SD DATA Paste'!B64)</f>
        <v/>
      </c>
    </row>
    <row r="24" spans="1:34" ht="30" customHeight="1" thickTop="1" thickBot="1">
      <c r="A24" s="283">
        <f>IF(AND('SD DATA Paste'!D23=""),"",VALUE('SD DATA Paste'!D23))</f>
        <v>1122</v>
      </c>
      <c r="B24" s="334">
        <f>IF(AND('SD DATA Paste'!E23=""),"",VALUE('SD DATA Paste'!E23))</f>
        <v>6415</v>
      </c>
      <c r="C24" s="334" t="str">
        <f>IF(AND('SD DATA Paste'!G23=""),"",'SD DATA Paste'!G23)</f>
        <v>MONIKA CHOUDHARY</v>
      </c>
      <c r="D24" s="334" t="str">
        <f>IF(AND('SD DATA Paste'!H23=""),"",'SD DATA Paste'!H23)</f>
        <v>NANURAM CHOUDHARY</v>
      </c>
      <c r="E24" s="334" t="str">
        <f>IF(AND('SD DATA Paste'!I23=""),"",'SD DATA Paste'!I23)</f>
        <v>KAMLI CHOUDHARY</v>
      </c>
      <c r="F24" s="334" t="str">
        <f>IF(AND('SD DATA Paste'!C23=""),"",IF(OR('SD DATA Paste'!C23="Boy",'SD DATA Paste'!C23="M"),"M",IF(OR('SD DATA Paste'!C23="Girl",'SD DATA Paste'!C23="F"),"F","")))</f>
        <v>F</v>
      </c>
      <c r="G24" s="335">
        <f>IF(AND('SD DATA Paste'!F23=""),"",'SD DATA Paste'!F23)</f>
        <v>37874</v>
      </c>
      <c r="H24" s="334" t="str">
        <f>IF(AND('SD DATA Paste'!B23=""),"",'SD DATA Paste'!B23)</f>
        <v>OBC</v>
      </c>
      <c r="I24" s="478">
        <v>370</v>
      </c>
      <c r="J24" s="479">
        <v>194</v>
      </c>
      <c r="K24" s="124"/>
      <c r="L24" s="124"/>
      <c r="M24" s="124"/>
      <c r="AA24" s="67" t="str">
        <f>IF(AND('SD DATA Paste'!D65=""),"",'SD DATA Paste'!D65)</f>
        <v/>
      </c>
      <c r="AB24" s="67" t="str">
        <f>IF(AND('SD DATA Paste'!E65=""),"",'SD DATA Paste'!E65)</f>
        <v/>
      </c>
      <c r="AC24" s="67" t="str">
        <f>IF(AND('SD DATA Paste'!G65=""),"",'SD DATA Paste'!G65)</f>
        <v/>
      </c>
      <c r="AD24" s="67" t="str">
        <f>IF(AND('SD DATA Paste'!H65=""),"",'SD DATA Paste'!H65)</f>
        <v/>
      </c>
      <c r="AE24" s="67" t="str">
        <f>IF(AND('SD DATA Paste'!I65=""),"",'SD DATA Paste'!I65)</f>
        <v/>
      </c>
      <c r="AF24" s="67" t="str">
        <f>IF(AND('SD DATA Paste'!C65=""),"",IF(AND('SD DATA Paste'!C65="Girl"),"F",IF(AND('SD DATA Paste'!C65="Boy"),"M","")))</f>
        <v/>
      </c>
      <c r="AG24" s="67" t="str">
        <f>IF(AND('SD DATA Paste'!F65=""),"",'SD DATA Paste'!F65)</f>
        <v/>
      </c>
      <c r="AH24" s="67" t="str">
        <f>IF(AND('SD DATA Paste'!B65=""),"",'SD DATA Paste'!B65)</f>
        <v/>
      </c>
    </row>
    <row r="25" spans="1:34" ht="30" customHeight="1" thickTop="1" thickBot="1">
      <c r="A25" s="283">
        <f>IF(AND('SD DATA Paste'!D24=""),"",VALUE('SD DATA Paste'!D24))</f>
        <v>1123</v>
      </c>
      <c r="B25" s="334">
        <f>IF(AND('SD DATA Paste'!E24=""),"",VALUE('SD DATA Paste'!E24))</f>
        <v>6240</v>
      </c>
      <c r="C25" s="334" t="str">
        <f>IF(AND('SD DATA Paste'!G24=""),"",'SD DATA Paste'!G24)</f>
        <v>MONIKA SHEKHAWAT</v>
      </c>
      <c r="D25" s="334" t="str">
        <f>IF(AND('SD DATA Paste'!H24=""),"",'SD DATA Paste'!H24)</f>
        <v>RAJENDRA SHEKHAWAT</v>
      </c>
      <c r="E25" s="334" t="str">
        <f>IF(AND('SD DATA Paste'!I24=""),"",'SD DATA Paste'!I24)</f>
        <v>NILAM KANWAR</v>
      </c>
      <c r="F25" s="334" t="str">
        <f>IF(AND('SD DATA Paste'!C24=""),"",IF(OR('SD DATA Paste'!C24="Boy",'SD DATA Paste'!C24="M"),"M",IF(OR('SD DATA Paste'!C24="Girl",'SD DATA Paste'!C24="F"),"F","")))</f>
        <v>F</v>
      </c>
      <c r="G25" s="335">
        <f>IF(AND('SD DATA Paste'!F24=""),"",'SD DATA Paste'!F24)</f>
        <v>38178</v>
      </c>
      <c r="H25" s="334" t="str">
        <f>IF(AND('SD DATA Paste'!B24=""),"",'SD DATA Paste'!B24)</f>
        <v>GEN</v>
      </c>
      <c r="I25" s="478">
        <v>370</v>
      </c>
      <c r="J25" s="479">
        <v>301</v>
      </c>
      <c r="K25" s="124"/>
      <c r="L25" s="124"/>
      <c r="M25" s="124"/>
      <c r="AA25" s="67" t="str">
        <f>IF(AND('SD DATA Paste'!D66=""),"",'SD DATA Paste'!D66)</f>
        <v/>
      </c>
      <c r="AB25" s="67" t="str">
        <f>IF(AND('SD DATA Paste'!E66=""),"",'SD DATA Paste'!E66)</f>
        <v/>
      </c>
      <c r="AC25" s="67" t="str">
        <f>IF(AND('SD DATA Paste'!G66=""),"",'SD DATA Paste'!G66)</f>
        <v/>
      </c>
      <c r="AD25" s="67" t="str">
        <f>IF(AND('SD DATA Paste'!H66=""),"",'SD DATA Paste'!H66)</f>
        <v/>
      </c>
      <c r="AE25" s="67" t="str">
        <f>IF(AND('SD DATA Paste'!I66=""),"",'SD DATA Paste'!I66)</f>
        <v/>
      </c>
      <c r="AF25" s="67" t="str">
        <f>IF(AND('SD DATA Paste'!C66=""),"",IF(AND('SD DATA Paste'!C66="Girl"),"F",IF(AND('SD DATA Paste'!C66="Boy"),"M","")))</f>
        <v/>
      </c>
      <c r="AG25" s="67" t="str">
        <f>IF(AND('SD DATA Paste'!F66=""),"",'SD DATA Paste'!F66)</f>
        <v/>
      </c>
      <c r="AH25" s="67" t="str">
        <f>IF(AND('SD DATA Paste'!B66=""),"",'SD DATA Paste'!B66)</f>
        <v/>
      </c>
    </row>
    <row r="26" spans="1:34" ht="30" customHeight="1" thickTop="1" thickBot="1">
      <c r="A26" s="283">
        <f>IF(AND('SD DATA Paste'!D25=""),"",VALUE('SD DATA Paste'!D25))</f>
        <v>1124</v>
      </c>
      <c r="B26" s="334">
        <f>IF(AND('SD DATA Paste'!E25=""),"",VALUE('SD DATA Paste'!E25))</f>
        <v>5501</v>
      </c>
      <c r="C26" s="334" t="str">
        <f>IF(AND('SD DATA Paste'!G25=""),"",'SD DATA Paste'!G25)</f>
        <v>MUSKAN VERMA</v>
      </c>
      <c r="D26" s="334" t="str">
        <f>IF(AND('SD DATA Paste'!H25=""),"",'SD DATA Paste'!H25)</f>
        <v>KAILASH CHAND</v>
      </c>
      <c r="E26" s="334" t="str">
        <f>IF(AND('SD DATA Paste'!I25=""),"",'SD DATA Paste'!I25)</f>
        <v>REKHA DEVI</v>
      </c>
      <c r="F26" s="334" t="str">
        <f>IF(AND('SD DATA Paste'!C25=""),"",IF(OR('SD DATA Paste'!C25="Boy",'SD DATA Paste'!C25="M"),"M",IF(OR('SD DATA Paste'!C25="Girl",'SD DATA Paste'!C25="F"),"F","")))</f>
        <v>F</v>
      </c>
      <c r="G26" s="335">
        <f>IF(AND('SD DATA Paste'!F25=""),"",'SD DATA Paste'!F25)</f>
        <v>37316</v>
      </c>
      <c r="H26" s="334" t="str">
        <f>IF(AND('SD DATA Paste'!B25=""),"",'SD DATA Paste'!B25)</f>
        <v>SC</v>
      </c>
      <c r="I26" s="478">
        <v>370</v>
      </c>
      <c r="J26" s="479">
        <v>296</v>
      </c>
      <c r="K26" s="124"/>
      <c r="L26" s="124"/>
      <c r="M26" s="124"/>
      <c r="AA26" s="67" t="str">
        <f>IF(AND('SD DATA Paste'!D67=""),"",'SD DATA Paste'!D67)</f>
        <v/>
      </c>
      <c r="AB26" s="67" t="str">
        <f>IF(AND('SD DATA Paste'!E67=""),"",'SD DATA Paste'!E67)</f>
        <v/>
      </c>
      <c r="AC26" s="67" t="str">
        <f>IF(AND('SD DATA Paste'!G67=""),"",'SD DATA Paste'!G67)</f>
        <v/>
      </c>
      <c r="AD26" s="67" t="str">
        <f>IF(AND('SD DATA Paste'!H67=""),"",'SD DATA Paste'!H67)</f>
        <v/>
      </c>
      <c r="AE26" s="67" t="str">
        <f>IF(AND('SD DATA Paste'!I67=""),"",'SD DATA Paste'!I67)</f>
        <v/>
      </c>
      <c r="AF26" s="67" t="str">
        <f>IF(AND('SD DATA Paste'!C67=""),"",IF(AND('SD DATA Paste'!C67="Girl"),"F",IF(AND('SD DATA Paste'!C67="Boy"),"M","")))</f>
        <v/>
      </c>
      <c r="AG26" s="67" t="str">
        <f>IF(AND('SD DATA Paste'!F67=""),"",'SD DATA Paste'!F67)</f>
        <v/>
      </c>
      <c r="AH26" s="67" t="str">
        <f>IF(AND('SD DATA Paste'!B67=""),"",'SD DATA Paste'!B67)</f>
        <v/>
      </c>
    </row>
    <row r="27" spans="1:34" ht="30" customHeight="1" thickTop="1" thickBot="1">
      <c r="A27" s="283">
        <f>IF(AND('SD DATA Paste'!D26=""),"",VALUE('SD DATA Paste'!D26))</f>
        <v>1125</v>
      </c>
      <c r="B27" s="334">
        <f>IF(AND('SD DATA Paste'!E26=""),"",VALUE('SD DATA Paste'!E26))</f>
        <v>6328</v>
      </c>
      <c r="C27" s="334" t="str">
        <f>IF(AND('SD DATA Paste'!G26=""),"",'SD DATA Paste'!G26)</f>
        <v>NARENDRA KULDEEP</v>
      </c>
      <c r="D27" s="334" t="str">
        <f>IF(AND('SD DATA Paste'!H26=""),"",'SD DATA Paste'!H26)</f>
        <v>BHAGWAN SAHAY KULDEEP</v>
      </c>
      <c r="E27" s="334" t="str">
        <f>IF(AND('SD DATA Paste'!I26=""),"",'SD DATA Paste'!I26)</f>
        <v>RADHA DEVI</v>
      </c>
      <c r="F27" s="334" t="str">
        <f>IF(AND('SD DATA Paste'!C26=""),"",IF(OR('SD DATA Paste'!C26="Boy",'SD DATA Paste'!C26="M"),"M",IF(OR('SD DATA Paste'!C26="Girl",'SD DATA Paste'!C26="F"),"F","")))</f>
        <v>M</v>
      </c>
      <c r="G27" s="335">
        <f>IF(AND('SD DATA Paste'!F26=""),"",'SD DATA Paste'!F26)</f>
        <v>37860</v>
      </c>
      <c r="H27" s="334" t="str">
        <f>IF(AND('SD DATA Paste'!B26=""),"",'SD DATA Paste'!B26)</f>
        <v>SC</v>
      </c>
      <c r="I27" s="478">
        <v>370</v>
      </c>
      <c r="J27" s="479">
        <v>279</v>
      </c>
      <c r="K27" s="124"/>
      <c r="L27" s="124"/>
      <c r="M27" s="124"/>
      <c r="AA27" s="67" t="str">
        <f>IF(AND('SD DATA Paste'!D68=""),"",'SD DATA Paste'!D68)</f>
        <v/>
      </c>
      <c r="AB27" s="67" t="str">
        <f>IF(AND('SD DATA Paste'!E68=""),"",'SD DATA Paste'!E68)</f>
        <v/>
      </c>
      <c r="AC27" s="67" t="str">
        <f>IF(AND('SD DATA Paste'!G68=""),"",'SD DATA Paste'!G68)</f>
        <v/>
      </c>
      <c r="AD27" s="67" t="str">
        <f>IF(AND('SD DATA Paste'!H68=""),"",'SD DATA Paste'!H68)</f>
        <v/>
      </c>
      <c r="AE27" s="67" t="str">
        <f>IF(AND('SD DATA Paste'!I68=""),"",'SD DATA Paste'!I68)</f>
        <v/>
      </c>
      <c r="AF27" s="67" t="str">
        <f>IF(AND('SD DATA Paste'!C68=""),"",IF(AND('SD DATA Paste'!C68="Girl"),"F",IF(AND('SD DATA Paste'!C68="Boy"),"M","")))</f>
        <v/>
      </c>
      <c r="AG27" s="67" t="str">
        <f>IF(AND('SD DATA Paste'!F68=""),"",'SD DATA Paste'!F68)</f>
        <v/>
      </c>
      <c r="AH27" s="67" t="str">
        <f>IF(AND('SD DATA Paste'!B68=""),"",'SD DATA Paste'!B68)</f>
        <v/>
      </c>
    </row>
    <row r="28" spans="1:34" ht="30" customHeight="1" thickTop="1" thickBot="1">
      <c r="A28" s="283">
        <f>IF(AND('SD DATA Paste'!D27=""),"",VALUE('SD DATA Paste'!D27))</f>
        <v>1126</v>
      </c>
      <c r="B28" s="334">
        <f>IF(AND('SD DATA Paste'!E27=""),"",VALUE('SD DATA Paste'!E27))</f>
        <v>4866</v>
      </c>
      <c r="C28" s="334" t="str">
        <f>IF(AND('SD DATA Paste'!G27=""),"",'SD DATA Paste'!G27)</f>
        <v>NARESH SAINI</v>
      </c>
      <c r="D28" s="334" t="str">
        <f>IF(AND('SD DATA Paste'!H27=""),"",'SD DATA Paste'!H27)</f>
        <v>RAJESH SAINI</v>
      </c>
      <c r="E28" s="334" t="str">
        <f>IF(AND('SD DATA Paste'!I27=""),"",'SD DATA Paste'!I27)</f>
        <v>MEERA SAINI</v>
      </c>
      <c r="F28" s="334" t="str">
        <f>IF(AND('SD DATA Paste'!C27=""),"",IF(OR('SD DATA Paste'!C27="Boy",'SD DATA Paste'!C27="M"),"M",IF(OR('SD DATA Paste'!C27="Girl",'SD DATA Paste'!C27="F"),"F","")))</f>
        <v>M</v>
      </c>
      <c r="G28" s="335">
        <f>IF(AND('SD DATA Paste'!F27=""),"",'SD DATA Paste'!F27)</f>
        <v>37841</v>
      </c>
      <c r="H28" s="334" t="str">
        <f>IF(AND('SD DATA Paste'!B27=""),"",'SD DATA Paste'!B27)</f>
        <v>OBC</v>
      </c>
      <c r="I28" s="478">
        <v>370</v>
      </c>
      <c r="J28" s="479">
        <v>308</v>
      </c>
      <c r="K28" s="124"/>
      <c r="L28" s="124"/>
      <c r="M28" s="124"/>
      <c r="AA28" s="67" t="str">
        <f>IF(AND('SD DATA Paste'!D69=""),"",'SD DATA Paste'!D69)</f>
        <v/>
      </c>
      <c r="AB28" s="67" t="str">
        <f>IF(AND('SD DATA Paste'!E69=""),"",'SD DATA Paste'!E69)</f>
        <v/>
      </c>
      <c r="AC28" s="67" t="str">
        <f>IF(AND('SD DATA Paste'!G69=""),"",'SD DATA Paste'!G69)</f>
        <v/>
      </c>
      <c r="AD28" s="67" t="str">
        <f>IF(AND('SD DATA Paste'!H69=""),"",'SD DATA Paste'!H69)</f>
        <v/>
      </c>
      <c r="AE28" s="67" t="str">
        <f>IF(AND('SD DATA Paste'!I69=""),"",'SD DATA Paste'!I69)</f>
        <v/>
      </c>
      <c r="AF28" s="67" t="str">
        <f>IF(AND('SD DATA Paste'!C69=""),"",IF(AND('SD DATA Paste'!C69="Girl"),"F",IF(AND('SD DATA Paste'!C69="Boy"),"M","")))</f>
        <v/>
      </c>
      <c r="AG28" s="67" t="str">
        <f>IF(AND('SD DATA Paste'!F69=""),"",'SD DATA Paste'!F69)</f>
        <v/>
      </c>
      <c r="AH28" s="67" t="str">
        <f>IF(AND('SD DATA Paste'!B69=""),"",'SD DATA Paste'!B69)</f>
        <v/>
      </c>
    </row>
    <row r="29" spans="1:34" ht="30" customHeight="1" thickTop="1" thickBot="1">
      <c r="A29" s="283">
        <f>IF(AND('SD DATA Paste'!D28=""),"",VALUE('SD DATA Paste'!D28))</f>
        <v>1127</v>
      </c>
      <c r="B29" s="334">
        <f>IF(AND('SD DATA Paste'!E28=""),"",VALUE('SD DATA Paste'!E28))</f>
        <v>6305</v>
      </c>
      <c r="C29" s="334" t="str">
        <f>IF(AND('SD DATA Paste'!G28=""),"",'SD DATA Paste'!G28)</f>
        <v>NIRMAL BAIRWA</v>
      </c>
      <c r="D29" s="334" t="str">
        <f>IF(AND('SD DATA Paste'!H28=""),"",'SD DATA Paste'!H28)</f>
        <v>BATTILAL BAIRWA</v>
      </c>
      <c r="E29" s="334" t="str">
        <f>IF(AND('SD DATA Paste'!I28=""),"",'SD DATA Paste'!I28)</f>
        <v>SANJU DEVI</v>
      </c>
      <c r="F29" s="334" t="str">
        <f>IF(AND('SD DATA Paste'!C28=""),"",IF(OR('SD DATA Paste'!C28="Boy",'SD DATA Paste'!C28="M"),"M",IF(OR('SD DATA Paste'!C28="Girl",'SD DATA Paste'!C28="F"),"F","")))</f>
        <v>M</v>
      </c>
      <c r="G29" s="335">
        <f>IF(AND('SD DATA Paste'!F28=""),"",'SD DATA Paste'!F28)</f>
        <v>37981</v>
      </c>
      <c r="H29" s="334" t="str">
        <f>IF(AND('SD DATA Paste'!B28=""),"",'SD DATA Paste'!B28)</f>
        <v>GEN</v>
      </c>
      <c r="I29" s="478">
        <v>370</v>
      </c>
      <c r="J29" s="479">
        <v>288</v>
      </c>
      <c r="K29" s="124"/>
      <c r="L29" s="124"/>
      <c r="M29" s="124"/>
      <c r="AA29" s="67" t="str">
        <f>IF(AND('SD DATA Paste'!D70=""),"",'SD DATA Paste'!D70)</f>
        <v/>
      </c>
      <c r="AB29" s="67" t="str">
        <f>IF(AND('SD DATA Paste'!E70=""),"",'SD DATA Paste'!E70)</f>
        <v/>
      </c>
      <c r="AC29" s="67" t="str">
        <f>IF(AND('SD DATA Paste'!G70=""),"",'SD DATA Paste'!G70)</f>
        <v/>
      </c>
      <c r="AD29" s="67" t="str">
        <f>IF(AND('SD DATA Paste'!H70=""),"",'SD DATA Paste'!H70)</f>
        <v/>
      </c>
      <c r="AE29" s="67" t="str">
        <f>IF(AND('SD DATA Paste'!I70=""),"",'SD DATA Paste'!I70)</f>
        <v/>
      </c>
      <c r="AF29" s="67" t="str">
        <f>IF(AND('SD DATA Paste'!C70=""),"",IF(AND('SD DATA Paste'!C70="Girl"),"F",IF(AND('SD DATA Paste'!C70="Boy"),"M","")))</f>
        <v/>
      </c>
      <c r="AG29" s="67" t="str">
        <f>IF(AND('SD DATA Paste'!F70=""),"",'SD DATA Paste'!F70)</f>
        <v/>
      </c>
      <c r="AH29" s="67" t="str">
        <f>IF(AND('SD DATA Paste'!B70=""),"",'SD DATA Paste'!B70)</f>
        <v/>
      </c>
    </row>
    <row r="30" spans="1:34" ht="30" customHeight="1" thickTop="1" thickBot="1">
      <c r="A30" s="283">
        <f>IF(AND('SD DATA Paste'!D29=""),"",VALUE('SD DATA Paste'!D29))</f>
        <v>1128</v>
      </c>
      <c r="B30" s="334">
        <f>IF(AND('SD DATA Paste'!E29=""),"",VALUE('SD DATA Paste'!E29))</f>
        <v>6318</v>
      </c>
      <c r="C30" s="334" t="str">
        <f>IF(AND('SD DATA Paste'!G29=""),"",'SD DATA Paste'!G29)</f>
        <v>NISHA BAIRWA</v>
      </c>
      <c r="D30" s="334" t="str">
        <f>IF(AND('SD DATA Paste'!H29=""),"",'SD DATA Paste'!H29)</f>
        <v>JAGDISH BAIRWA</v>
      </c>
      <c r="E30" s="334" t="str">
        <f>IF(AND('SD DATA Paste'!I29=""),"",'SD DATA Paste'!I29)</f>
        <v>KRISHNA</v>
      </c>
      <c r="F30" s="334" t="str">
        <f>IF(AND('SD DATA Paste'!C29=""),"",IF(OR('SD DATA Paste'!C29="Boy",'SD DATA Paste'!C29="M"),"M",IF(OR('SD DATA Paste'!C29="Girl",'SD DATA Paste'!C29="F"),"F","")))</f>
        <v>F</v>
      </c>
      <c r="G30" s="335">
        <f>IF(AND('SD DATA Paste'!F29=""),"",'SD DATA Paste'!F29)</f>
        <v>40456</v>
      </c>
      <c r="H30" s="334" t="str">
        <f>IF(AND('SD DATA Paste'!B29=""),"",'SD DATA Paste'!B29)</f>
        <v>SC</v>
      </c>
      <c r="I30" s="478">
        <v>370</v>
      </c>
      <c r="J30" s="479">
        <v>297</v>
      </c>
      <c r="K30" s="124"/>
      <c r="L30" s="124"/>
      <c r="M30" s="124"/>
      <c r="AA30" s="67" t="str">
        <f>IF(AND('SD DATA Paste'!D71=""),"",'SD DATA Paste'!D71)</f>
        <v/>
      </c>
      <c r="AB30" s="67" t="str">
        <f>IF(AND('SD DATA Paste'!E71=""),"",'SD DATA Paste'!E71)</f>
        <v/>
      </c>
      <c r="AC30" s="67" t="str">
        <f>IF(AND('SD DATA Paste'!G71=""),"",'SD DATA Paste'!G71)</f>
        <v/>
      </c>
      <c r="AD30" s="67" t="str">
        <f>IF(AND('SD DATA Paste'!H71=""),"",'SD DATA Paste'!H71)</f>
        <v/>
      </c>
      <c r="AE30" s="67" t="str">
        <f>IF(AND('SD DATA Paste'!I71=""),"",'SD DATA Paste'!I71)</f>
        <v/>
      </c>
      <c r="AF30" s="67" t="str">
        <f>IF(AND('SD DATA Paste'!C71=""),"",IF(AND('SD DATA Paste'!C71="Girl"),"F",IF(AND('SD DATA Paste'!C71="Boy"),"M","")))</f>
        <v/>
      </c>
      <c r="AG30" s="67" t="str">
        <f>IF(AND('SD DATA Paste'!F71=""),"",'SD DATA Paste'!F71)</f>
        <v/>
      </c>
      <c r="AH30" s="67" t="str">
        <f>IF(AND('SD DATA Paste'!B71=""),"",'SD DATA Paste'!B71)</f>
        <v/>
      </c>
    </row>
    <row r="31" spans="1:34" ht="30" customHeight="1" thickTop="1" thickBot="1">
      <c r="A31" s="283">
        <f>IF(AND('SD DATA Paste'!D30=""),"",VALUE('SD DATA Paste'!D30))</f>
        <v>1129</v>
      </c>
      <c r="B31" s="334">
        <f>IF(AND('SD DATA Paste'!E30=""),"",VALUE('SD DATA Paste'!E30))</f>
        <v>6352</v>
      </c>
      <c r="C31" s="334" t="str">
        <f>IF(AND('SD DATA Paste'!G30=""),"",'SD DATA Paste'!G30)</f>
        <v>NISHITA JANGID</v>
      </c>
      <c r="D31" s="334" t="str">
        <f>IF(AND('SD DATA Paste'!H30=""),"",'SD DATA Paste'!H30)</f>
        <v>KAMAL JANGID</v>
      </c>
      <c r="E31" s="334" t="str">
        <f>IF(AND('SD DATA Paste'!I30=""),"",'SD DATA Paste'!I30)</f>
        <v>GEETA JANGID</v>
      </c>
      <c r="F31" s="334" t="str">
        <f>IF(AND('SD DATA Paste'!C30=""),"",IF(OR('SD DATA Paste'!C30="Boy",'SD DATA Paste'!C30="M"),"M",IF(OR('SD DATA Paste'!C30="Girl",'SD DATA Paste'!C30="F"),"F","")))</f>
        <v>F</v>
      </c>
      <c r="G31" s="335">
        <f>IF(AND('SD DATA Paste'!F30=""),"",'SD DATA Paste'!F30)</f>
        <v>37838</v>
      </c>
      <c r="H31" s="334" t="str">
        <f>IF(AND('SD DATA Paste'!B30=""),"",'SD DATA Paste'!B30)</f>
        <v>GEN</v>
      </c>
      <c r="I31" s="478">
        <v>370</v>
      </c>
      <c r="J31" s="479">
        <v>287</v>
      </c>
      <c r="K31" s="124"/>
      <c r="L31" s="124"/>
      <c r="M31" s="124"/>
      <c r="AA31" s="67" t="str">
        <f>IF(AND('SD DATA Paste'!D72=""),"",'SD DATA Paste'!D72)</f>
        <v/>
      </c>
      <c r="AB31" s="67" t="str">
        <f>IF(AND('SD DATA Paste'!E72=""),"",'SD DATA Paste'!E72)</f>
        <v/>
      </c>
      <c r="AC31" s="67" t="str">
        <f>IF(AND('SD DATA Paste'!G72=""),"",'SD DATA Paste'!G72)</f>
        <v/>
      </c>
      <c r="AD31" s="67" t="str">
        <f>IF(AND('SD DATA Paste'!H72=""),"",'SD DATA Paste'!H72)</f>
        <v/>
      </c>
      <c r="AE31" s="67" t="str">
        <f>IF(AND('SD DATA Paste'!I72=""),"",'SD DATA Paste'!I72)</f>
        <v/>
      </c>
      <c r="AF31" s="67" t="str">
        <f>IF(AND('SD DATA Paste'!C72=""),"",IF(AND('SD DATA Paste'!C72="Girl"),"F",IF(AND('SD DATA Paste'!C72="Boy"),"M","")))</f>
        <v/>
      </c>
      <c r="AG31" s="67" t="str">
        <f>IF(AND('SD DATA Paste'!F72=""),"",'SD DATA Paste'!F72)</f>
        <v/>
      </c>
      <c r="AH31" s="67" t="str">
        <f>IF(AND('SD DATA Paste'!B72=""),"",'SD DATA Paste'!B72)</f>
        <v/>
      </c>
    </row>
    <row r="32" spans="1:34" ht="30" customHeight="1" thickTop="1" thickBot="1">
      <c r="A32" s="283">
        <f>IF(AND('SD DATA Paste'!D31=""),"",VALUE('SD DATA Paste'!D31))</f>
        <v>1130</v>
      </c>
      <c r="B32" s="334">
        <f>IF(AND('SD DATA Paste'!E31=""),"",VALUE('SD DATA Paste'!E31))</f>
        <v>6396</v>
      </c>
      <c r="C32" s="334" t="str">
        <f>IF(AND('SD DATA Paste'!G31=""),"",'SD DATA Paste'!G31)</f>
        <v>PANKAJ SAMOTA</v>
      </c>
      <c r="D32" s="334" t="str">
        <f>IF(AND('SD DATA Paste'!H31=""),"",'SD DATA Paste'!H31)</f>
        <v>GULLARAM SAMOTA</v>
      </c>
      <c r="E32" s="334" t="str">
        <f>IF(AND('SD DATA Paste'!I31=""),"",'SD DATA Paste'!I31)</f>
        <v>PRABHATI DEVI</v>
      </c>
      <c r="F32" s="334" t="str">
        <f>IF(AND('SD DATA Paste'!C31=""),"",IF(OR('SD DATA Paste'!C31="Boy",'SD DATA Paste'!C31="M"),"M",IF(OR('SD DATA Paste'!C31="Girl",'SD DATA Paste'!C31="F"),"F","")))</f>
        <v>M</v>
      </c>
      <c r="G32" s="335">
        <f>IF(AND('SD DATA Paste'!F31=""),"",'SD DATA Paste'!F31)</f>
        <v>37438</v>
      </c>
      <c r="H32" s="334" t="str">
        <f>IF(AND('SD DATA Paste'!B31=""),"",'SD DATA Paste'!B31)</f>
        <v>GEN</v>
      </c>
      <c r="I32" s="478">
        <v>370</v>
      </c>
      <c r="J32" s="479">
        <v>286</v>
      </c>
      <c r="K32" s="124"/>
      <c r="L32" s="124"/>
      <c r="M32" s="124"/>
      <c r="AA32" s="67" t="str">
        <f>IF(AND('SD DATA Paste'!D73=""),"",'SD DATA Paste'!D73)</f>
        <v/>
      </c>
      <c r="AB32" s="67" t="str">
        <f>IF(AND('SD DATA Paste'!E73=""),"",'SD DATA Paste'!E73)</f>
        <v/>
      </c>
      <c r="AC32" s="67" t="str">
        <f>IF(AND('SD DATA Paste'!G73=""),"",'SD DATA Paste'!G73)</f>
        <v/>
      </c>
      <c r="AD32" s="67" t="str">
        <f>IF(AND('SD DATA Paste'!H73=""),"",'SD DATA Paste'!H73)</f>
        <v/>
      </c>
      <c r="AE32" s="67" t="str">
        <f>IF(AND('SD DATA Paste'!I73=""),"",'SD DATA Paste'!I73)</f>
        <v/>
      </c>
      <c r="AF32" s="67" t="str">
        <f>IF(AND('SD DATA Paste'!C73=""),"",IF(AND('SD DATA Paste'!C73="Girl"),"F",IF(AND('SD DATA Paste'!C73="Boy"),"M","")))</f>
        <v/>
      </c>
      <c r="AG32" s="67" t="str">
        <f>IF(AND('SD DATA Paste'!F73=""),"",'SD DATA Paste'!F73)</f>
        <v/>
      </c>
      <c r="AH32" s="67" t="str">
        <f>IF(AND('SD DATA Paste'!B73=""),"",'SD DATA Paste'!B73)</f>
        <v/>
      </c>
    </row>
    <row r="33" spans="1:34" ht="30" customHeight="1" thickTop="1" thickBot="1">
      <c r="A33" s="283">
        <f>IF(AND('SD DATA Paste'!D32=""),"",VALUE('SD DATA Paste'!D32))</f>
        <v>1131</v>
      </c>
      <c r="B33" s="334">
        <f>IF(AND('SD DATA Paste'!E32=""),"",VALUE('SD DATA Paste'!E32))</f>
        <v>6345</v>
      </c>
      <c r="C33" s="334" t="str">
        <f>IF(AND('SD DATA Paste'!G32=""),"",'SD DATA Paste'!G32)</f>
        <v>PAYAL RAHI</v>
      </c>
      <c r="D33" s="334" t="str">
        <f>IF(AND('SD DATA Paste'!H32=""),"",'SD DATA Paste'!H32)</f>
        <v>VARUN KUMAR RAHI</v>
      </c>
      <c r="E33" s="334" t="str">
        <f>IF(AND('SD DATA Paste'!I32=""),"",'SD DATA Paste'!I32)</f>
        <v>JYOTI BHARATI</v>
      </c>
      <c r="F33" s="334" t="str">
        <f>IF(AND('SD DATA Paste'!C32=""),"",IF(OR('SD DATA Paste'!C32="Boy",'SD DATA Paste'!C32="M"),"M",IF(OR('SD DATA Paste'!C32="Girl",'SD DATA Paste'!C32="F"),"F","")))</f>
        <v>F</v>
      </c>
      <c r="G33" s="335">
        <f>IF(AND('SD DATA Paste'!F32=""),"",'SD DATA Paste'!F32)</f>
        <v>37486</v>
      </c>
      <c r="H33" s="334" t="str">
        <f>IF(AND('SD DATA Paste'!B32=""),"",'SD DATA Paste'!B32)</f>
        <v>GEN</v>
      </c>
      <c r="I33" s="478">
        <v>370</v>
      </c>
      <c r="J33" s="479">
        <v>282</v>
      </c>
      <c r="K33" s="124"/>
      <c r="L33" s="124"/>
      <c r="M33" s="124"/>
      <c r="AA33" s="67" t="str">
        <f>IF(AND('SD DATA Paste'!D74=""),"",'SD DATA Paste'!D74)</f>
        <v/>
      </c>
      <c r="AB33" s="67" t="str">
        <f>IF(AND('SD DATA Paste'!E74=""),"",'SD DATA Paste'!E74)</f>
        <v/>
      </c>
      <c r="AC33" s="67" t="str">
        <f>IF(AND('SD DATA Paste'!G74=""),"",'SD DATA Paste'!G74)</f>
        <v/>
      </c>
      <c r="AD33" s="67" t="str">
        <f>IF(AND('SD DATA Paste'!H74=""),"",'SD DATA Paste'!H74)</f>
        <v/>
      </c>
      <c r="AE33" s="67" t="str">
        <f>IF(AND('SD DATA Paste'!I74=""),"",'SD DATA Paste'!I74)</f>
        <v/>
      </c>
      <c r="AF33" s="67" t="str">
        <f>IF(AND('SD DATA Paste'!C74=""),"",IF(AND('SD DATA Paste'!C74="Girl"),"F",IF(AND('SD DATA Paste'!C74="Boy"),"M","")))</f>
        <v/>
      </c>
      <c r="AG33" s="67" t="str">
        <f>IF(AND('SD DATA Paste'!F74=""),"",'SD DATA Paste'!F74)</f>
        <v/>
      </c>
      <c r="AH33" s="67" t="str">
        <f>IF(AND('SD DATA Paste'!B74=""),"",'SD DATA Paste'!B74)</f>
        <v/>
      </c>
    </row>
    <row r="34" spans="1:34" ht="30" customHeight="1" thickTop="1" thickBot="1">
      <c r="A34" s="283">
        <f>IF(AND('SD DATA Paste'!D33=""),"",VALUE('SD DATA Paste'!D33))</f>
        <v>1133</v>
      </c>
      <c r="B34" s="334">
        <f>IF(AND('SD DATA Paste'!E33=""),"",VALUE('SD DATA Paste'!E33))</f>
        <v>6342</v>
      </c>
      <c r="C34" s="334" t="str">
        <f>IF(AND('SD DATA Paste'!G33=""),"",'SD DATA Paste'!G33)</f>
        <v>POOJA MEHRA</v>
      </c>
      <c r="D34" s="334" t="str">
        <f>IF(AND('SD DATA Paste'!H33=""),"",'SD DATA Paste'!H33)</f>
        <v>NARAYAN MEHRA</v>
      </c>
      <c r="E34" s="334" t="str">
        <f>IF(AND('SD DATA Paste'!I33=""),"",'SD DATA Paste'!I33)</f>
        <v>SANTOSH MEHRA</v>
      </c>
      <c r="F34" s="334" t="str">
        <f>IF(AND('SD DATA Paste'!C33=""),"",IF(OR('SD DATA Paste'!C33="Boy",'SD DATA Paste'!C33="M"),"M",IF(OR('SD DATA Paste'!C33="Girl",'SD DATA Paste'!C33="F"),"F","")))</f>
        <v>F</v>
      </c>
      <c r="G34" s="335">
        <f>IF(AND('SD DATA Paste'!F33=""),"",'SD DATA Paste'!F33)</f>
        <v>37487</v>
      </c>
      <c r="H34" s="334" t="str">
        <f>IF(AND('SD DATA Paste'!B33=""),"",'SD DATA Paste'!B33)</f>
        <v>OBC</v>
      </c>
      <c r="I34" s="478">
        <v>370</v>
      </c>
      <c r="J34" s="479">
        <v>294</v>
      </c>
      <c r="K34" s="124"/>
      <c r="L34" s="124"/>
      <c r="M34" s="124"/>
      <c r="AA34" s="67" t="str">
        <f>IF(AND('SD DATA Paste'!D75=""),"",'SD DATA Paste'!D75)</f>
        <v/>
      </c>
      <c r="AB34" s="67" t="str">
        <f>IF(AND('SD DATA Paste'!E75=""),"",'SD DATA Paste'!E75)</f>
        <v/>
      </c>
      <c r="AC34" s="67" t="str">
        <f>IF(AND('SD DATA Paste'!G75=""),"",'SD DATA Paste'!G75)</f>
        <v/>
      </c>
      <c r="AD34" s="67" t="str">
        <f>IF(AND('SD DATA Paste'!H75=""),"",'SD DATA Paste'!H75)</f>
        <v/>
      </c>
      <c r="AE34" s="67" t="str">
        <f>IF(AND('SD DATA Paste'!I75=""),"",'SD DATA Paste'!I75)</f>
        <v/>
      </c>
      <c r="AF34" s="67" t="str">
        <f>IF(AND('SD DATA Paste'!C75=""),"",IF(AND('SD DATA Paste'!C75="Girl"),"F",IF(AND('SD DATA Paste'!C75="Boy"),"M","")))</f>
        <v/>
      </c>
      <c r="AG34" s="67" t="str">
        <f>IF(AND('SD DATA Paste'!F75=""),"",'SD DATA Paste'!F75)</f>
        <v/>
      </c>
      <c r="AH34" s="67" t="str">
        <f>IF(AND('SD DATA Paste'!B75=""),"",'SD DATA Paste'!B75)</f>
        <v/>
      </c>
    </row>
    <row r="35" spans="1:34" ht="30" customHeight="1" thickTop="1" thickBot="1">
      <c r="A35" s="283">
        <f>IF(AND('SD DATA Paste'!D34=""),"",VALUE('SD DATA Paste'!D34))</f>
        <v>1134</v>
      </c>
      <c r="B35" s="334">
        <f>IF(AND('SD DATA Paste'!E34=""),"",VALUE('SD DATA Paste'!E34))</f>
        <v>6244</v>
      </c>
      <c r="C35" s="334" t="str">
        <f>IF(AND('SD DATA Paste'!G34=""),"",'SD DATA Paste'!G34)</f>
        <v>PRIYANKA BAIRWA</v>
      </c>
      <c r="D35" s="334" t="str">
        <f>IF(AND('SD DATA Paste'!H34=""),"",'SD DATA Paste'!H34)</f>
        <v>SHANKAR LAL BAIRWA</v>
      </c>
      <c r="E35" s="334" t="str">
        <f>IF(AND('SD DATA Paste'!I34=""),"",'SD DATA Paste'!I34)</f>
        <v>CHANDRA KALA BAIRWA</v>
      </c>
      <c r="F35" s="334" t="str">
        <f>IF(AND('SD DATA Paste'!C34=""),"",IF(OR('SD DATA Paste'!C34="Boy",'SD DATA Paste'!C34="M"),"M",IF(OR('SD DATA Paste'!C34="Girl",'SD DATA Paste'!C34="F"),"F","")))</f>
        <v>F</v>
      </c>
      <c r="G35" s="335">
        <f>IF(AND('SD DATA Paste'!F34=""),"",'SD DATA Paste'!F34)</f>
        <v>37568</v>
      </c>
      <c r="H35" s="334" t="str">
        <f>IF(AND('SD DATA Paste'!B34=""),"",'SD DATA Paste'!B34)</f>
        <v>SC</v>
      </c>
      <c r="I35" s="478">
        <v>370</v>
      </c>
      <c r="J35" s="479">
        <v>300</v>
      </c>
      <c r="K35" s="124"/>
      <c r="L35" s="124"/>
      <c r="M35" s="124"/>
      <c r="AA35" s="67" t="str">
        <f>IF(AND('SD DATA Paste'!D76=""),"",'SD DATA Paste'!D76)</f>
        <v/>
      </c>
      <c r="AB35" s="67" t="str">
        <f>IF(AND('SD DATA Paste'!E76=""),"",'SD DATA Paste'!E76)</f>
        <v/>
      </c>
      <c r="AC35" s="67" t="str">
        <f>IF(AND('SD DATA Paste'!G76=""),"",'SD DATA Paste'!G76)</f>
        <v/>
      </c>
      <c r="AD35" s="67" t="str">
        <f>IF(AND('SD DATA Paste'!H76=""),"",'SD DATA Paste'!H76)</f>
        <v/>
      </c>
      <c r="AE35" s="67" t="str">
        <f>IF(AND('SD DATA Paste'!I76=""),"",'SD DATA Paste'!I76)</f>
        <v/>
      </c>
      <c r="AF35" s="67" t="str">
        <f>IF(AND('SD DATA Paste'!C76=""),"",IF(AND('SD DATA Paste'!C76="Girl"),"F",IF(AND('SD DATA Paste'!C76="Boy"),"M","")))</f>
        <v/>
      </c>
      <c r="AG35" s="67" t="str">
        <f>IF(AND('SD DATA Paste'!F76=""),"",'SD DATA Paste'!F76)</f>
        <v/>
      </c>
      <c r="AH35" s="67" t="str">
        <f>IF(AND('SD DATA Paste'!B76=""),"",'SD DATA Paste'!B76)</f>
        <v/>
      </c>
    </row>
    <row r="36" spans="1:34" ht="30" customHeight="1" thickTop="1" thickBot="1">
      <c r="A36" s="283">
        <f>IF(AND('SD DATA Paste'!D35=""),"",VALUE('SD DATA Paste'!D35))</f>
        <v>1135</v>
      </c>
      <c r="B36" s="334">
        <f>IF(AND('SD DATA Paste'!E35=""),"",VALUE('SD DATA Paste'!E35))</f>
        <v>6412</v>
      </c>
      <c r="C36" s="334" t="str">
        <f>IF(AND('SD DATA Paste'!G35=""),"",'SD DATA Paste'!G35)</f>
        <v>PUNIT SHARMA</v>
      </c>
      <c r="D36" s="334" t="str">
        <f>IF(AND('SD DATA Paste'!H35=""),"",'SD DATA Paste'!H35)</f>
        <v>YOGENDRA SHARMA</v>
      </c>
      <c r="E36" s="334" t="str">
        <f>IF(AND('SD DATA Paste'!I35=""),"",'SD DATA Paste'!I35)</f>
        <v>SNAGEETA DEVI</v>
      </c>
      <c r="F36" s="334" t="str">
        <f>IF(AND('SD DATA Paste'!C35=""),"",IF(OR('SD DATA Paste'!C35="Boy",'SD DATA Paste'!C35="M"),"M",IF(OR('SD DATA Paste'!C35="Girl",'SD DATA Paste'!C35="F"),"F","")))</f>
        <v>M</v>
      </c>
      <c r="G36" s="335">
        <f>IF(AND('SD DATA Paste'!F35=""),"",'SD DATA Paste'!F35)</f>
        <v>38001</v>
      </c>
      <c r="H36" s="334" t="str">
        <f>IF(AND('SD DATA Paste'!B35=""),"",'SD DATA Paste'!B35)</f>
        <v>GEN</v>
      </c>
      <c r="I36" s="478">
        <v>370</v>
      </c>
      <c r="J36" s="479">
        <v>286</v>
      </c>
      <c r="K36" s="124"/>
      <c r="L36" s="124"/>
      <c r="M36" s="124"/>
      <c r="AA36" s="67" t="str">
        <f>IF(AND('SD DATA Paste'!D77=""),"",'SD DATA Paste'!D77)</f>
        <v/>
      </c>
      <c r="AB36" s="67" t="str">
        <f>IF(AND('SD DATA Paste'!E77=""),"",'SD DATA Paste'!E77)</f>
        <v/>
      </c>
      <c r="AC36" s="67" t="str">
        <f>IF(AND('SD DATA Paste'!G77=""),"",'SD DATA Paste'!G77)</f>
        <v/>
      </c>
      <c r="AD36" s="67" t="str">
        <f>IF(AND('SD DATA Paste'!H77=""),"",'SD DATA Paste'!H77)</f>
        <v/>
      </c>
      <c r="AE36" s="67" t="str">
        <f>IF(AND('SD DATA Paste'!I77=""),"",'SD DATA Paste'!I77)</f>
        <v/>
      </c>
      <c r="AF36" s="67" t="str">
        <f>IF(AND('SD DATA Paste'!C77=""),"",IF(AND('SD DATA Paste'!C77="Girl"),"F",IF(AND('SD DATA Paste'!C77="Boy"),"M","")))</f>
        <v/>
      </c>
      <c r="AG36" s="67" t="str">
        <f>IF(AND('SD DATA Paste'!F77=""),"",'SD DATA Paste'!F77)</f>
        <v/>
      </c>
      <c r="AH36" s="67" t="str">
        <f>IF(AND('SD DATA Paste'!B77=""),"",'SD DATA Paste'!B77)</f>
        <v/>
      </c>
    </row>
    <row r="37" spans="1:34" ht="30" customHeight="1" thickTop="1" thickBot="1">
      <c r="A37" s="283">
        <f>IF(AND('SD DATA Paste'!D36=""),"",VALUE('SD DATA Paste'!D36))</f>
        <v>1136</v>
      </c>
      <c r="B37" s="334">
        <f>IF(AND('SD DATA Paste'!E36=""),"",VALUE('SD DATA Paste'!E36))</f>
        <v>6414</v>
      </c>
      <c r="C37" s="334" t="str">
        <f>IF(AND('SD DATA Paste'!G36=""),"",'SD DATA Paste'!G36)</f>
        <v>RAHUL YADAV</v>
      </c>
      <c r="D37" s="334" t="str">
        <f>IF(AND('SD DATA Paste'!H36=""),"",'SD DATA Paste'!H36)</f>
        <v>JAGDISH PRASAD</v>
      </c>
      <c r="E37" s="334" t="str">
        <f>IF(AND('SD DATA Paste'!I36=""),"",'SD DATA Paste'!I36)</f>
        <v>SUNITA DEVI</v>
      </c>
      <c r="F37" s="334" t="str">
        <f>IF(AND('SD DATA Paste'!C36=""),"",IF(OR('SD DATA Paste'!C36="Boy",'SD DATA Paste'!C36="M"),"M",IF(OR('SD DATA Paste'!C36="Girl",'SD DATA Paste'!C36="F"),"F","")))</f>
        <v>M</v>
      </c>
      <c r="G37" s="335">
        <f>IF(AND('SD DATA Paste'!F36=""),"",'SD DATA Paste'!F36)</f>
        <v>38173</v>
      </c>
      <c r="H37" s="334" t="str">
        <f>IF(AND('SD DATA Paste'!B36=""),"",'SD DATA Paste'!B36)</f>
        <v>GEN</v>
      </c>
      <c r="I37" s="478">
        <v>370</v>
      </c>
      <c r="J37" s="479">
        <v>286</v>
      </c>
      <c r="K37" s="124"/>
      <c r="L37" s="124"/>
      <c r="M37" s="124"/>
      <c r="AA37" s="67" t="str">
        <f>IF(AND('SD DATA Paste'!D78=""),"",'SD DATA Paste'!D78)</f>
        <v/>
      </c>
      <c r="AB37" s="67" t="str">
        <f>IF(AND('SD DATA Paste'!E78=""),"",'SD DATA Paste'!E78)</f>
        <v/>
      </c>
      <c r="AC37" s="67" t="str">
        <f>IF(AND('SD DATA Paste'!G78=""),"",'SD DATA Paste'!G78)</f>
        <v/>
      </c>
      <c r="AD37" s="67" t="str">
        <f>IF(AND('SD DATA Paste'!H78=""),"",'SD DATA Paste'!H78)</f>
        <v/>
      </c>
      <c r="AE37" s="67" t="str">
        <f>IF(AND('SD DATA Paste'!I78=""),"",'SD DATA Paste'!I78)</f>
        <v/>
      </c>
      <c r="AF37" s="67" t="str">
        <f>IF(AND('SD DATA Paste'!C78=""),"",IF(AND('SD DATA Paste'!C78="Girl"),"F",IF(AND('SD DATA Paste'!C78="Boy"),"M","")))</f>
        <v/>
      </c>
      <c r="AG37" s="67" t="str">
        <f>IF(AND('SD DATA Paste'!F78=""),"",'SD DATA Paste'!F78)</f>
        <v/>
      </c>
      <c r="AH37" s="67" t="str">
        <f>IF(AND('SD DATA Paste'!B78=""),"",'SD DATA Paste'!B78)</f>
        <v/>
      </c>
    </row>
    <row r="38" spans="1:34" ht="30" customHeight="1" thickTop="1" thickBot="1">
      <c r="A38" s="283">
        <f>IF(AND('SD DATA Paste'!D37=""),"",VALUE('SD DATA Paste'!D37))</f>
        <v>1137</v>
      </c>
      <c r="B38" s="334">
        <f>IF(AND('SD DATA Paste'!E37=""),"",VALUE('SD DATA Paste'!E37))</f>
        <v>6243</v>
      </c>
      <c r="C38" s="334" t="str">
        <f>IF(AND('SD DATA Paste'!G37=""),"",'SD DATA Paste'!G37)</f>
        <v>RAJ KANWAR</v>
      </c>
      <c r="D38" s="334" t="str">
        <f>IF(AND('SD DATA Paste'!H37=""),"",'SD DATA Paste'!H37)</f>
        <v>DAYAL SINGH</v>
      </c>
      <c r="E38" s="334" t="str">
        <f>IF(AND('SD DATA Paste'!I37=""),"",'SD DATA Paste'!I37)</f>
        <v>ANTAR KANWAR</v>
      </c>
      <c r="F38" s="334" t="str">
        <f>IF(AND('SD DATA Paste'!C37=""),"",IF(OR('SD DATA Paste'!C37="Boy",'SD DATA Paste'!C37="M"),"M",IF(OR('SD DATA Paste'!C37="Girl",'SD DATA Paste'!C37="F"),"F","")))</f>
        <v>F</v>
      </c>
      <c r="G38" s="335">
        <f>IF(AND('SD DATA Paste'!F37=""),"",'SD DATA Paste'!F37)</f>
        <v>37386</v>
      </c>
      <c r="H38" s="334" t="str">
        <f>IF(AND('SD DATA Paste'!B37=""),"",'SD DATA Paste'!B37)</f>
        <v>GEN</v>
      </c>
      <c r="I38" s="478">
        <v>370</v>
      </c>
      <c r="J38" s="479">
        <v>278</v>
      </c>
      <c r="K38" s="124"/>
      <c r="L38" s="124"/>
      <c r="M38" s="124"/>
      <c r="AA38" s="67" t="str">
        <f>IF(AND('SD DATA Paste'!D79=""),"",'SD DATA Paste'!D79)</f>
        <v/>
      </c>
      <c r="AB38" s="67" t="str">
        <f>IF(AND('SD DATA Paste'!E79=""),"",'SD DATA Paste'!E79)</f>
        <v/>
      </c>
      <c r="AC38" s="67" t="str">
        <f>IF(AND('SD DATA Paste'!G79=""),"",'SD DATA Paste'!G79)</f>
        <v/>
      </c>
      <c r="AD38" s="67" t="str">
        <f>IF(AND('SD DATA Paste'!H79=""),"",'SD DATA Paste'!H79)</f>
        <v/>
      </c>
      <c r="AE38" s="67" t="str">
        <f>IF(AND('SD DATA Paste'!I79=""),"",'SD DATA Paste'!I79)</f>
        <v/>
      </c>
      <c r="AF38" s="67" t="str">
        <f>IF(AND('SD DATA Paste'!C79=""),"",IF(AND('SD DATA Paste'!C79="Girl"),"F",IF(AND('SD DATA Paste'!C79="Boy"),"M","")))</f>
        <v/>
      </c>
      <c r="AG38" s="67" t="str">
        <f>IF(AND('SD DATA Paste'!F79=""),"",'SD DATA Paste'!F79)</f>
        <v/>
      </c>
      <c r="AH38" s="67" t="str">
        <f>IF(AND('SD DATA Paste'!B79=""),"",'SD DATA Paste'!B79)</f>
        <v/>
      </c>
    </row>
    <row r="39" spans="1:34" ht="30" customHeight="1" thickTop="1" thickBot="1">
      <c r="A39" s="283">
        <f>IF(AND('SD DATA Paste'!D38=""),"",VALUE('SD DATA Paste'!D38))</f>
        <v>1138</v>
      </c>
      <c r="B39" s="334">
        <f>IF(AND('SD DATA Paste'!E38=""),"",VALUE('SD DATA Paste'!E38))</f>
        <v>6416</v>
      </c>
      <c r="C39" s="334" t="str">
        <f>IF(AND('SD DATA Paste'!G38=""),"",'SD DATA Paste'!G38)</f>
        <v>RAKESH YADAV</v>
      </c>
      <c r="D39" s="334" t="str">
        <f>IF(AND('SD DATA Paste'!H38=""),"",'SD DATA Paste'!H38)</f>
        <v>JAGDISH PRASAD</v>
      </c>
      <c r="E39" s="334" t="str">
        <f>IF(AND('SD DATA Paste'!I38=""),"",'SD DATA Paste'!I38)</f>
        <v>SUNITA DEVI</v>
      </c>
      <c r="F39" s="334" t="str">
        <f>IF(AND('SD DATA Paste'!C38=""),"",IF(OR('SD DATA Paste'!C38="Boy",'SD DATA Paste'!C38="M"),"M",IF(OR('SD DATA Paste'!C38="Girl",'SD DATA Paste'!C38="F"),"F","")))</f>
        <v>M</v>
      </c>
      <c r="G39" s="335">
        <f>IF(AND('SD DATA Paste'!F38=""),"",'SD DATA Paste'!F38)</f>
        <v>38173</v>
      </c>
      <c r="H39" s="334" t="str">
        <f>IF(AND('SD DATA Paste'!B38=""),"",'SD DATA Paste'!B38)</f>
        <v>OBC</v>
      </c>
      <c r="I39" s="478">
        <v>370</v>
      </c>
      <c r="J39" s="479">
        <v>284</v>
      </c>
      <c r="K39" s="124"/>
      <c r="L39" s="124"/>
      <c r="M39" s="124"/>
      <c r="AA39" s="67" t="str">
        <f>IF(AND('SD DATA Paste'!D80=""),"",'SD DATA Paste'!D80)</f>
        <v/>
      </c>
      <c r="AB39" s="67" t="str">
        <f>IF(AND('SD DATA Paste'!E80=""),"",'SD DATA Paste'!E80)</f>
        <v/>
      </c>
      <c r="AC39" s="67" t="str">
        <f>IF(AND('SD DATA Paste'!G80=""),"",'SD DATA Paste'!G80)</f>
        <v/>
      </c>
      <c r="AD39" s="67" t="str">
        <f>IF(AND('SD DATA Paste'!H80=""),"",'SD DATA Paste'!H80)</f>
        <v/>
      </c>
      <c r="AE39" s="67" t="str">
        <f>IF(AND('SD DATA Paste'!I80=""),"",'SD DATA Paste'!I80)</f>
        <v/>
      </c>
      <c r="AF39" s="67" t="str">
        <f>IF(AND('SD DATA Paste'!C80=""),"",IF(AND('SD DATA Paste'!C80="Girl"),"F",IF(AND('SD DATA Paste'!C80="Boy"),"M","")))</f>
        <v/>
      </c>
      <c r="AG39" s="67" t="str">
        <f>IF(AND('SD DATA Paste'!F80=""),"",'SD DATA Paste'!F80)</f>
        <v/>
      </c>
      <c r="AH39" s="67" t="str">
        <f>IF(AND('SD DATA Paste'!B80=""),"",'SD DATA Paste'!B80)</f>
        <v/>
      </c>
    </row>
    <row r="40" spans="1:34" ht="30" customHeight="1" thickTop="1" thickBot="1">
      <c r="A40" s="283">
        <f>IF(AND('SD DATA Paste'!D39=""),"",VALUE('SD DATA Paste'!D39))</f>
        <v>1139</v>
      </c>
      <c r="B40" s="334">
        <f>IF(AND('SD DATA Paste'!E39=""),"",VALUE('SD DATA Paste'!E39))</f>
        <v>6355</v>
      </c>
      <c r="C40" s="334" t="str">
        <f>IF(AND('SD DATA Paste'!G39=""),"",'SD DATA Paste'!G39)</f>
        <v>RAVINDRA NAGARWAL</v>
      </c>
      <c r="D40" s="334" t="str">
        <f>IF(AND('SD DATA Paste'!H39=""),"",'SD DATA Paste'!H39)</f>
        <v>RAKESH NAGARWAL</v>
      </c>
      <c r="E40" s="334" t="str">
        <f>IF(AND('SD DATA Paste'!I39=""),"",'SD DATA Paste'!I39)</f>
        <v>PREM DEVI</v>
      </c>
      <c r="F40" s="334" t="str">
        <f>IF(AND('SD DATA Paste'!C39=""),"",IF(OR('SD DATA Paste'!C39="Boy",'SD DATA Paste'!C39="M"),"M",IF(OR('SD DATA Paste'!C39="Girl",'SD DATA Paste'!C39="F"),"F","")))</f>
        <v>M</v>
      </c>
      <c r="G40" s="335">
        <f>IF(AND('SD DATA Paste'!F39=""),"",'SD DATA Paste'!F39)</f>
        <v>38180</v>
      </c>
      <c r="H40" s="334" t="str">
        <f>IF(AND('SD DATA Paste'!B39=""),"",'SD DATA Paste'!B39)</f>
        <v>SC</v>
      </c>
      <c r="I40" s="478">
        <v>370</v>
      </c>
      <c r="J40" s="479">
        <v>292</v>
      </c>
      <c r="K40" s="124"/>
      <c r="L40" s="124"/>
      <c r="M40" s="124"/>
      <c r="AA40" s="67" t="str">
        <f>IF(AND('SD DATA Paste'!D81=""),"",'SD DATA Paste'!D81)</f>
        <v/>
      </c>
      <c r="AB40" s="67" t="str">
        <f>IF(AND('SD DATA Paste'!E81=""),"",'SD DATA Paste'!E81)</f>
        <v/>
      </c>
      <c r="AC40" s="67" t="str">
        <f>IF(AND('SD DATA Paste'!G81=""),"",'SD DATA Paste'!G81)</f>
        <v/>
      </c>
      <c r="AD40" s="67" t="str">
        <f>IF(AND('SD DATA Paste'!H81=""),"",'SD DATA Paste'!H81)</f>
        <v/>
      </c>
      <c r="AE40" s="67" t="str">
        <f>IF(AND('SD DATA Paste'!I81=""),"",'SD DATA Paste'!I81)</f>
        <v/>
      </c>
      <c r="AF40" s="67" t="str">
        <f>IF(AND('SD DATA Paste'!C81=""),"",IF(AND('SD DATA Paste'!C81="Girl"),"F",IF(AND('SD DATA Paste'!C81="Boy"),"M","")))</f>
        <v/>
      </c>
      <c r="AG40" s="67" t="str">
        <f>IF(AND('SD DATA Paste'!F81=""),"",'SD DATA Paste'!F81)</f>
        <v/>
      </c>
      <c r="AH40" s="67" t="str">
        <f>IF(AND('SD DATA Paste'!B81=""),"",'SD DATA Paste'!B81)</f>
        <v/>
      </c>
    </row>
    <row r="41" spans="1:34" ht="30" customHeight="1" thickTop="1" thickBot="1">
      <c r="A41" s="283">
        <f>IF(AND('SD DATA Paste'!D40=""),"",VALUE('SD DATA Paste'!D40))</f>
        <v>1140</v>
      </c>
      <c r="B41" s="334">
        <f>IF(AND('SD DATA Paste'!E40=""),"",VALUE('SD DATA Paste'!E40))</f>
        <v>6234</v>
      </c>
      <c r="C41" s="334" t="str">
        <f>IF(AND('SD DATA Paste'!G40=""),"",'SD DATA Paste'!G40)</f>
        <v>REKHA BAIRWA</v>
      </c>
      <c r="D41" s="334" t="str">
        <f>IF(AND('SD DATA Paste'!H40=""),"",'SD DATA Paste'!H40)</f>
        <v>KAILASH CHAND BAIRWA</v>
      </c>
      <c r="E41" s="334" t="str">
        <f>IF(AND('SD DATA Paste'!I40=""),"",'SD DATA Paste'!I40)</f>
        <v>RAJWANTI DEVI</v>
      </c>
      <c r="F41" s="334" t="str">
        <f>IF(AND('SD DATA Paste'!C40=""),"",IF(OR('SD DATA Paste'!C40="Boy",'SD DATA Paste'!C40="M"),"M",IF(OR('SD DATA Paste'!C40="Girl",'SD DATA Paste'!C40="F"),"F","")))</f>
        <v>F</v>
      </c>
      <c r="G41" s="335">
        <f>IF(AND('SD DATA Paste'!F40=""),"",'SD DATA Paste'!F40)</f>
        <v>37659</v>
      </c>
      <c r="H41" s="334" t="str">
        <f>IF(AND('SD DATA Paste'!B40=""),"",'SD DATA Paste'!B40)</f>
        <v>SC</v>
      </c>
      <c r="I41" s="478">
        <v>370</v>
      </c>
      <c r="J41" s="479">
        <v>300</v>
      </c>
      <c r="K41" s="124"/>
      <c r="L41" s="124"/>
      <c r="M41" s="124"/>
      <c r="AA41" s="67" t="str">
        <f>IF(AND('SD DATA Paste'!D82=""),"",'SD DATA Paste'!D82)</f>
        <v/>
      </c>
      <c r="AB41" s="67" t="str">
        <f>IF(AND('SD DATA Paste'!E82=""),"",'SD DATA Paste'!E82)</f>
        <v/>
      </c>
      <c r="AC41" s="67" t="str">
        <f>IF(AND('SD DATA Paste'!G82=""),"",'SD DATA Paste'!G82)</f>
        <v/>
      </c>
      <c r="AD41" s="67" t="str">
        <f>IF(AND('SD DATA Paste'!H82=""),"",'SD DATA Paste'!H82)</f>
        <v/>
      </c>
      <c r="AE41" s="67" t="str">
        <f>IF(AND('SD DATA Paste'!I82=""),"",'SD DATA Paste'!I82)</f>
        <v/>
      </c>
      <c r="AF41" s="67" t="str">
        <f>IF(AND('SD DATA Paste'!C82=""),"",IF(AND('SD DATA Paste'!C82="Girl"),"F",IF(AND('SD DATA Paste'!C82="Boy"),"M","")))</f>
        <v/>
      </c>
      <c r="AG41" s="67" t="str">
        <f>IF(AND('SD DATA Paste'!F82=""),"",'SD DATA Paste'!F82)</f>
        <v/>
      </c>
      <c r="AH41" s="67" t="str">
        <f>IF(AND('SD DATA Paste'!B82=""),"",'SD DATA Paste'!B82)</f>
        <v/>
      </c>
    </row>
    <row r="42" spans="1:34" ht="30" customHeight="1" thickTop="1" thickBot="1">
      <c r="A42" s="283">
        <f>IF(AND('SD DATA Paste'!D41=""),"",VALUE('SD DATA Paste'!D41))</f>
        <v>1141</v>
      </c>
      <c r="B42" s="334">
        <f>IF(AND('SD DATA Paste'!E41=""),"",VALUE('SD DATA Paste'!E41))</f>
        <v>6082</v>
      </c>
      <c r="C42" s="334" t="str">
        <f>IF(AND('SD DATA Paste'!G41=""),"",'SD DATA Paste'!G41)</f>
        <v>ROHIT SHARMA</v>
      </c>
      <c r="D42" s="334" t="str">
        <f>IF(AND('SD DATA Paste'!H41=""),"",'SD DATA Paste'!H41)</f>
        <v>DADAN SHARMA</v>
      </c>
      <c r="E42" s="334" t="str">
        <f>IF(AND('SD DATA Paste'!I41=""),"",'SD DATA Paste'!I41)</f>
        <v>SITA DEVI</v>
      </c>
      <c r="F42" s="334" t="str">
        <f>IF(AND('SD DATA Paste'!C41=""),"",IF(OR('SD DATA Paste'!C41="Boy",'SD DATA Paste'!C41="M"),"M",IF(OR('SD DATA Paste'!C41="Girl",'SD DATA Paste'!C41="F"),"F","")))</f>
        <v>M</v>
      </c>
      <c r="G42" s="335">
        <f>IF(AND('SD DATA Paste'!F41=""),"",'SD DATA Paste'!F41)</f>
        <v>37744</v>
      </c>
      <c r="H42" s="334" t="str">
        <f>IF(AND('SD DATA Paste'!B41=""),"",'SD DATA Paste'!B41)</f>
        <v>GEN</v>
      </c>
      <c r="I42" s="478">
        <v>370</v>
      </c>
      <c r="J42" s="479">
        <v>308</v>
      </c>
      <c r="K42" s="124"/>
      <c r="L42" s="124"/>
      <c r="M42" s="124"/>
      <c r="AA42" s="67" t="str">
        <f>IF(AND('SD DATA Paste'!D83=""),"",'SD DATA Paste'!D83)</f>
        <v/>
      </c>
      <c r="AB42" s="67" t="str">
        <f>IF(AND('SD DATA Paste'!E83=""),"",'SD DATA Paste'!E83)</f>
        <v/>
      </c>
      <c r="AC42" s="67" t="str">
        <f>IF(AND('SD DATA Paste'!G83=""),"",'SD DATA Paste'!G83)</f>
        <v/>
      </c>
      <c r="AD42" s="67" t="str">
        <f>IF(AND('SD DATA Paste'!H83=""),"",'SD DATA Paste'!H83)</f>
        <v/>
      </c>
      <c r="AE42" s="67" t="str">
        <f>IF(AND('SD DATA Paste'!I83=""),"",'SD DATA Paste'!I83)</f>
        <v/>
      </c>
      <c r="AF42" s="67" t="str">
        <f>IF(AND('SD DATA Paste'!C83=""),"",IF(AND('SD DATA Paste'!C83="Girl"),"F",IF(AND('SD DATA Paste'!C83="Boy"),"M","")))</f>
        <v/>
      </c>
      <c r="AG42" s="67" t="str">
        <f>IF(AND('SD DATA Paste'!F83=""),"",'SD DATA Paste'!F83)</f>
        <v/>
      </c>
      <c r="AH42" s="67" t="str">
        <f>IF(AND('SD DATA Paste'!B83=""),"",'SD DATA Paste'!B83)</f>
        <v/>
      </c>
    </row>
    <row r="43" spans="1:34" ht="30" customHeight="1" thickTop="1" thickBot="1">
      <c r="A43" s="283">
        <f>IF(AND('SD DATA Paste'!D42=""),"",VALUE('SD DATA Paste'!D42))</f>
        <v>1142</v>
      </c>
      <c r="B43" s="334">
        <f>IF(AND('SD DATA Paste'!E42=""),"",VALUE('SD DATA Paste'!E42))</f>
        <v>6295</v>
      </c>
      <c r="C43" s="334" t="str">
        <f>IF(AND('SD DATA Paste'!G42=""),"",'SD DATA Paste'!G42)</f>
        <v>ROSHNI SHARMA</v>
      </c>
      <c r="D43" s="334" t="str">
        <f>IF(AND('SD DATA Paste'!H42=""),"",'SD DATA Paste'!H42)</f>
        <v>SHYAMVEER SHARMA</v>
      </c>
      <c r="E43" s="334" t="str">
        <f>IF(AND('SD DATA Paste'!I42=""),"",'SD DATA Paste'!I42)</f>
        <v>VIMLA SHARMA</v>
      </c>
      <c r="F43" s="334" t="str">
        <f>IF(AND('SD DATA Paste'!C42=""),"",IF(OR('SD DATA Paste'!C42="Boy",'SD DATA Paste'!C42="M"),"M",IF(OR('SD DATA Paste'!C42="Girl",'SD DATA Paste'!C42="F"),"F","")))</f>
        <v>F</v>
      </c>
      <c r="G43" s="335">
        <f>IF(AND('SD DATA Paste'!F42=""),"",'SD DATA Paste'!F42)</f>
        <v>37891</v>
      </c>
      <c r="H43" s="334" t="str">
        <f>IF(AND('SD DATA Paste'!B42=""),"",'SD DATA Paste'!B42)</f>
        <v>GEN</v>
      </c>
      <c r="I43" s="478">
        <v>370</v>
      </c>
      <c r="J43" s="479">
        <v>308</v>
      </c>
      <c r="K43" s="124"/>
      <c r="L43" s="124"/>
      <c r="M43" s="124"/>
      <c r="AA43" s="67" t="str">
        <f>IF(AND('SD DATA Paste'!D84=""),"",'SD DATA Paste'!D84)</f>
        <v/>
      </c>
      <c r="AB43" s="67" t="str">
        <f>IF(AND('SD DATA Paste'!E84=""),"",'SD DATA Paste'!E84)</f>
        <v/>
      </c>
      <c r="AC43" s="67" t="str">
        <f>IF(AND('SD DATA Paste'!G84=""),"",'SD DATA Paste'!G84)</f>
        <v/>
      </c>
      <c r="AD43" s="67" t="str">
        <f>IF(AND('SD DATA Paste'!H84=""),"",'SD DATA Paste'!H84)</f>
        <v/>
      </c>
      <c r="AE43" s="67" t="str">
        <f>IF(AND('SD DATA Paste'!I84=""),"",'SD DATA Paste'!I84)</f>
        <v/>
      </c>
      <c r="AF43" s="67" t="str">
        <f>IF(AND('SD DATA Paste'!C84=""),"",IF(AND('SD DATA Paste'!C84="Girl"),"F",IF(AND('SD DATA Paste'!C84="Boy"),"M","")))</f>
        <v/>
      </c>
      <c r="AG43" s="67" t="str">
        <f>IF(AND('SD DATA Paste'!F84=""),"",'SD DATA Paste'!F84)</f>
        <v/>
      </c>
      <c r="AH43" s="67" t="str">
        <f>IF(AND('SD DATA Paste'!B84=""),"",'SD DATA Paste'!B84)</f>
        <v/>
      </c>
    </row>
    <row r="44" spans="1:34" ht="30" customHeight="1" thickTop="1" thickBot="1">
      <c r="A44" s="283">
        <f>IF(AND('SD DATA Paste'!D43=""),"",VALUE('SD DATA Paste'!D43))</f>
        <v>1143</v>
      </c>
      <c r="B44" s="334">
        <f>IF(AND('SD DATA Paste'!E43=""),"",VALUE('SD DATA Paste'!E43))</f>
        <v>6289</v>
      </c>
      <c r="C44" s="334" t="str">
        <f>IF(AND('SD DATA Paste'!G43=""),"",'SD DATA Paste'!G43)</f>
        <v>SANGEETA KANWAR</v>
      </c>
      <c r="D44" s="334" t="str">
        <f>IF(AND('SD DATA Paste'!H43=""),"",'SD DATA Paste'!H43)</f>
        <v>KARAN SINGH</v>
      </c>
      <c r="E44" s="334" t="str">
        <f>IF(AND('SD DATA Paste'!I43=""),"",'SD DATA Paste'!I43)</f>
        <v>NIRMALA KANWAR</v>
      </c>
      <c r="F44" s="334" t="str">
        <f>IF(AND('SD DATA Paste'!C43=""),"",IF(OR('SD DATA Paste'!C43="Boy",'SD DATA Paste'!C43="M"),"M",IF(OR('SD DATA Paste'!C43="Girl",'SD DATA Paste'!C43="F"),"F","")))</f>
        <v>F</v>
      </c>
      <c r="G44" s="335">
        <f>IF(AND('SD DATA Paste'!F43=""),"",'SD DATA Paste'!F43)</f>
        <v>37089</v>
      </c>
      <c r="H44" s="334" t="str">
        <f>IF(AND('SD DATA Paste'!B43=""),"",'SD DATA Paste'!B43)</f>
        <v>GEN</v>
      </c>
      <c r="I44" s="478">
        <v>370</v>
      </c>
      <c r="J44" s="479">
        <v>282</v>
      </c>
      <c r="K44" s="124"/>
      <c r="L44" s="124"/>
      <c r="M44" s="124"/>
      <c r="AA44" s="67" t="str">
        <f>IF(AND('SD DATA Paste'!D85=""),"",'SD DATA Paste'!D85)</f>
        <v/>
      </c>
      <c r="AB44" s="67" t="str">
        <f>IF(AND('SD DATA Paste'!E85=""),"",'SD DATA Paste'!E85)</f>
        <v/>
      </c>
      <c r="AC44" s="67" t="str">
        <f>IF(AND('SD DATA Paste'!G85=""),"",'SD DATA Paste'!G85)</f>
        <v/>
      </c>
      <c r="AD44" s="67" t="str">
        <f>IF(AND('SD DATA Paste'!H85=""),"",'SD DATA Paste'!H85)</f>
        <v/>
      </c>
      <c r="AE44" s="67" t="str">
        <f>IF(AND('SD DATA Paste'!I85=""),"",'SD DATA Paste'!I85)</f>
        <v/>
      </c>
      <c r="AF44" s="67" t="str">
        <f>IF(AND('SD DATA Paste'!C85=""),"",IF(AND('SD DATA Paste'!C85="Girl"),"F",IF(AND('SD DATA Paste'!C85="Boy"),"M","")))</f>
        <v/>
      </c>
      <c r="AG44" s="67" t="str">
        <f>IF(AND('SD DATA Paste'!F85=""),"",'SD DATA Paste'!F85)</f>
        <v/>
      </c>
      <c r="AH44" s="67" t="str">
        <f>IF(AND('SD DATA Paste'!B85=""),"",'SD DATA Paste'!B85)</f>
        <v/>
      </c>
    </row>
    <row r="45" spans="1:34" ht="30" customHeight="1" thickTop="1" thickBot="1">
      <c r="A45" s="283">
        <f>IF(AND('SD DATA Paste'!D44=""),"",VALUE('SD DATA Paste'!D44))</f>
        <v>1144</v>
      </c>
      <c r="B45" s="334">
        <f>IF(AND('SD DATA Paste'!E44=""),"",VALUE('SD DATA Paste'!E44))</f>
        <v>6242</v>
      </c>
      <c r="C45" s="334" t="str">
        <f>IF(AND('SD DATA Paste'!G44=""),"",'SD DATA Paste'!G44)</f>
        <v>SANJANA NAI</v>
      </c>
      <c r="D45" s="334" t="str">
        <f>IF(AND('SD DATA Paste'!H44=""),"",'SD DATA Paste'!H44)</f>
        <v>CHANDRAPAL</v>
      </c>
      <c r="E45" s="334" t="str">
        <f>IF(AND('SD DATA Paste'!I44=""),"",'SD DATA Paste'!I44)</f>
        <v>AKHILESH</v>
      </c>
      <c r="F45" s="334" t="str">
        <f>IF(AND('SD DATA Paste'!C44=""),"",IF(OR('SD DATA Paste'!C44="Boy",'SD DATA Paste'!C44="M"),"M",IF(OR('SD DATA Paste'!C44="Girl",'SD DATA Paste'!C44="F"),"F","")))</f>
        <v>F</v>
      </c>
      <c r="G45" s="335">
        <f>IF(AND('SD DATA Paste'!F44=""),"",'SD DATA Paste'!F44)</f>
        <v>37803</v>
      </c>
      <c r="H45" s="334" t="str">
        <f>IF(AND('SD DATA Paste'!B44=""),"",'SD DATA Paste'!B44)</f>
        <v>GEN</v>
      </c>
      <c r="I45" s="478">
        <v>370</v>
      </c>
      <c r="J45" s="479">
        <v>300</v>
      </c>
      <c r="K45" s="124"/>
      <c r="L45" s="124"/>
      <c r="M45" s="124"/>
      <c r="AA45" s="67" t="str">
        <f>IF(AND('SD DATA Paste'!D86=""),"",'SD DATA Paste'!D86)</f>
        <v/>
      </c>
      <c r="AB45" s="67" t="str">
        <f>IF(AND('SD DATA Paste'!E86=""),"",'SD DATA Paste'!E86)</f>
        <v/>
      </c>
      <c r="AC45" s="67" t="str">
        <f>IF(AND('SD DATA Paste'!G86=""),"",'SD DATA Paste'!G86)</f>
        <v/>
      </c>
      <c r="AD45" s="67" t="str">
        <f>IF(AND('SD DATA Paste'!H86=""),"",'SD DATA Paste'!H86)</f>
        <v/>
      </c>
      <c r="AE45" s="67" t="str">
        <f>IF(AND('SD DATA Paste'!I86=""),"",'SD DATA Paste'!I86)</f>
        <v/>
      </c>
      <c r="AF45" s="67" t="str">
        <f>IF(AND('SD DATA Paste'!C86=""),"",IF(AND('SD DATA Paste'!C86="Girl"),"F",IF(AND('SD DATA Paste'!C86="Boy"),"M","")))</f>
        <v/>
      </c>
      <c r="AG45" s="67" t="str">
        <f>IF(AND('SD DATA Paste'!F86=""),"",'SD DATA Paste'!F86)</f>
        <v/>
      </c>
      <c r="AH45" s="67" t="str">
        <f>IF(AND('SD DATA Paste'!B86=""),"",'SD DATA Paste'!B86)</f>
        <v/>
      </c>
    </row>
    <row r="46" spans="1:34" ht="30" customHeight="1" thickTop="1" thickBot="1">
      <c r="A46" s="283">
        <f>IF(AND('SD DATA Paste'!D45=""),"",VALUE('SD DATA Paste'!D45))</f>
        <v>1145</v>
      </c>
      <c r="B46" s="334">
        <f>IF(AND('SD DATA Paste'!E45=""),"",VALUE('SD DATA Paste'!E45))</f>
        <v>6373</v>
      </c>
      <c r="C46" s="334" t="str">
        <f>IF(AND('SD DATA Paste'!G45=""),"",'SD DATA Paste'!G45)</f>
        <v>SANTOSH MEENA</v>
      </c>
      <c r="D46" s="334" t="str">
        <f>IF(AND('SD DATA Paste'!H45=""),"",'SD DATA Paste'!H45)</f>
        <v>SHAR SINGH MEENA</v>
      </c>
      <c r="E46" s="334" t="str">
        <f>IF(AND('SD DATA Paste'!I45=""),"",'SD DATA Paste'!I45)</f>
        <v>KALAWATI DEVI</v>
      </c>
      <c r="F46" s="334" t="str">
        <f>IF(AND('SD DATA Paste'!C45=""),"",IF(OR('SD DATA Paste'!C45="Boy",'SD DATA Paste'!C45="M"),"M",IF(OR('SD DATA Paste'!C45="Girl",'SD DATA Paste'!C45="F"),"F","")))</f>
        <v>F</v>
      </c>
      <c r="G46" s="335">
        <f>IF(AND('SD DATA Paste'!F45=""),"",'SD DATA Paste'!F45)</f>
        <v>37239</v>
      </c>
      <c r="H46" s="334" t="str">
        <f>IF(AND('SD DATA Paste'!B45=""),"",'SD DATA Paste'!B45)</f>
        <v>ST</v>
      </c>
      <c r="I46" s="478">
        <v>370</v>
      </c>
      <c r="J46" s="479">
        <v>286</v>
      </c>
      <c r="K46" s="124"/>
      <c r="L46" s="124"/>
      <c r="M46" s="124"/>
      <c r="AA46" s="67" t="str">
        <f>IF(AND('SD DATA Paste'!D87=""),"",'SD DATA Paste'!D87)</f>
        <v/>
      </c>
      <c r="AB46" s="67" t="str">
        <f>IF(AND('SD DATA Paste'!E87=""),"",'SD DATA Paste'!E87)</f>
        <v/>
      </c>
      <c r="AC46" s="67" t="str">
        <f>IF(AND('SD DATA Paste'!G87=""),"",'SD DATA Paste'!G87)</f>
        <v/>
      </c>
      <c r="AD46" s="67" t="str">
        <f>IF(AND('SD DATA Paste'!H87=""),"",'SD DATA Paste'!H87)</f>
        <v/>
      </c>
      <c r="AE46" s="67" t="str">
        <f>IF(AND('SD DATA Paste'!I87=""),"",'SD DATA Paste'!I87)</f>
        <v/>
      </c>
      <c r="AF46" s="67" t="str">
        <f>IF(AND('SD DATA Paste'!C87=""),"",IF(AND('SD DATA Paste'!C87="Girl"),"F",IF(AND('SD DATA Paste'!C87="Boy"),"M","")))</f>
        <v/>
      </c>
      <c r="AG46" s="67" t="str">
        <f>IF(AND('SD DATA Paste'!F87=""),"",'SD DATA Paste'!F87)</f>
        <v/>
      </c>
      <c r="AH46" s="67" t="str">
        <f>IF(AND('SD DATA Paste'!B87=""),"",'SD DATA Paste'!B87)</f>
        <v/>
      </c>
    </row>
    <row r="47" spans="1:34" ht="30" customHeight="1" thickTop="1" thickBot="1">
      <c r="A47" s="283">
        <f>IF(AND('SD DATA Paste'!D46=""),"",VALUE('SD DATA Paste'!D46))</f>
        <v>1146</v>
      </c>
      <c r="B47" s="334">
        <f>IF(AND('SD DATA Paste'!E46=""),"",VALUE('SD DATA Paste'!E46))</f>
        <v>6245</v>
      </c>
      <c r="C47" s="334" t="str">
        <f>IF(AND('SD DATA Paste'!G46=""),"",'SD DATA Paste'!G46)</f>
        <v>SAPNA BAIRWA</v>
      </c>
      <c r="D47" s="334" t="str">
        <f>IF(AND('SD DATA Paste'!H46=""),"",'SD DATA Paste'!H46)</f>
        <v>HARISHANKAR LAL BAIRWA</v>
      </c>
      <c r="E47" s="334" t="str">
        <f>IF(AND('SD DATA Paste'!I46=""),"",'SD DATA Paste'!I46)</f>
        <v>CHANDRA KALA DEVI</v>
      </c>
      <c r="F47" s="334" t="str">
        <f>IF(AND('SD DATA Paste'!C46=""),"",IF(OR('SD DATA Paste'!C46="Boy",'SD DATA Paste'!C46="M"),"M",IF(OR('SD DATA Paste'!C46="Girl",'SD DATA Paste'!C46="F"),"F","")))</f>
        <v>F</v>
      </c>
      <c r="G47" s="335">
        <f>IF(AND('SD DATA Paste'!F46=""),"",'SD DATA Paste'!F46)</f>
        <v>37141</v>
      </c>
      <c r="H47" s="334" t="str">
        <f>IF(AND('SD DATA Paste'!B46=""),"",'SD DATA Paste'!B46)</f>
        <v>SC</v>
      </c>
      <c r="I47" s="478">
        <v>370</v>
      </c>
      <c r="J47" s="479">
        <v>306</v>
      </c>
      <c r="K47" s="124"/>
      <c r="L47" s="124"/>
      <c r="M47" s="124"/>
      <c r="AA47" s="67" t="str">
        <f>IF(AND('SD DATA Paste'!D88=""),"",'SD DATA Paste'!D88)</f>
        <v/>
      </c>
      <c r="AB47" s="67" t="str">
        <f>IF(AND('SD DATA Paste'!E88=""),"",'SD DATA Paste'!E88)</f>
        <v/>
      </c>
      <c r="AC47" s="67" t="str">
        <f>IF(AND('SD DATA Paste'!G88=""),"",'SD DATA Paste'!G88)</f>
        <v/>
      </c>
      <c r="AD47" s="67" t="str">
        <f>IF(AND('SD DATA Paste'!H88=""),"",'SD DATA Paste'!H88)</f>
        <v/>
      </c>
      <c r="AE47" s="67" t="str">
        <f>IF(AND('SD DATA Paste'!I88=""),"",'SD DATA Paste'!I88)</f>
        <v/>
      </c>
      <c r="AF47" s="67" t="str">
        <f>IF(AND('SD DATA Paste'!C88=""),"",IF(AND('SD DATA Paste'!C88="Girl"),"F",IF(AND('SD DATA Paste'!C88="Boy"),"M","")))</f>
        <v/>
      </c>
      <c r="AG47" s="67" t="str">
        <f>IF(AND('SD DATA Paste'!F88=""),"",'SD DATA Paste'!F88)</f>
        <v/>
      </c>
      <c r="AH47" s="67" t="str">
        <f>IF(AND('SD DATA Paste'!B88=""),"",'SD DATA Paste'!B88)</f>
        <v/>
      </c>
    </row>
    <row r="48" spans="1:34" ht="30" customHeight="1" thickTop="1" thickBot="1">
      <c r="A48" s="283">
        <f>IF(AND('SD DATA Paste'!D47=""),"",VALUE('SD DATA Paste'!D47))</f>
        <v>1147</v>
      </c>
      <c r="B48" s="334">
        <f>IF(AND('SD DATA Paste'!E47=""),"",VALUE('SD DATA Paste'!E47))</f>
        <v>6241</v>
      </c>
      <c r="C48" s="334" t="str">
        <f>IF(AND('SD DATA Paste'!G47=""),"",'SD DATA Paste'!G47)</f>
        <v>SHIVANI NAI</v>
      </c>
      <c r="D48" s="334" t="str">
        <f>IF(AND('SD DATA Paste'!H47=""),"",'SD DATA Paste'!H47)</f>
        <v>CHANDRAPAL</v>
      </c>
      <c r="E48" s="334" t="str">
        <f>IF(AND('SD DATA Paste'!I47=""),"",'SD DATA Paste'!I47)</f>
        <v>AKHILESH</v>
      </c>
      <c r="F48" s="334" t="str">
        <f>IF(AND('SD DATA Paste'!C47=""),"",IF(OR('SD DATA Paste'!C47="Boy",'SD DATA Paste'!C47="M"),"M",IF(OR('SD DATA Paste'!C47="Girl",'SD DATA Paste'!C47="F"),"F","")))</f>
        <v>F</v>
      </c>
      <c r="G48" s="335">
        <f>IF(AND('SD DATA Paste'!F47=""),"",'SD DATA Paste'!F47)</f>
        <v>38260</v>
      </c>
      <c r="H48" s="334" t="str">
        <f>IF(AND('SD DATA Paste'!B47=""),"",'SD DATA Paste'!B47)</f>
        <v>OBC</v>
      </c>
      <c r="I48" s="478">
        <v>370</v>
      </c>
      <c r="J48" s="479">
        <v>300</v>
      </c>
      <c r="K48" s="124"/>
      <c r="L48" s="124"/>
      <c r="M48" s="124"/>
      <c r="AA48" s="67" t="str">
        <f>IF(AND('SD DATA Paste'!D89=""),"",'SD DATA Paste'!D89)</f>
        <v/>
      </c>
      <c r="AB48" s="67" t="str">
        <f>IF(AND('SD DATA Paste'!E89=""),"",'SD DATA Paste'!E89)</f>
        <v/>
      </c>
      <c r="AC48" s="67" t="str">
        <f>IF(AND('SD DATA Paste'!G89=""),"",'SD DATA Paste'!G89)</f>
        <v/>
      </c>
      <c r="AD48" s="67" t="str">
        <f>IF(AND('SD DATA Paste'!H89=""),"",'SD DATA Paste'!H89)</f>
        <v/>
      </c>
      <c r="AE48" s="67" t="str">
        <f>IF(AND('SD DATA Paste'!I89=""),"",'SD DATA Paste'!I89)</f>
        <v/>
      </c>
      <c r="AF48" s="67" t="str">
        <f>IF(AND('SD DATA Paste'!C89=""),"",IF(AND('SD DATA Paste'!C89="Girl"),"F",IF(AND('SD DATA Paste'!C89="Boy"),"M","")))</f>
        <v/>
      </c>
      <c r="AG48" s="67" t="str">
        <f>IF(AND('SD DATA Paste'!F89=""),"",'SD DATA Paste'!F89)</f>
        <v/>
      </c>
      <c r="AH48" s="67" t="str">
        <f>IF(AND('SD DATA Paste'!B89=""),"",'SD DATA Paste'!B89)</f>
        <v/>
      </c>
    </row>
    <row r="49" spans="1:34" ht="30" customHeight="1" thickTop="1" thickBot="1">
      <c r="A49" s="283">
        <f>IF(AND('SD DATA Paste'!D48=""),"",VALUE('SD DATA Paste'!D48))</f>
        <v>1148</v>
      </c>
      <c r="B49" s="334">
        <f>IF(AND('SD DATA Paste'!E48=""),"",VALUE('SD DATA Paste'!E48))</f>
        <v>6282</v>
      </c>
      <c r="C49" s="334" t="str">
        <f>IF(AND('SD DATA Paste'!G48=""),"",'SD DATA Paste'!G48)</f>
        <v>SOHAIL ALI</v>
      </c>
      <c r="D49" s="334" t="str">
        <f>IF(AND('SD DATA Paste'!H48=""),"",'SD DATA Paste'!H48)</f>
        <v>MUKHTIYAR ALI</v>
      </c>
      <c r="E49" s="334" t="str">
        <f>IF(AND('SD DATA Paste'!I48=""),"",'SD DATA Paste'!I48)</f>
        <v>PARVEEN BANO</v>
      </c>
      <c r="F49" s="334" t="str">
        <f>IF(AND('SD DATA Paste'!C48=""),"",IF(OR('SD DATA Paste'!C48="Boy",'SD DATA Paste'!C48="M"),"M",IF(OR('SD DATA Paste'!C48="Girl",'SD DATA Paste'!C48="F"),"F","")))</f>
        <v>M</v>
      </c>
      <c r="G49" s="335">
        <f>IF(AND('SD DATA Paste'!F48=""),"",'SD DATA Paste'!F48)</f>
        <v>37663</v>
      </c>
      <c r="H49" s="334" t="str">
        <f>IF(AND('SD DATA Paste'!B48=""),"",'SD DATA Paste'!B48)</f>
        <v>OBC</v>
      </c>
      <c r="I49" s="478">
        <v>370</v>
      </c>
      <c r="J49" s="479">
        <v>292</v>
      </c>
      <c r="K49" s="124"/>
      <c r="L49" s="124"/>
      <c r="M49" s="124"/>
      <c r="AA49" s="67" t="str">
        <f>IF(AND('SD DATA Paste'!D90=""),"",'SD DATA Paste'!D90)</f>
        <v/>
      </c>
      <c r="AB49" s="67" t="str">
        <f>IF(AND('SD DATA Paste'!E90=""),"",'SD DATA Paste'!E90)</f>
        <v/>
      </c>
      <c r="AC49" s="67" t="str">
        <f>IF(AND('SD DATA Paste'!G90=""),"",'SD DATA Paste'!G90)</f>
        <v/>
      </c>
      <c r="AD49" s="67" t="str">
        <f>IF(AND('SD DATA Paste'!H90=""),"",'SD DATA Paste'!H90)</f>
        <v/>
      </c>
      <c r="AE49" s="67" t="str">
        <f>IF(AND('SD DATA Paste'!I90=""),"",'SD DATA Paste'!I90)</f>
        <v/>
      </c>
      <c r="AF49" s="67" t="str">
        <f>IF(AND('SD DATA Paste'!C90=""),"",IF(AND('SD DATA Paste'!C90="Girl"),"F",IF(AND('SD DATA Paste'!C90="Boy"),"M","")))</f>
        <v/>
      </c>
      <c r="AG49" s="67" t="str">
        <f>IF(AND('SD DATA Paste'!F90=""),"",'SD DATA Paste'!F90)</f>
        <v/>
      </c>
      <c r="AH49" s="67" t="str">
        <f>IF(AND('SD DATA Paste'!B90=""),"",'SD DATA Paste'!B90)</f>
        <v/>
      </c>
    </row>
    <row r="50" spans="1:34" ht="30" customHeight="1" thickTop="1" thickBot="1">
      <c r="A50" s="283">
        <f>IF(AND('SD DATA Paste'!D49=""),"",VALUE('SD DATA Paste'!D49))</f>
        <v>1149</v>
      </c>
      <c r="B50" s="334">
        <f>IF(AND('SD DATA Paste'!E49=""),"",VALUE('SD DATA Paste'!E49))</f>
        <v>6288</v>
      </c>
      <c r="C50" s="334" t="str">
        <f>IF(AND('SD DATA Paste'!G49=""),"",'SD DATA Paste'!G49)</f>
        <v>SONAL GUPTA</v>
      </c>
      <c r="D50" s="334" t="str">
        <f>IF(AND('SD DATA Paste'!H49=""),"",'SD DATA Paste'!H49)</f>
        <v>RAJU GUPTA</v>
      </c>
      <c r="E50" s="334" t="str">
        <f>IF(AND('SD DATA Paste'!I49=""),"",'SD DATA Paste'!I49)</f>
        <v>GAYATRI DEVI</v>
      </c>
      <c r="F50" s="334" t="str">
        <f>IF(AND('SD DATA Paste'!C49=""),"",IF(OR('SD DATA Paste'!C49="Boy",'SD DATA Paste'!C49="M"),"M",IF(OR('SD DATA Paste'!C49="Girl",'SD DATA Paste'!C49="F"),"F","")))</f>
        <v>F</v>
      </c>
      <c r="G50" s="335">
        <f>IF(AND('SD DATA Paste'!F49=""),"",'SD DATA Paste'!F49)</f>
        <v>37549</v>
      </c>
      <c r="H50" s="334" t="str">
        <f>IF(AND('SD DATA Paste'!B49=""),"",'SD DATA Paste'!B49)</f>
        <v>GEN</v>
      </c>
      <c r="I50" s="478">
        <v>370</v>
      </c>
      <c r="J50" s="479">
        <v>328</v>
      </c>
      <c r="K50" s="124"/>
      <c r="L50" s="124"/>
      <c r="M50" s="124"/>
      <c r="AA50" s="67" t="str">
        <f>IF(AND('SD DATA Paste'!D91=""),"",'SD DATA Paste'!D91)</f>
        <v/>
      </c>
      <c r="AB50" s="67" t="str">
        <f>IF(AND('SD DATA Paste'!E91=""),"",'SD DATA Paste'!E91)</f>
        <v/>
      </c>
      <c r="AC50" s="67" t="str">
        <f>IF(AND('SD DATA Paste'!G91=""),"",'SD DATA Paste'!G91)</f>
        <v/>
      </c>
      <c r="AD50" s="67" t="str">
        <f>IF(AND('SD DATA Paste'!H91=""),"",'SD DATA Paste'!H91)</f>
        <v/>
      </c>
      <c r="AE50" s="67" t="str">
        <f>IF(AND('SD DATA Paste'!I91=""),"",'SD DATA Paste'!I91)</f>
        <v/>
      </c>
      <c r="AF50" s="67" t="str">
        <f>IF(AND('SD DATA Paste'!C91=""),"",IF(AND('SD DATA Paste'!C91="Girl"),"F",IF(AND('SD DATA Paste'!C91="Boy"),"M","")))</f>
        <v/>
      </c>
      <c r="AG50" s="67" t="str">
        <f>IF(AND('SD DATA Paste'!F91=""),"",'SD DATA Paste'!F91)</f>
        <v/>
      </c>
      <c r="AH50" s="67" t="str">
        <f>IF(AND('SD DATA Paste'!B91=""),"",'SD DATA Paste'!B91)</f>
        <v/>
      </c>
    </row>
    <row r="51" spans="1:34" ht="30" customHeight="1" thickTop="1" thickBot="1">
      <c r="A51" s="283">
        <f>IF(AND('SD DATA Paste'!D50=""),"",VALUE('SD DATA Paste'!D50))</f>
        <v>1150</v>
      </c>
      <c r="B51" s="334">
        <f>IF(AND('SD DATA Paste'!E50=""),"",VALUE('SD DATA Paste'!E50))</f>
        <v>4851</v>
      </c>
      <c r="C51" s="334" t="str">
        <f>IF(AND('SD DATA Paste'!G50=""),"",'SD DATA Paste'!G50)</f>
        <v>SONALI BARMAN</v>
      </c>
      <c r="D51" s="334" t="str">
        <f>IF(AND('SD DATA Paste'!H50=""),"",'SD DATA Paste'!H50)</f>
        <v>INDRA MOHAN BARMAN</v>
      </c>
      <c r="E51" s="334" t="str">
        <f>IF(AND('SD DATA Paste'!I50=""),"",'SD DATA Paste'!I50)</f>
        <v>PARVATI BARMAN</v>
      </c>
      <c r="F51" s="334" t="str">
        <f>IF(AND('SD DATA Paste'!C50=""),"",IF(OR('SD DATA Paste'!C50="Boy",'SD DATA Paste'!C50="M"),"M",IF(OR('SD DATA Paste'!C50="Girl",'SD DATA Paste'!C50="F"),"F","")))</f>
        <v>F</v>
      </c>
      <c r="G51" s="335">
        <f>IF(AND('SD DATA Paste'!F50=""),"",'SD DATA Paste'!F50)</f>
        <v>37412</v>
      </c>
      <c r="H51" s="334" t="str">
        <f>IF(AND('SD DATA Paste'!B50=""),"",'SD DATA Paste'!B50)</f>
        <v>GEN</v>
      </c>
      <c r="I51" s="478">
        <v>370</v>
      </c>
      <c r="J51" s="479">
        <v>284</v>
      </c>
      <c r="K51" s="124"/>
      <c r="L51" s="124"/>
      <c r="M51" s="124"/>
      <c r="AA51" s="67" t="str">
        <f>IF(AND('SD DATA Paste'!D92=""),"",'SD DATA Paste'!D92)</f>
        <v/>
      </c>
      <c r="AB51" s="67" t="str">
        <f>IF(AND('SD DATA Paste'!E92=""),"",'SD DATA Paste'!E92)</f>
        <v/>
      </c>
      <c r="AC51" s="67" t="str">
        <f>IF(AND('SD DATA Paste'!G92=""),"",'SD DATA Paste'!G92)</f>
        <v/>
      </c>
      <c r="AD51" s="67" t="str">
        <f>IF(AND('SD DATA Paste'!H92=""),"",'SD DATA Paste'!H92)</f>
        <v/>
      </c>
      <c r="AE51" s="67" t="str">
        <f>IF(AND('SD DATA Paste'!I92=""),"",'SD DATA Paste'!I92)</f>
        <v/>
      </c>
      <c r="AF51" s="67" t="str">
        <f>IF(AND('SD DATA Paste'!C92=""),"",IF(AND('SD DATA Paste'!C92="Girl"),"F",IF(AND('SD DATA Paste'!C92="Boy"),"M","")))</f>
        <v/>
      </c>
      <c r="AG51" s="67" t="str">
        <f>IF(AND('SD DATA Paste'!F92=""),"",'SD DATA Paste'!F92)</f>
        <v/>
      </c>
      <c r="AH51" s="67" t="str">
        <f>IF(AND('SD DATA Paste'!B92=""),"",'SD DATA Paste'!B92)</f>
        <v/>
      </c>
    </row>
    <row r="52" spans="1:34" ht="30" customHeight="1" thickTop="1" thickBot="1">
      <c r="A52" s="283">
        <f>IF(AND('SD DATA Paste'!D51=""),"",VALUE('SD DATA Paste'!D51))</f>
        <v>1151</v>
      </c>
      <c r="B52" s="334">
        <f>IF(AND('SD DATA Paste'!E51=""),"",VALUE('SD DATA Paste'!E51))</f>
        <v>6283</v>
      </c>
      <c r="C52" s="334" t="str">
        <f>IF(AND('SD DATA Paste'!G51=""),"",'SD DATA Paste'!G51)</f>
        <v>SONIYA DHOBI</v>
      </c>
      <c r="D52" s="334" t="str">
        <f>IF(AND('SD DATA Paste'!H51=""),"",'SD DATA Paste'!H51)</f>
        <v>CHHOTU LAL</v>
      </c>
      <c r="E52" s="334" t="str">
        <f>IF(AND('SD DATA Paste'!I51=""),"",'SD DATA Paste'!I51)</f>
        <v>MAYA DEVI DHOBI</v>
      </c>
      <c r="F52" s="334" t="str">
        <f>IF(AND('SD DATA Paste'!C51=""),"",IF(OR('SD DATA Paste'!C51="Boy",'SD DATA Paste'!C51="M"),"M",IF(OR('SD DATA Paste'!C51="Girl",'SD DATA Paste'!C51="F"),"F","")))</f>
        <v>F</v>
      </c>
      <c r="G52" s="335">
        <f>IF(AND('SD DATA Paste'!F51=""),"",'SD DATA Paste'!F51)</f>
        <v>37077</v>
      </c>
      <c r="H52" s="334" t="str">
        <f>IF(AND('SD DATA Paste'!B51=""),"",'SD DATA Paste'!B51)</f>
        <v>SC</v>
      </c>
      <c r="I52" s="478">
        <v>370</v>
      </c>
      <c r="J52" s="479">
        <v>298</v>
      </c>
      <c r="K52" s="124"/>
      <c r="L52" s="124"/>
      <c r="M52" s="124"/>
      <c r="AA52" s="67" t="str">
        <f>IF(AND('SD DATA Paste'!D93=""),"",'SD DATA Paste'!D93)</f>
        <v/>
      </c>
      <c r="AB52" s="67" t="str">
        <f>IF(AND('SD DATA Paste'!E93=""),"",'SD DATA Paste'!E93)</f>
        <v/>
      </c>
      <c r="AC52" s="67" t="str">
        <f>IF(AND('SD DATA Paste'!G93=""),"",'SD DATA Paste'!G93)</f>
        <v/>
      </c>
      <c r="AD52" s="67" t="str">
        <f>IF(AND('SD DATA Paste'!H93=""),"",'SD DATA Paste'!H93)</f>
        <v/>
      </c>
      <c r="AE52" s="67" t="str">
        <f>IF(AND('SD DATA Paste'!I93=""),"",'SD DATA Paste'!I93)</f>
        <v/>
      </c>
      <c r="AF52" s="67" t="str">
        <f>IF(AND('SD DATA Paste'!C93=""),"",IF(AND('SD DATA Paste'!C93="Girl"),"F",IF(AND('SD DATA Paste'!C93="Boy"),"M","")))</f>
        <v/>
      </c>
      <c r="AG52" s="67" t="str">
        <f>IF(AND('SD DATA Paste'!F93=""),"",'SD DATA Paste'!F93)</f>
        <v/>
      </c>
      <c r="AH52" s="67" t="str">
        <f>IF(AND('SD DATA Paste'!B93=""),"",'SD DATA Paste'!B93)</f>
        <v/>
      </c>
    </row>
    <row r="53" spans="1:34" ht="30" customHeight="1" thickTop="1" thickBot="1">
      <c r="A53" s="283">
        <f>IF(AND('SD DATA Paste'!D52=""),"",VALUE('SD DATA Paste'!D52))</f>
        <v>1152</v>
      </c>
      <c r="B53" s="334">
        <f>IF(AND('SD DATA Paste'!E52=""),"",VALUE('SD DATA Paste'!E52))</f>
        <v>6398</v>
      </c>
      <c r="C53" s="334" t="str">
        <f>IF(AND('SD DATA Paste'!G52=""),"",'SD DATA Paste'!G52)</f>
        <v>SUNIL MEGHWAL</v>
      </c>
      <c r="D53" s="334" t="str">
        <f>IF(AND('SD DATA Paste'!H52=""),"",'SD DATA Paste'!H52)</f>
        <v>PRAKASH CHAND MEGHWAL</v>
      </c>
      <c r="E53" s="334" t="str">
        <f>IF(AND('SD DATA Paste'!I52=""),"",'SD DATA Paste'!I52)</f>
        <v>SUSHILA</v>
      </c>
      <c r="F53" s="334" t="str">
        <f>IF(AND('SD DATA Paste'!C52=""),"",IF(OR('SD DATA Paste'!C52="Boy",'SD DATA Paste'!C52="M"),"M",IF(OR('SD DATA Paste'!C52="Girl",'SD DATA Paste'!C52="F"),"F","")))</f>
        <v>M</v>
      </c>
      <c r="G53" s="335">
        <f>IF(AND('SD DATA Paste'!F52=""),"",'SD DATA Paste'!F52)</f>
        <v>38168</v>
      </c>
      <c r="H53" s="334" t="str">
        <f>IF(AND('SD DATA Paste'!B52=""),"",'SD DATA Paste'!B52)</f>
        <v>GEN</v>
      </c>
      <c r="I53" s="478">
        <v>370</v>
      </c>
      <c r="J53" s="479">
        <v>284</v>
      </c>
      <c r="K53" s="124"/>
      <c r="L53" s="124"/>
      <c r="M53" s="124"/>
      <c r="AA53" s="67" t="str">
        <f>IF(AND('SD DATA Paste'!D94=""),"",'SD DATA Paste'!D94)</f>
        <v/>
      </c>
      <c r="AB53" s="67" t="str">
        <f>IF(AND('SD DATA Paste'!E94=""),"",'SD DATA Paste'!E94)</f>
        <v/>
      </c>
      <c r="AC53" s="67" t="str">
        <f>IF(AND('SD DATA Paste'!G94=""),"",'SD DATA Paste'!G94)</f>
        <v/>
      </c>
      <c r="AD53" s="67" t="str">
        <f>IF(AND('SD DATA Paste'!H94=""),"",'SD DATA Paste'!H94)</f>
        <v/>
      </c>
      <c r="AE53" s="67" t="str">
        <f>IF(AND('SD DATA Paste'!I94=""),"",'SD DATA Paste'!I94)</f>
        <v/>
      </c>
      <c r="AF53" s="67" t="str">
        <f>IF(AND('SD DATA Paste'!C94=""),"",IF(AND('SD DATA Paste'!C94="Girl"),"F",IF(AND('SD DATA Paste'!C94="Boy"),"M","")))</f>
        <v/>
      </c>
      <c r="AG53" s="67" t="str">
        <f>IF(AND('SD DATA Paste'!F94=""),"",'SD DATA Paste'!F94)</f>
        <v/>
      </c>
      <c r="AH53" s="67" t="str">
        <f>IF(AND('SD DATA Paste'!B94=""),"",'SD DATA Paste'!B94)</f>
        <v/>
      </c>
    </row>
    <row r="54" spans="1:34" ht="30" customHeight="1" thickTop="1" thickBot="1">
      <c r="A54" s="283">
        <f>IF(AND('SD DATA Paste'!D53=""),"",VALUE('SD DATA Paste'!D53))</f>
        <v>1153</v>
      </c>
      <c r="B54" s="334">
        <f>IF(AND('SD DATA Paste'!E53=""),"",VALUE('SD DATA Paste'!E53))</f>
        <v>6329</v>
      </c>
      <c r="C54" s="334" t="str">
        <f>IF(AND('SD DATA Paste'!G53=""),"",'SD DATA Paste'!G53)</f>
        <v>SUNIL SAINI</v>
      </c>
      <c r="D54" s="334" t="str">
        <f>IF(AND('SD DATA Paste'!H53=""),"",'SD DATA Paste'!H53)</f>
        <v>RAMRATAN SAINI</v>
      </c>
      <c r="E54" s="334" t="str">
        <f>IF(AND('SD DATA Paste'!I53=""),"",'SD DATA Paste'!I53)</f>
        <v>KESHAR DEVI</v>
      </c>
      <c r="F54" s="334" t="str">
        <f>IF(AND('SD DATA Paste'!C53=""),"",IF(OR('SD DATA Paste'!C53="Boy",'SD DATA Paste'!C53="M"),"M",IF(OR('SD DATA Paste'!C53="Girl",'SD DATA Paste'!C53="F"),"F","")))</f>
        <v>M</v>
      </c>
      <c r="G54" s="335">
        <f>IF(AND('SD DATA Paste'!F53=""),"",'SD DATA Paste'!F53)</f>
        <v>37863</v>
      </c>
      <c r="H54" s="334" t="str">
        <f>IF(AND('SD DATA Paste'!B53=""),"",'SD DATA Paste'!B53)</f>
        <v>OBC</v>
      </c>
      <c r="I54" s="478">
        <v>370</v>
      </c>
      <c r="J54" s="479">
        <v>284</v>
      </c>
      <c r="K54" s="124"/>
      <c r="L54" s="124"/>
      <c r="M54" s="124"/>
      <c r="AA54" s="67" t="str">
        <f>IF(AND('SD DATA Paste'!D95=""),"",'SD DATA Paste'!D95)</f>
        <v/>
      </c>
      <c r="AB54" s="67" t="str">
        <f>IF(AND('SD DATA Paste'!E95=""),"",'SD DATA Paste'!E95)</f>
        <v/>
      </c>
      <c r="AC54" s="67" t="str">
        <f>IF(AND('SD DATA Paste'!G95=""),"",'SD DATA Paste'!G95)</f>
        <v/>
      </c>
      <c r="AD54" s="67" t="str">
        <f>IF(AND('SD DATA Paste'!H95=""),"",'SD DATA Paste'!H95)</f>
        <v/>
      </c>
      <c r="AE54" s="67" t="str">
        <f>IF(AND('SD DATA Paste'!I95=""),"",'SD DATA Paste'!I95)</f>
        <v/>
      </c>
      <c r="AF54" s="67" t="str">
        <f>IF(AND('SD DATA Paste'!C95=""),"",IF(AND('SD DATA Paste'!C95="Girl"),"F",IF(AND('SD DATA Paste'!C95="Boy"),"M","")))</f>
        <v/>
      </c>
      <c r="AG54" s="67" t="str">
        <f>IF(AND('SD DATA Paste'!F95=""),"",'SD DATA Paste'!F95)</f>
        <v/>
      </c>
      <c r="AH54" s="67" t="str">
        <f>IF(AND('SD DATA Paste'!B95=""),"",'SD DATA Paste'!B95)</f>
        <v/>
      </c>
    </row>
    <row r="55" spans="1:34" ht="30" customHeight="1" thickTop="1" thickBot="1">
      <c r="A55" s="283">
        <f>IF(AND('SD DATA Paste'!D54=""),"",VALUE('SD DATA Paste'!D54))</f>
        <v>1154</v>
      </c>
      <c r="B55" s="334">
        <f>IF(AND('SD DATA Paste'!E54=""),"",VALUE('SD DATA Paste'!E54))</f>
        <v>6249</v>
      </c>
      <c r="C55" s="334" t="str">
        <f>IF(AND('SD DATA Paste'!G54=""),"",'SD DATA Paste'!G54)</f>
        <v>TANU VERMA</v>
      </c>
      <c r="D55" s="334" t="str">
        <f>IF(AND('SD DATA Paste'!H54=""),"",'SD DATA Paste'!H54)</f>
        <v>SARDAR VERMA</v>
      </c>
      <c r="E55" s="334" t="str">
        <f>IF(AND('SD DATA Paste'!I54=""),"",'SD DATA Paste'!I54)</f>
        <v>NARBADA VERMA</v>
      </c>
      <c r="F55" s="334" t="str">
        <f>IF(AND('SD DATA Paste'!C54=""),"",IF(OR('SD DATA Paste'!C54="Boy",'SD DATA Paste'!C54="M"),"M",IF(OR('SD DATA Paste'!C54="Girl",'SD DATA Paste'!C54="F"),"F","")))</f>
        <v>F</v>
      </c>
      <c r="G55" s="335">
        <f>IF(AND('SD DATA Paste'!F54=""),"",'SD DATA Paste'!F54)</f>
        <v>37619</v>
      </c>
      <c r="H55" s="334" t="str">
        <f>IF(AND('SD DATA Paste'!B54=""),"",'SD DATA Paste'!B54)</f>
        <v>SC</v>
      </c>
      <c r="I55" s="478">
        <v>370</v>
      </c>
      <c r="J55" s="479">
        <v>308</v>
      </c>
      <c r="K55" s="124"/>
      <c r="L55" s="124"/>
      <c r="M55" s="124"/>
      <c r="AA55" s="67" t="str">
        <f>IF(AND('SD DATA Paste'!D96=""),"",'SD DATA Paste'!D96)</f>
        <v/>
      </c>
      <c r="AB55" s="67" t="str">
        <f>IF(AND('SD DATA Paste'!E96=""),"",'SD DATA Paste'!E96)</f>
        <v/>
      </c>
      <c r="AC55" s="67" t="str">
        <f>IF(AND('SD DATA Paste'!G96=""),"",'SD DATA Paste'!G96)</f>
        <v/>
      </c>
      <c r="AD55" s="67" t="str">
        <f>IF(AND('SD DATA Paste'!H96=""),"",'SD DATA Paste'!H96)</f>
        <v/>
      </c>
      <c r="AE55" s="67" t="str">
        <f>IF(AND('SD DATA Paste'!I96=""),"",'SD DATA Paste'!I96)</f>
        <v/>
      </c>
      <c r="AF55" s="67" t="str">
        <f>IF(AND('SD DATA Paste'!C96=""),"",IF(AND('SD DATA Paste'!C96="Girl"),"F",IF(AND('SD DATA Paste'!C96="Boy"),"M","")))</f>
        <v/>
      </c>
      <c r="AG55" s="67" t="str">
        <f>IF(AND('SD DATA Paste'!F96=""),"",'SD DATA Paste'!F96)</f>
        <v/>
      </c>
      <c r="AH55" s="67" t="str">
        <f>IF(AND('SD DATA Paste'!B96=""),"",'SD DATA Paste'!B96)</f>
        <v/>
      </c>
    </row>
    <row r="56" spans="1:34" ht="30" customHeight="1" thickTop="1" thickBot="1">
      <c r="A56" s="283">
        <f>IF(AND('SD DATA Paste'!D55=""),"",VALUE('SD DATA Paste'!D55))</f>
        <v>1155</v>
      </c>
      <c r="B56" s="334">
        <f>IF(AND('SD DATA Paste'!E55=""),"",VALUE('SD DATA Paste'!E55))</f>
        <v>6353</v>
      </c>
      <c r="C56" s="334" t="str">
        <f>IF(AND('SD DATA Paste'!G55=""),"",'SD DATA Paste'!G55)</f>
        <v>TARUNA BAIRWA</v>
      </c>
      <c r="D56" s="334" t="str">
        <f>IF(AND('SD DATA Paste'!H55=""),"",'SD DATA Paste'!H55)</f>
        <v>BHAWANI SHANKAR</v>
      </c>
      <c r="E56" s="334" t="str">
        <f>IF(AND('SD DATA Paste'!I55=""),"",'SD DATA Paste'!I55)</f>
        <v>PINKI BAI</v>
      </c>
      <c r="F56" s="334" t="str">
        <f>IF(AND('SD DATA Paste'!C55=""),"",IF(OR('SD DATA Paste'!C55="Boy",'SD DATA Paste'!C55="M"),"M",IF(OR('SD DATA Paste'!C55="Girl",'SD DATA Paste'!C55="F"),"F","")))</f>
        <v>F</v>
      </c>
      <c r="G56" s="335">
        <f>IF(AND('SD DATA Paste'!F55=""),"",'SD DATA Paste'!F55)</f>
        <v>36443</v>
      </c>
      <c r="H56" s="334" t="str">
        <f>IF(AND('SD DATA Paste'!B55=""),"",'SD DATA Paste'!B55)</f>
        <v>SC</v>
      </c>
      <c r="I56" s="478">
        <v>370</v>
      </c>
      <c r="J56" s="479">
        <v>286</v>
      </c>
      <c r="K56" s="124"/>
      <c r="L56" s="124"/>
      <c r="M56" s="124"/>
      <c r="AA56" s="67" t="str">
        <f>IF(AND('SD DATA Paste'!D97=""),"",'SD DATA Paste'!D97)</f>
        <v/>
      </c>
      <c r="AB56" s="67" t="str">
        <f>IF(AND('SD DATA Paste'!E97=""),"",'SD DATA Paste'!E97)</f>
        <v/>
      </c>
      <c r="AC56" s="67" t="str">
        <f>IF(AND('SD DATA Paste'!G97=""),"",'SD DATA Paste'!G97)</f>
        <v/>
      </c>
      <c r="AD56" s="67" t="str">
        <f>IF(AND('SD DATA Paste'!H97=""),"",'SD DATA Paste'!H97)</f>
        <v/>
      </c>
      <c r="AE56" s="67" t="str">
        <f>IF(AND('SD DATA Paste'!I97=""),"",'SD DATA Paste'!I97)</f>
        <v/>
      </c>
      <c r="AF56" s="67" t="str">
        <f>IF(AND('SD DATA Paste'!C97=""),"",IF(AND('SD DATA Paste'!C97="Girl"),"F",IF(AND('SD DATA Paste'!C97="Boy"),"M","")))</f>
        <v/>
      </c>
      <c r="AG56" s="67" t="str">
        <f>IF(AND('SD DATA Paste'!F97=""),"",'SD DATA Paste'!F97)</f>
        <v/>
      </c>
      <c r="AH56" s="67" t="str">
        <f>IF(AND('SD DATA Paste'!B97=""),"",'SD DATA Paste'!B97)</f>
        <v/>
      </c>
    </row>
    <row r="57" spans="1:34" ht="30" customHeight="1" thickTop="1" thickBot="1">
      <c r="A57" s="283">
        <f>IF(AND('SD DATA Paste'!D56=""),"",VALUE('SD DATA Paste'!D56))</f>
        <v>1156</v>
      </c>
      <c r="B57" s="334">
        <f>IF(AND('SD DATA Paste'!E56=""),"",VALUE('SD DATA Paste'!E56))</f>
        <v>6465</v>
      </c>
      <c r="C57" s="334" t="str">
        <f>IF(AND('SD DATA Paste'!G56=""),"",'SD DATA Paste'!G56)</f>
        <v>Vijay Kumar Badigar</v>
      </c>
      <c r="D57" s="334" t="str">
        <f>IF(AND('SD DATA Paste'!H56=""),"",'SD DATA Paste'!H56)</f>
        <v>Ramgopal Yadav</v>
      </c>
      <c r="E57" s="334" t="str">
        <f>IF(AND('SD DATA Paste'!I56=""),"",'SD DATA Paste'!I56)</f>
        <v>Aachi Devi</v>
      </c>
      <c r="F57" s="334" t="str">
        <f>IF(AND('SD DATA Paste'!C56=""),"",IF(OR('SD DATA Paste'!C56="Boy",'SD DATA Paste'!C56="M"),"M",IF(OR('SD DATA Paste'!C56="Girl",'SD DATA Paste'!C56="F"),"F","")))</f>
        <v>M</v>
      </c>
      <c r="G57" s="335">
        <f>IF(AND('SD DATA Paste'!F56=""),"",'SD DATA Paste'!F56)</f>
        <v>38048</v>
      </c>
      <c r="H57" s="334" t="str">
        <f>IF(AND('SD DATA Paste'!B56=""),"",'SD DATA Paste'!B56)</f>
        <v>OBC</v>
      </c>
      <c r="I57" s="478">
        <v>226</v>
      </c>
      <c r="J57" s="479">
        <v>169</v>
      </c>
      <c r="K57" s="124"/>
      <c r="L57" s="124"/>
      <c r="M57" s="124"/>
      <c r="AA57" s="67" t="str">
        <f>IF(AND('SD DATA Paste'!D98=""),"",'SD DATA Paste'!D98)</f>
        <v/>
      </c>
      <c r="AB57" s="67" t="str">
        <f>IF(AND('SD DATA Paste'!E98=""),"",'SD DATA Paste'!E98)</f>
        <v/>
      </c>
      <c r="AC57" s="67" t="str">
        <f>IF(AND('SD DATA Paste'!G98=""),"",'SD DATA Paste'!G98)</f>
        <v/>
      </c>
      <c r="AD57" s="67" t="str">
        <f>IF(AND('SD DATA Paste'!H98=""),"",'SD DATA Paste'!H98)</f>
        <v/>
      </c>
      <c r="AE57" s="67" t="str">
        <f>IF(AND('SD DATA Paste'!I98=""),"",'SD DATA Paste'!I98)</f>
        <v/>
      </c>
      <c r="AF57" s="67" t="str">
        <f>IF(AND('SD DATA Paste'!C98=""),"",IF(AND('SD DATA Paste'!C98="Girl"),"F",IF(AND('SD DATA Paste'!C98="Boy"),"M","")))</f>
        <v/>
      </c>
      <c r="AG57" s="67" t="str">
        <f>IF(AND('SD DATA Paste'!F98=""),"",'SD DATA Paste'!F98)</f>
        <v/>
      </c>
      <c r="AH57" s="67" t="str">
        <f>IF(AND('SD DATA Paste'!B98=""),"",'SD DATA Paste'!B98)</f>
        <v/>
      </c>
    </row>
    <row r="58" spans="1:34" ht="30" customHeight="1" thickTop="1" thickBot="1">
      <c r="A58" s="283">
        <f>IF(AND('SD DATA Paste'!D57=""),"",VALUE('SD DATA Paste'!D57))</f>
        <v>1157</v>
      </c>
      <c r="B58" s="334">
        <f>IF(AND('SD DATA Paste'!E57=""),"",VALUE('SD DATA Paste'!E57))</f>
        <v>6343</v>
      </c>
      <c r="C58" s="334" t="str">
        <f>IF(AND('SD DATA Paste'!G57=""),"",'SD DATA Paste'!G57)</f>
        <v>VISHAL SHARMA</v>
      </c>
      <c r="D58" s="334" t="str">
        <f>IF(AND('SD DATA Paste'!H57=""),"",'SD DATA Paste'!H57)</f>
        <v>RAM KISHOR SHARMA</v>
      </c>
      <c r="E58" s="334" t="str">
        <f>IF(AND('SD DATA Paste'!I57=""),"",'SD DATA Paste'!I57)</f>
        <v>ANITA DEVI</v>
      </c>
      <c r="F58" s="334" t="str">
        <f>IF(AND('SD DATA Paste'!C57=""),"",IF(OR('SD DATA Paste'!C57="Boy",'SD DATA Paste'!C57="M"),"M",IF(OR('SD DATA Paste'!C57="Girl",'SD DATA Paste'!C57="F"),"F","")))</f>
        <v>M</v>
      </c>
      <c r="G58" s="335">
        <f>IF(AND('SD DATA Paste'!F57=""),"",'SD DATA Paste'!F57)</f>
        <v>38895</v>
      </c>
      <c r="H58" s="334" t="str">
        <f>IF(AND('SD DATA Paste'!B57=""),"",'SD DATA Paste'!B57)</f>
        <v>GEN</v>
      </c>
      <c r="I58" s="478">
        <v>370</v>
      </c>
      <c r="J58" s="479">
        <v>292</v>
      </c>
      <c r="K58" s="124"/>
      <c r="L58" s="124"/>
      <c r="M58" s="124"/>
      <c r="AA58" s="67" t="str">
        <f>IF(AND('SD DATA Paste'!D99=""),"",'SD DATA Paste'!D99)</f>
        <v/>
      </c>
      <c r="AB58" s="67" t="str">
        <f>IF(AND('SD DATA Paste'!E99=""),"",'SD DATA Paste'!E99)</f>
        <v/>
      </c>
      <c r="AC58" s="67" t="str">
        <f>IF(AND('SD DATA Paste'!G99=""),"",'SD DATA Paste'!G99)</f>
        <v/>
      </c>
      <c r="AD58" s="67" t="str">
        <f>IF(AND('SD DATA Paste'!H99=""),"",'SD DATA Paste'!H99)</f>
        <v/>
      </c>
      <c r="AE58" s="67" t="str">
        <f>IF(AND('SD DATA Paste'!I99=""),"",'SD DATA Paste'!I99)</f>
        <v/>
      </c>
      <c r="AF58" s="67" t="str">
        <f>IF(AND('SD DATA Paste'!C99=""),"",IF(AND('SD DATA Paste'!C99="Girl"),"F",IF(AND('SD DATA Paste'!C99="Boy"),"M","")))</f>
        <v/>
      </c>
      <c r="AG58" s="67" t="str">
        <f>IF(AND('SD DATA Paste'!F99=""),"",'SD DATA Paste'!F99)</f>
        <v/>
      </c>
      <c r="AH58" s="67" t="str">
        <f>IF(AND('SD DATA Paste'!B99=""),"",'SD DATA Paste'!B99)</f>
        <v/>
      </c>
    </row>
    <row r="59" spans="1:34" ht="30" customHeight="1" thickTop="1" thickBot="1">
      <c r="A59" s="283">
        <f>IF(AND('SD DATA Paste'!D58=""),"",VALUE('SD DATA Paste'!D58))</f>
        <v>1158</v>
      </c>
      <c r="B59" s="334">
        <f>IF(AND('SD DATA Paste'!E58=""),"",VALUE('SD DATA Paste'!E58))</f>
        <v>6224</v>
      </c>
      <c r="C59" s="334" t="str">
        <f>IF(AND('SD DATA Paste'!G58=""),"",'SD DATA Paste'!G58)</f>
        <v>VISHNU SIGHAL</v>
      </c>
      <c r="D59" s="334" t="str">
        <f>IF(AND('SD DATA Paste'!H58=""),"",'SD DATA Paste'!H58)</f>
        <v>SADHU RAM SINGHAL</v>
      </c>
      <c r="E59" s="334" t="str">
        <f>IF(AND('SD DATA Paste'!I58=""),"",'SD DATA Paste'!I58)</f>
        <v>ARUNA SINGHAL</v>
      </c>
      <c r="F59" s="334" t="str">
        <f>IF(AND('SD DATA Paste'!C58=""),"",IF(OR('SD DATA Paste'!C58="Boy",'SD DATA Paste'!C58="M"),"M",IF(OR('SD DATA Paste'!C58="Girl",'SD DATA Paste'!C58="F"),"F","")))</f>
        <v>M</v>
      </c>
      <c r="G59" s="335">
        <f>IF(AND('SD DATA Paste'!F58=""),"",'SD DATA Paste'!F58)</f>
        <v>37829</v>
      </c>
      <c r="H59" s="334" t="str">
        <f>IF(AND('SD DATA Paste'!B58=""),"",'SD DATA Paste'!B58)</f>
        <v>GEN</v>
      </c>
      <c r="I59" s="478">
        <v>370</v>
      </c>
      <c r="J59" s="479">
        <v>284</v>
      </c>
      <c r="K59" s="124"/>
      <c r="L59" s="124"/>
      <c r="M59" s="124"/>
      <c r="AA59" s="67" t="str">
        <f>IF(AND('SD DATA Paste'!D100=""),"",'SD DATA Paste'!D100)</f>
        <v/>
      </c>
      <c r="AB59" s="67" t="str">
        <f>IF(AND('SD DATA Paste'!E100=""),"",'SD DATA Paste'!E100)</f>
        <v/>
      </c>
      <c r="AC59" s="67" t="str">
        <f>IF(AND('SD DATA Paste'!G100=""),"",'SD DATA Paste'!G100)</f>
        <v/>
      </c>
      <c r="AD59" s="67" t="str">
        <f>IF(AND('SD DATA Paste'!H100=""),"",'SD DATA Paste'!H100)</f>
        <v/>
      </c>
      <c r="AE59" s="67" t="str">
        <f>IF(AND('SD DATA Paste'!I100=""),"",'SD DATA Paste'!I100)</f>
        <v/>
      </c>
      <c r="AF59" s="67" t="str">
        <f>IF(AND('SD DATA Paste'!C100=""),"",IF(AND('SD DATA Paste'!C100="Girl"),"F",IF(AND('SD DATA Paste'!C100="Boy"),"M","")))</f>
        <v/>
      </c>
      <c r="AG59" s="67" t="str">
        <f>IF(AND('SD DATA Paste'!F100=""),"",'SD DATA Paste'!F100)</f>
        <v/>
      </c>
      <c r="AH59" s="67" t="str">
        <f>IF(AND('SD DATA Paste'!B100=""),"",'SD DATA Paste'!B100)</f>
        <v/>
      </c>
    </row>
    <row r="60" spans="1:34" ht="30" customHeight="1" thickTop="1" thickBot="1">
      <c r="A60" s="283" t="str">
        <f>IF(AND('SD DATA Paste'!D59=""),"",VALUE('SD DATA Paste'!D59))</f>
        <v/>
      </c>
      <c r="B60" s="334" t="str">
        <f>IF(AND('SD DATA Paste'!E59=""),"",VALUE('SD DATA Paste'!E59))</f>
        <v/>
      </c>
      <c r="C60" s="334" t="str">
        <f>IF(AND('SD DATA Paste'!G59=""),"",'SD DATA Paste'!G59)</f>
        <v/>
      </c>
      <c r="D60" s="334" t="str">
        <f>IF(AND('SD DATA Paste'!H59=""),"",'SD DATA Paste'!H59)</f>
        <v/>
      </c>
      <c r="E60" s="334" t="str">
        <f>IF(AND('SD DATA Paste'!I59=""),"",'SD DATA Paste'!I59)</f>
        <v/>
      </c>
      <c r="F60" s="334" t="str">
        <f>IF(AND('SD DATA Paste'!C59=""),"",IF(OR('SD DATA Paste'!C59="Boy",'SD DATA Paste'!C59="M"),"M",IF(OR('SD DATA Paste'!C59="Girl",'SD DATA Paste'!C59="F"),"F","")))</f>
        <v/>
      </c>
      <c r="G60" s="335" t="str">
        <f>IF(AND('SD DATA Paste'!F59=""),"",'SD DATA Paste'!F59)</f>
        <v/>
      </c>
      <c r="H60" s="334" t="str">
        <f>IF(AND('SD DATA Paste'!B59=""),"",'SD DATA Paste'!B59)</f>
        <v/>
      </c>
      <c r="I60" s="480"/>
      <c r="J60" s="479"/>
      <c r="K60" s="124"/>
      <c r="L60" s="124"/>
      <c r="M60" s="124"/>
      <c r="AA60" s="67" t="str">
        <f>IF(AND('SD DATA Paste'!D101=""),"",'SD DATA Paste'!D101)</f>
        <v/>
      </c>
      <c r="AB60" s="67" t="str">
        <f>IF(AND('SD DATA Paste'!E101=""),"",'SD DATA Paste'!E101)</f>
        <v/>
      </c>
      <c r="AC60" s="67" t="str">
        <f>IF(AND('SD DATA Paste'!G101=""),"",'SD DATA Paste'!G101)</f>
        <v/>
      </c>
      <c r="AD60" s="67" t="str">
        <f>IF(AND('SD DATA Paste'!H101=""),"",'SD DATA Paste'!H101)</f>
        <v/>
      </c>
      <c r="AE60" s="67" t="str">
        <f>IF(AND('SD DATA Paste'!I101=""),"",'SD DATA Paste'!I101)</f>
        <v/>
      </c>
      <c r="AF60" s="67" t="str">
        <f>IF(AND('SD DATA Paste'!C101=""),"",IF(AND('SD DATA Paste'!C101="Girl"),"F",IF(AND('SD DATA Paste'!C101="Boy"),"M","")))</f>
        <v/>
      </c>
      <c r="AG60" s="67" t="str">
        <f>IF(AND('SD DATA Paste'!F101=""),"",'SD DATA Paste'!F101)</f>
        <v/>
      </c>
      <c r="AH60" s="67" t="str">
        <f>IF(AND('SD DATA Paste'!B101=""),"",'SD DATA Paste'!B101)</f>
        <v/>
      </c>
    </row>
    <row r="61" spans="1:34" ht="30" customHeight="1" thickTop="1" thickBot="1">
      <c r="A61" s="283" t="str">
        <f>IF(AND('SD DATA Paste'!D60=""),"",VALUE('SD DATA Paste'!D60))</f>
        <v/>
      </c>
      <c r="B61" s="334" t="str">
        <f>IF(AND('SD DATA Paste'!E60=""),"",VALUE('SD DATA Paste'!E60))</f>
        <v/>
      </c>
      <c r="C61" s="334" t="str">
        <f>IF(AND('SD DATA Paste'!G60=""),"",'SD DATA Paste'!G60)</f>
        <v/>
      </c>
      <c r="D61" s="334" t="str">
        <f>IF(AND('SD DATA Paste'!H60=""),"",'SD DATA Paste'!H60)</f>
        <v/>
      </c>
      <c r="E61" s="334" t="str">
        <f>IF(AND('SD DATA Paste'!I60=""),"",'SD DATA Paste'!I60)</f>
        <v/>
      </c>
      <c r="F61" s="334" t="str">
        <f>IF(AND('SD DATA Paste'!C60=""),"",IF(OR('SD DATA Paste'!C60="Boy",'SD DATA Paste'!C60="M"),"M",IF(OR('SD DATA Paste'!C60="Girl",'SD DATA Paste'!C60="F"),"F","")))</f>
        <v/>
      </c>
      <c r="G61" s="335" t="str">
        <f>IF(AND('SD DATA Paste'!F60=""),"",'SD DATA Paste'!F60)</f>
        <v/>
      </c>
      <c r="H61" s="334" t="str">
        <f>IF(AND('SD DATA Paste'!B60=""),"",'SD DATA Paste'!B60)</f>
        <v/>
      </c>
      <c r="I61" s="480"/>
      <c r="J61" s="479"/>
      <c r="K61" s="124"/>
      <c r="L61" s="124"/>
      <c r="M61" s="124"/>
      <c r="AA61" s="67" t="str">
        <f>IF(AND('SD DATA Paste'!D102=""),"",'SD DATA Paste'!D102)</f>
        <v/>
      </c>
      <c r="AB61" s="67" t="str">
        <f>IF(AND('SD DATA Paste'!E102=""),"",'SD DATA Paste'!E102)</f>
        <v/>
      </c>
      <c r="AC61" s="67" t="str">
        <f>IF(AND('SD DATA Paste'!G102=""),"",'SD DATA Paste'!G102)</f>
        <v/>
      </c>
      <c r="AD61" s="67" t="str">
        <f>IF(AND('SD DATA Paste'!H102=""),"",'SD DATA Paste'!H102)</f>
        <v/>
      </c>
      <c r="AE61" s="67" t="str">
        <f>IF(AND('SD DATA Paste'!I102=""),"",'SD DATA Paste'!I102)</f>
        <v/>
      </c>
      <c r="AF61" s="67" t="str">
        <f>IF(AND('SD DATA Paste'!C102=""),"",IF(AND('SD DATA Paste'!C102="Girl"),"F",IF(AND('SD DATA Paste'!C102="Boy"),"M","")))</f>
        <v/>
      </c>
      <c r="AG61" s="67" t="str">
        <f>IF(AND('SD DATA Paste'!F102=""),"",'SD DATA Paste'!F102)</f>
        <v/>
      </c>
      <c r="AH61" s="67" t="str">
        <f>IF(AND('SD DATA Paste'!B102=""),"",'SD DATA Paste'!B102)</f>
        <v/>
      </c>
    </row>
    <row r="62" spans="1:34" ht="30" customHeight="1" thickTop="1" thickBot="1">
      <c r="A62" s="283" t="str">
        <f>IF(AND('SD DATA Paste'!D61=""),"",VALUE('SD DATA Paste'!D61))</f>
        <v/>
      </c>
      <c r="B62" s="334" t="str">
        <f>IF(AND('SD DATA Paste'!E61=""),"",VALUE('SD DATA Paste'!E61))</f>
        <v/>
      </c>
      <c r="C62" s="334" t="str">
        <f>IF(AND('SD DATA Paste'!G61=""),"",'SD DATA Paste'!G61)</f>
        <v/>
      </c>
      <c r="D62" s="334" t="str">
        <f>IF(AND('SD DATA Paste'!H61=""),"",'SD DATA Paste'!H61)</f>
        <v/>
      </c>
      <c r="E62" s="334" t="str">
        <f>IF(AND('SD DATA Paste'!I61=""),"",'SD DATA Paste'!I61)</f>
        <v/>
      </c>
      <c r="F62" s="334" t="str">
        <f>IF(AND('SD DATA Paste'!C61=""),"",IF(OR('SD DATA Paste'!C61="Boy",'SD DATA Paste'!C61="M"),"M",IF(OR('SD DATA Paste'!C61="Girl",'SD DATA Paste'!C61="F"),"F","")))</f>
        <v/>
      </c>
      <c r="G62" s="335" t="str">
        <f>IF(AND('SD DATA Paste'!F61=""),"",'SD DATA Paste'!F61)</f>
        <v/>
      </c>
      <c r="H62" s="334" t="str">
        <f>IF(AND('SD DATA Paste'!B61=""),"",'SD DATA Paste'!B61)</f>
        <v/>
      </c>
      <c r="I62" s="480"/>
      <c r="J62" s="479"/>
      <c r="K62" s="124"/>
      <c r="L62" s="124"/>
      <c r="M62" s="124"/>
      <c r="AA62" s="67" t="str">
        <f>IF(AND('SD DATA Paste'!D103=""),"",'SD DATA Paste'!D103)</f>
        <v/>
      </c>
      <c r="AB62" s="67" t="str">
        <f>IF(AND('SD DATA Paste'!E103=""),"",'SD DATA Paste'!E103)</f>
        <v/>
      </c>
      <c r="AC62" s="67" t="str">
        <f>IF(AND('SD DATA Paste'!G103=""),"",'SD DATA Paste'!G103)</f>
        <v/>
      </c>
      <c r="AD62" s="67" t="str">
        <f>IF(AND('SD DATA Paste'!H103=""),"",'SD DATA Paste'!H103)</f>
        <v/>
      </c>
      <c r="AE62" s="67" t="str">
        <f>IF(AND('SD DATA Paste'!I103=""),"",'SD DATA Paste'!I103)</f>
        <v/>
      </c>
      <c r="AF62" s="67" t="str">
        <f>IF(AND('SD DATA Paste'!C103=""),"",IF(AND('SD DATA Paste'!C103="Girl"),"F",IF(AND('SD DATA Paste'!C103="Boy"),"M","")))</f>
        <v/>
      </c>
      <c r="AG62" s="67" t="str">
        <f>IF(AND('SD DATA Paste'!F103=""),"",'SD DATA Paste'!F103)</f>
        <v/>
      </c>
      <c r="AH62" s="67" t="str">
        <f>IF(AND('SD DATA Paste'!B103=""),"",'SD DATA Paste'!B103)</f>
        <v/>
      </c>
    </row>
    <row r="63" spans="1:34" ht="30" customHeight="1" thickTop="1" thickBot="1">
      <c r="A63" s="283" t="str">
        <f>IF(AND('SD DATA Paste'!D62=""),"",VALUE('SD DATA Paste'!D62))</f>
        <v/>
      </c>
      <c r="B63" s="334" t="str">
        <f>IF(AND('SD DATA Paste'!E62=""),"",VALUE('SD DATA Paste'!E62))</f>
        <v/>
      </c>
      <c r="C63" s="334" t="str">
        <f>IF(AND('SD DATA Paste'!G62=""),"",'SD DATA Paste'!G62)</f>
        <v/>
      </c>
      <c r="D63" s="334" t="str">
        <f>IF(AND('SD DATA Paste'!H62=""),"",'SD DATA Paste'!H62)</f>
        <v/>
      </c>
      <c r="E63" s="334" t="str">
        <f>IF(AND('SD DATA Paste'!I62=""),"",'SD DATA Paste'!I62)</f>
        <v/>
      </c>
      <c r="F63" s="334" t="str">
        <f>IF(AND('SD DATA Paste'!C62=""),"",IF(OR('SD DATA Paste'!C62="Boy",'SD DATA Paste'!C62="M"),"M",IF(OR('SD DATA Paste'!C62="Girl",'SD DATA Paste'!C62="F"),"F","")))</f>
        <v/>
      </c>
      <c r="G63" s="335" t="str">
        <f>IF(AND('SD DATA Paste'!F62=""),"",'SD DATA Paste'!F62)</f>
        <v/>
      </c>
      <c r="H63" s="334" t="str">
        <f>IF(AND('SD DATA Paste'!B62=""),"",'SD DATA Paste'!B62)</f>
        <v/>
      </c>
      <c r="I63" s="480"/>
      <c r="J63" s="479"/>
      <c r="K63" s="124"/>
      <c r="L63" s="124"/>
      <c r="M63" s="124"/>
      <c r="AA63" s="67" t="str">
        <f>IF(AND('SD DATA Paste'!D104=""),"",'SD DATA Paste'!D104)</f>
        <v/>
      </c>
      <c r="AB63" s="67" t="str">
        <f>IF(AND('SD DATA Paste'!E104=""),"",'SD DATA Paste'!E104)</f>
        <v/>
      </c>
      <c r="AC63" s="67" t="str">
        <f>IF(AND('SD DATA Paste'!G104=""),"",'SD DATA Paste'!G104)</f>
        <v/>
      </c>
      <c r="AD63" s="67" t="str">
        <f>IF(AND('SD DATA Paste'!H104=""),"",'SD DATA Paste'!H104)</f>
        <v/>
      </c>
      <c r="AE63" s="67" t="str">
        <f>IF(AND('SD DATA Paste'!I104=""),"",'SD DATA Paste'!I104)</f>
        <v/>
      </c>
      <c r="AF63" s="67" t="str">
        <f>IF(AND('SD DATA Paste'!C104=""),"",IF(AND('SD DATA Paste'!C104="Girl"),"F",IF(AND('SD DATA Paste'!C104="Boy"),"M","")))</f>
        <v/>
      </c>
      <c r="AG63" s="67" t="str">
        <f>IF(AND('SD DATA Paste'!F104=""),"",'SD DATA Paste'!F104)</f>
        <v/>
      </c>
      <c r="AH63" s="67" t="str">
        <f>IF(AND('SD DATA Paste'!B104=""),"",'SD DATA Paste'!B104)</f>
        <v/>
      </c>
    </row>
    <row r="64" spans="1:34" ht="30" customHeight="1" thickTop="1" thickBot="1">
      <c r="A64" s="283" t="str">
        <f>IF(AND('SD DATA Paste'!D63=""),"",VALUE('SD DATA Paste'!D63))</f>
        <v/>
      </c>
      <c r="B64" s="334" t="str">
        <f>IF(AND('SD DATA Paste'!E63=""),"",VALUE('SD DATA Paste'!E63))</f>
        <v/>
      </c>
      <c r="C64" s="334" t="str">
        <f>IF(AND('SD DATA Paste'!G63=""),"",'SD DATA Paste'!G63)</f>
        <v/>
      </c>
      <c r="D64" s="334" t="str">
        <f>IF(AND('SD DATA Paste'!H63=""),"",'SD DATA Paste'!H63)</f>
        <v/>
      </c>
      <c r="E64" s="334" t="str">
        <f>IF(AND('SD DATA Paste'!I63=""),"",'SD DATA Paste'!I63)</f>
        <v/>
      </c>
      <c r="F64" s="334" t="str">
        <f>IF(AND('SD DATA Paste'!C63=""),"",IF(OR('SD DATA Paste'!C63="Boy",'SD DATA Paste'!C63="M"),"M",IF(OR('SD DATA Paste'!C63="Girl",'SD DATA Paste'!C63="F"),"F","")))</f>
        <v/>
      </c>
      <c r="G64" s="335" t="str">
        <f>IF(AND('SD DATA Paste'!F63=""),"",'SD DATA Paste'!F63)</f>
        <v/>
      </c>
      <c r="H64" s="334" t="str">
        <f>IF(AND('SD DATA Paste'!B63=""),"",'SD DATA Paste'!B63)</f>
        <v/>
      </c>
      <c r="I64" s="480"/>
      <c r="J64" s="479"/>
      <c r="K64" s="124"/>
      <c r="L64" s="124"/>
      <c r="M64" s="124"/>
      <c r="AA64" s="67" t="str">
        <f>IF(AND('SD DATA Paste'!D105=""),"",'SD DATA Paste'!D105)</f>
        <v/>
      </c>
      <c r="AB64" s="67" t="str">
        <f>IF(AND('SD DATA Paste'!E105=""),"",'SD DATA Paste'!E105)</f>
        <v/>
      </c>
      <c r="AC64" s="67" t="str">
        <f>IF(AND('SD DATA Paste'!G105=""),"",'SD DATA Paste'!G105)</f>
        <v/>
      </c>
      <c r="AD64" s="67" t="str">
        <f>IF(AND('SD DATA Paste'!H105=""),"",'SD DATA Paste'!H105)</f>
        <v/>
      </c>
      <c r="AE64" s="67" t="str">
        <f>IF(AND('SD DATA Paste'!I105=""),"",'SD DATA Paste'!I105)</f>
        <v/>
      </c>
      <c r="AF64" s="67" t="str">
        <f>IF(AND('SD DATA Paste'!C105=""),"",IF(AND('SD DATA Paste'!C105="Girl"),"F",IF(AND('SD DATA Paste'!C105="Boy"),"M","")))</f>
        <v/>
      </c>
      <c r="AG64" s="67" t="str">
        <f>IF(AND('SD DATA Paste'!F105=""),"",'SD DATA Paste'!F105)</f>
        <v/>
      </c>
      <c r="AH64" s="67" t="str">
        <f>IF(AND('SD DATA Paste'!B105=""),"",'SD DATA Paste'!B105)</f>
        <v/>
      </c>
    </row>
    <row r="65" spans="1:34" ht="30" customHeight="1" thickTop="1" thickBot="1">
      <c r="A65" s="283" t="str">
        <f>IF(AND('SD DATA Paste'!D64=""),"",VALUE('SD DATA Paste'!D64))</f>
        <v/>
      </c>
      <c r="B65" s="334" t="str">
        <f>IF(AND('SD DATA Paste'!E64=""),"",VALUE('SD DATA Paste'!E64))</f>
        <v/>
      </c>
      <c r="C65" s="334" t="str">
        <f>IF(AND('SD DATA Paste'!G64=""),"",'SD DATA Paste'!G64)</f>
        <v/>
      </c>
      <c r="D65" s="334" t="str">
        <f>IF(AND('SD DATA Paste'!H64=""),"",'SD DATA Paste'!H64)</f>
        <v/>
      </c>
      <c r="E65" s="334" t="str">
        <f>IF(AND('SD DATA Paste'!I64=""),"",'SD DATA Paste'!I64)</f>
        <v/>
      </c>
      <c r="F65" s="334" t="str">
        <f>IF(AND('SD DATA Paste'!C64=""),"",IF(OR('SD DATA Paste'!C64="Boy",'SD DATA Paste'!C64="M"),"M",IF(OR('SD DATA Paste'!C64="Girl",'SD DATA Paste'!C64="F"),"F","")))</f>
        <v/>
      </c>
      <c r="G65" s="335" t="str">
        <f>IF(AND('SD DATA Paste'!F64=""),"",'SD DATA Paste'!F64)</f>
        <v/>
      </c>
      <c r="H65" s="334" t="str">
        <f>IF(AND('SD DATA Paste'!B64=""),"",'SD DATA Paste'!B64)</f>
        <v/>
      </c>
      <c r="I65" s="480"/>
      <c r="J65" s="479"/>
      <c r="K65" s="124"/>
      <c r="L65" s="124"/>
      <c r="M65" s="124"/>
      <c r="AA65" s="67" t="str">
        <f>IF(AND('SD DATA Paste'!D106=""),"",'SD DATA Paste'!D106)</f>
        <v/>
      </c>
      <c r="AB65" s="67" t="str">
        <f>IF(AND('SD DATA Paste'!E106=""),"",'SD DATA Paste'!E106)</f>
        <v/>
      </c>
      <c r="AC65" s="67" t="str">
        <f>IF(AND('SD DATA Paste'!G106=""),"",'SD DATA Paste'!G106)</f>
        <v/>
      </c>
      <c r="AD65" s="67" t="str">
        <f>IF(AND('SD DATA Paste'!H106=""),"",'SD DATA Paste'!H106)</f>
        <v/>
      </c>
      <c r="AE65" s="67" t="str">
        <f>IF(AND('SD DATA Paste'!I106=""),"",'SD DATA Paste'!I106)</f>
        <v/>
      </c>
      <c r="AF65" s="67" t="str">
        <f>IF(AND('SD DATA Paste'!C106=""),"",IF(AND('SD DATA Paste'!C106="Girl"),"F",IF(AND('SD DATA Paste'!C106="Boy"),"M","")))</f>
        <v/>
      </c>
      <c r="AG65" s="67" t="str">
        <f>IF(AND('SD DATA Paste'!F106=""),"",'SD DATA Paste'!F106)</f>
        <v/>
      </c>
      <c r="AH65" s="67" t="str">
        <f>IF(AND('SD DATA Paste'!B106=""),"",'SD DATA Paste'!B106)</f>
        <v/>
      </c>
    </row>
    <row r="66" spans="1:34" ht="30" customHeight="1" thickTop="1" thickBot="1">
      <c r="A66" s="283" t="str">
        <f>IF(AND('SD DATA Paste'!D65=""),"",VALUE('SD DATA Paste'!D65))</f>
        <v/>
      </c>
      <c r="B66" s="334" t="str">
        <f>IF(AND('SD DATA Paste'!E65=""),"",VALUE('SD DATA Paste'!E65))</f>
        <v/>
      </c>
      <c r="C66" s="334" t="str">
        <f>IF(AND('SD DATA Paste'!G65=""),"",'SD DATA Paste'!G65)</f>
        <v/>
      </c>
      <c r="D66" s="334" t="str">
        <f>IF(AND('SD DATA Paste'!H65=""),"",'SD DATA Paste'!H65)</f>
        <v/>
      </c>
      <c r="E66" s="334" t="str">
        <f>IF(AND('SD DATA Paste'!I65=""),"",'SD DATA Paste'!I65)</f>
        <v/>
      </c>
      <c r="F66" s="334" t="str">
        <f>IF(AND('SD DATA Paste'!C65=""),"",IF(OR('SD DATA Paste'!C65="Boy",'SD DATA Paste'!C65="M"),"M",IF(OR('SD DATA Paste'!C65="Girl",'SD DATA Paste'!C65="F"),"F","")))</f>
        <v/>
      </c>
      <c r="G66" s="335" t="str">
        <f>IF(AND('SD DATA Paste'!F65=""),"",'SD DATA Paste'!F65)</f>
        <v/>
      </c>
      <c r="H66" s="334" t="str">
        <f>IF(AND('SD DATA Paste'!B65=""),"",'SD DATA Paste'!B65)</f>
        <v/>
      </c>
      <c r="I66" s="480"/>
      <c r="J66" s="479"/>
      <c r="K66" s="124"/>
      <c r="L66" s="124"/>
      <c r="M66" s="124"/>
      <c r="AA66" s="67" t="str">
        <f>IF(AND('SD DATA Paste'!D107=""),"",'SD DATA Paste'!D107)</f>
        <v/>
      </c>
      <c r="AB66" s="67" t="str">
        <f>IF(AND('SD DATA Paste'!E107=""),"",'SD DATA Paste'!E107)</f>
        <v/>
      </c>
      <c r="AC66" s="67" t="str">
        <f>IF(AND('SD DATA Paste'!G107=""),"",'SD DATA Paste'!G107)</f>
        <v/>
      </c>
      <c r="AD66" s="67" t="str">
        <f>IF(AND('SD DATA Paste'!H107=""),"",'SD DATA Paste'!H107)</f>
        <v/>
      </c>
      <c r="AE66" s="67" t="str">
        <f>IF(AND('SD DATA Paste'!I107=""),"",'SD DATA Paste'!I107)</f>
        <v/>
      </c>
      <c r="AF66" s="67" t="str">
        <f>IF(AND('SD DATA Paste'!C107=""),"",IF(AND('SD DATA Paste'!C107="Girl"),"F",IF(AND('SD DATA Paste'!C107="Boy"),"M","")))</f>
        <v/>
      </c>
      <c r="AG66" s="67" t="str">
        <f>IF(AND('SD DATA Paste'!F107=""),"",'SD DATA Paste'!F107)</f>
        <v/>
      </c>
      <c r="AH66" s="67" t="str">
        <f>IF(AND('SD DATA Paste'!B107=""),"",'SD DATA Paste'!B107)</f>
        <v/>
      </c>
    </row>
    <row r="67" spans="1:34" ht="30" customHeight="1" thickTop="1" thickBot="1">
      <c r="A67" s="283" t="str">
        <f>IF(AND('SD DATA Paste'!D66=""),"",VALUE('SD DATA Paste'!D66))</f>
        <v/>
      </c>
      <c r="B67" s="334" t="str">
        <f>IF(AND('SD DATA Paste'!E66=""),"",VALUE('SD DATA Paste'!E66))</f>
        <v/>
      </c>
      <c r="C67" s="334" t="str">
        <f>IF(AND('SD DATA Paste'!G66=""),"",'SD DATA Paste'!G66)</f>
        <v/>
      </c>
      <c r="D67" s="334" t="str">
        <f>IF(AND('SD DATA Paste'!H66=""),"",'SD DATA Paste'!H66)</f>
        <v/>
      </c>
      <c r="E67" s="334" t="str">
        <f>IF(AND('SD DATA Paste'!I66=""),"",'SD DATA Paste'!I66)</f>
        <v/>
      </c>
      <c r="F67" s="334" t="str">
        <f>IF(AND('SD DATA Paste'!C66=""),"",IF(OR('SD DATA Paste'!C66="Boy",'SD DATA Paste'!C66="M"),"M",IF(OR('SD DATA Paste'!C66="Girl",'SD DATA Paste'!C66="F"),"F","")))</f>
        <v/>
      </c>
      <c r="G67" s="335" t="str">
        <f>IF(AND('SD DATA Paste'!F66=""),"",'SD DATA Paste'!F66)</f>
        <v/>
      </c>
      <c r="H67" s="334" t="str">
        <f>IF(AND('SD DATA Paste'!B66=""),"",'SD DATA Paste'!B66)</f>
        <v/>
      </c>
      <c r="I67" s="480"/>
      <c r="J67" s="479"/>
      <c r="K67" s="124"/>
      <c r="L67" s="124"/>
      <c r="M67" s="124"/>
      <c r="AA67" s="67" t="str">
        <f>IF(AND('SD DATA Paste'!D108=""),"",'SD DATA Paste'!D108)</f>
        <v/>
      </c>
      <c r="AB67" s="67" t="str">
        <f>IF(AND('SD DATA Paste'!E108=""),"",'SD DATA Paste'!E108)</f>
        <v/>
      </c>
      <c r="AC67" s="67" t="str">
        <f>IF(AND('SD DATA Paste'!G108=""),"",'SD DATA Paste'!G108)</f>
        <v/>
      </c>
      <c r="AD67" s="67" t="str">
        <f>IF(AND('SD DATA Paste'!H108=""),"",'SD DATA Paste'!H108)</f>
        <v/>
      </c>
      <c r="AE67" s="67" t="str">
        <f>IF(AND('SD DATA Paste'!I108=""),"",'SD DATA Paste'!I108)</f>
        <v/>
      </c>
      <c r="AF67" s="67" t="str">
        <f>IF(AND('SD DATA Paste'!C108=""),"",IF(AND('SD DATA Paste'!C108="Girl"),"F",IF(AND('SD DATA Paste'!C108="Boy"),"M","")))</f>
        <v/>
      </c>
      <c r="AG67" s="67" t="str">
        <f>IF(AND('SD DATA Paste'!F108=""),"",'SD DATA Paste'!F108)</f>
        <v/>
      </c>
      <c r="AH67" s="67" t="str">
        <f>IF(AND('SD DATA Paste'!B108=""),"",'SD DATA Paste'!B108)</f>
        <v/>
      </c>
    </row>
    <row r="68" spans="1:34" ht="30" customHeight="1" thickTop="1" thickBot="1">
      <c r="A68" s="283" t="str">
        <f>IF(AND('SD DATA Paste'!D67=""),"",VALUE('SD DATA Paste'!D67))</f>
        <v/>
      </c>
      <c r="B68" s="334" t="str">
        <f>IF(AND('SD DATA Paste'!E67=""),"",VALUE('SD DATA Paste'!E67))</f>
        <v/>
      </c>
      <c r="C68" s="334" t="str">
        <f>IF(AND('SD DATA Paste'!G67=""),"",'SD DATA Paste'!G67)</f>
        <v/>
      </c>
      <c r="D68" s="334" t="str">
        <f>IF(AND('SD DATA Paste'!H67=""),"",'SD DATA Paste'!H67)</f>
        <v/>
      </c>
      <c r="E68" s="334" t="str">
        <f>IF(AND('SD DATA Paste'!I67=""),"",'SD DATA Paste'!I67)</f>
        <v/>
      </c>
      <c r="F68" s="334" t="str">
        <f>IF(AND('SD DATA Paste'!C67=""),"",IF(OR('SD DATA Paste'!C67="Boy",'SD DATA Paste'!C67="M"),"M",IF(OR('SD DATA Paste'!C67="Girl",'SD DATA Paste'!C67="F"),"F","")))</f>
        <v/>
      </c>
      <c r="G68" s="335" t="str">
        <f>IF(AND('SD DATA Paste'!F67=""),"",'SD DATA Paste'!F67)</f>
        <v/>
      </c>
      <c r="H68" s="334" t="str">
        <f>IF(AND('SD DATA Paste'!B67=""),"",'SD DATA Paste'!B67)</f>
        <v/>
      </c>
      <c r="I68" s="480"/>
      <c r="J68" s="479"/>
      <c r="K68" s="124"/>
      <c r="L68" s="124"/>
      <c r="M68" s="124"/>
      <c r="AA68" s="67" t="str">
        <f>IF(AND('SD DATA Paste'!D109=""),"",'SD DATA Paste'!D109)</f>
        <v/>
      </c>
      <c r="AB68" s="67" t="str">
        <f>IF(AND('SD DATA Paste'!E109=""),"",'SD DATA Paste'!E109)</f>
        <v/>
      </c>
      <c r="AC68" s="67" t="str">
        <f>IF(AND('SD DATA Paste'!G109=""),"",'SD DATA Paste'!G109)</f>
        <v/>
      </c>
      <c r="AD68" s="67" t="str">
        <f>IF(AND('SD DATA Paste'!H109=""),"",'SD DATA Paste'!H109)</f>
        <v/>
      </c>
      <c r="AE68" s="67" t="str">
        <f>IF(AND('SD DATA Paste'!I109=""),"",'SD DATA Paste'!I109)</f>
        <v/>
      </c>
      <c r="AF68" s="67" t="str">
        <f>IF(AND('SD DATA Paste'!C109=""),"",IF(AND('SD DATA Paste'!C109="Girl"),"F",IF(AND('SD DATA Paste'!C109="Boy"),"M","")))</f>
        <v/>
      </c>
      <c r="AG68" s="67" t="str">
        <f>IF(AND('SD DATA Paste'!F109=""),"",'SD DATA Paste'!F109)</f>
        <v/>
      </c>
      <c r="AH68" s="67" t="str">
        <f>IF(AND('SD DATA Paste'!B109=""),"",'SD DATA Paste'!B109)</f>
        <v/>
      </c>
    </row>
    <row r="69" spans="1:34" ht="30" customHeight="1" thickTop="1" thickBot="1">
      <c r="A69" s="283" t="str">
        <f>IF(AND('SD DATA Paste'!D68=""),"",VALUE('SD DATA Paste'!D68))</f>
        <v/>
      </c>
      <c r="B69" s="334" t="str">
        <f>IF(AND('SD DATA Paste'!E68=""),"",VALUE('SD DATA Paste'!E68))</f>
        <v/>
      </c>
      <c r="C69" s="334" t="str">
        <f>IF(AND('SD DATA Paste'!G68=""),"",'SD DATA Paste'!G68)</f>
        <v/>
      </c>
      <c r="D69" s="334" t="str">
        <f>IF(AND('SD DATA Paste'!H68=""),"",'SD DATA Paste'!H68)</f>
        <v/>
      </c>
      <c r="E69" s="334" t="str">
        <f>IF(AND('SD DATA Paste'!I68=""),"",'SD DATA Paste'!I68)</f>
        <v/>
      </c>
      <c r="F69" s="334" t="str">
        <f>IF(AND('SD DATA Paste'!C68=""),"",IF(OR('SD DATA Paste'!C68="Boy",'SD DATA Paste'!C68="M"),"M",IF(OR('SD DATA Paste'!C68="Girl",'SD DATA Paste'!C68="F"),"F","")))</f>
        <v/>
      </c>
      <c r="G69" s="335" t="str">
        <f>IF(AND('SD DATA Paste'!F68=""),"",'SD DATA Paste'!F68)</f>
        <v/>
      </c>
      <c r="H69" s="334" t="str">
        <f>IF(AND('SD DATA Paste'!B68=""),"",'SD DATA Paste'!B68)</f>
        <v/>
      </c>
      <c r="I69" s="480"/>
      <c r="J69" s="479"/>
      <c r="K69" s="124"/>
      <c r="L69" s="124"/>
      <c r="M69" s="124"/>
      <c r="AA69" s="67" t="str">
        <f>IF(AND('SD DATA Paste'!D110=""),"",'SD DATA Paste'!D110)</f>
        <v/>
      </c>
      <c r="AB69" s="67" t="str">
        <f>IF(AND('SD DATA Paste'!E110=""),"",'SD DATA Paste'!E110)</f>
        <v/>
      </c>
      <c r="AC69" s="67" t="str">
        <f>IF(AND('SD DATA Paste'!G110=""),"",'SD DATA Paste'!G110)</f>
        <v/>
      </c>
      <c r="AD69" s="67" t="str">
        <f>IF(AND('SD DATA Paste'!H110=""),"",'SD DATA Paste'!H110)</f>
        <v/>
      </c>
      <c r="AE69" s="67" t="str">
        <f>IF(AND('SD DATA Paste'!I110=""),"",'SD DATA Paste'!I110)</f>
        <v/>
      </c>
      <c r="AF69" s="67" t="str">
        <f>IF(AND('SD DATA Paste'!C110=""),"",IF(AND('SD DATA Paste'!C110="Girl"),"F",IF(AND('SD DATA Paste'!C110="Boy"),"M","")))</f>
        <v/>
      </c>
      <c r="AG69" s="67" t="str">
        <f>IF(AND('SD DATA Paste'!F110=""),"",'SD DATA Paste'!F110)</f>
        <v/>
      </c>
      <c r="AH69" s="67" t="str">
        <f>IF(AND('SD DATA Paste'!B110=""),"",'SD DATA Paste'!B110)</f>
        <v/>
      </c>
    </row>
    <row r="70" spans="1:34" ht="30" customHeight="1" thickTop="1" thickBot="1">
      <c r="A70" s="283" t="str">
        <f>IF(AND('SD DATA Paste'!D69=""),"",VALUE('SD DATA Paste'!D69))</f>
        <v/>
      </c>
      <c r="B70" s="334" t="str">
        <f>IF(AND('SD DATA Paste'!E69=""),"",VALUE('SD DATA Paste'!E69))</f>
        <v/>
      </c>
      <c r="C70" s="334" t="str">
        <f>IF(AND('SD DATA Paste'!G69=""),"",'SD DATA Paste'!G69)</f>
        <v/>
      </c>
      <c r="D70" s="334" t="str">
        <f>IF(AND('SD DATA Paste'!H69=""),"",'SD DATA Paste'!H69)</f>
        <v/>
      </c>
      <c r="E70" s="334" t="str">
        <f>IF(AND('SD DATA Paste'!I69=""),"",'SD DATA Paste'!I69)</f>
        <v/>
      </c>
      <c r="F70" s="334" t="str">
        <f>IF(AND('SD DATA Paste'!C69=""),"",IF(OR('SD DATA Paste'!C69="Boy",'SD DATA Paste'!C69="M"),"M",IF(OR('SD DATA Paste'!C69="Girl",'SD DATA Paste'!C69="F"),"F","")))</f>
        <v/>
      </c>
      <c r="G70" s="335" t="str">
        <f>IF(AND('SD DATA Paste'!F69=""),"",'SD DATA Paste'!F69)</f>
        <v/>
      </c>
      <c r="H70" s="334" t="str">
        <f>IF(AND('SD DATA Paste'!B69=""),"",'SD DATA Paste'!B69)</f>
        <v/>
      </c>
      <c r="I70" s="480"/>
      <c r="J70" s="479"/>
      <c r="K70" s="124"/>
      <c r="L70" s="124"/>
      <c r="M70" s="124"/>
      <c r="AA70" s="67" t="str">
        <f>IF(AND('SD DATA Paste'!D111=""),"",'SD DATA Paste'!D111)</f>
        <v/>
      </c>
      <c r="AB70" s="67" t="str">
        <f>IF(AND('SD DATA Paste'!E111=""),"",'SD DATA Paste'!E111)</f>
        <v/>
      </c>
      <c r="AC70" s="67" t="str">
        <f>IF(AND('SD DATA Paste'!G111=""),"",'SD DATA Paste'!G111)</f>
        <v/>
      </c>
      <c r="AD70" s="67" t="str">
        <f>IF(AND('SD DATA Paste'!H111=""),"",'SD DATA Paste'!H111)</f>
        <v/>
      </c>
      <c r="AE70" s="67" t="str">
        <f>IF(AND('SD DATA Paste'!I111=""),"",'SD DATA Paste'!I111)</f>
        <v/>
      </c>
      <c r="AF70" s="67" t="str">
        <f>IF(AND('SD DATA Paste'!C111=""),"",IF(AND('SD DATA Paste'!C111="Girl"),"F",IF(AND('SD DATA Paste'!C111="Boy"),"M","")))</f>
        <v/>
      </c>
      <c r="AG70" s="67" t="str">
        <f>IF(AND('SD DATA Paste'!F111=""),"",'SD DATA Paste'!F111)</f>
        <v/>
      </c>
      <c r="AH70" s="67" t="str">
        <f>IF(AND('SD DATA Paste'!B111=""),"",'SD DATA Paste'!B111)</f>
        <v/>
      </c>
    </row>
    <row r="71" spans="1:34" ht="30" customHeight="1" thickTop="1" thickBot="1">
      <c r="A71" s="283" t="str">
        <f>IF(AND('SD DATA Paste'!D70=""),"",VALUE('SD DATA Paste'!D70))</f>
        <v/>
      </c>
      <c r="B71" s="334" t="str">
        <f>IF(AND('SD DATA Paste'!E70=""),"",VALUE('SD DATA Paste'!E70))</f>
        <v/>
      </c>
      <c r="C71" s="334" t="str">
        <f>IF(AND('SD DATA Paste'!G70=""),"",'SD DATA Paste'!G70)</f>
        <v/>
      </c>
      <c r="D71" s="334" t="str">
        <f>IF(AND('SD DATA Paste'!H70=""),"",'SD DATA Paste'!H70)</f>
        <v/>
      </c>
      <c r="E71" s="334" t="str">
        <f>IF(AND('SD DATA Paste'!I70=""),"",'SD DATA Paste'!I70)</f>
        <v/>
      </c>
      <c r="F71" s="334" t="str">
        <f>IF(AND('SD DATA Paste'!C70=""),"",IF(OR('SD DATA Paste'!C70="Boy",'SD DATA Paste'!C70="M"),"M",IF(OR('SD DATA Paste'!C70="Girl",'SD DATA Paste'!C70="F"),"F","")))</f>
        <v/>
      </c>
      <c r="G71" s="335" t="str">
        <f>IF(AND('SD DATA Paste'!F70=""),"",'SD DATA Paste'!F70)</f>
        <v/>
      </c>
      <c r="H71" s="334" t="str">
        <f>IF(AND('SD DATA Paste'!B70=""),"",'SD DATA Paste'!B70)</f>
        <v/>
      </c>
      <c r="I71" s="480"/>
      <c r="J71" s="479"/>
      <c r="K71" s="124"/>
      <c r="L71" s="124"/>
      <c r="M71" s="124"/>
      <c r="AA71" s="67" t="str">
        <f>IF(AND('SD DATA Paste'!D112=""),"",'SD DATA Paste'!D112)</f>
        <v/>
      </c>
      <c r="AB71" s="67" t="str">
        <f>IF(AND('SD DATA Paste'!E112=""),"",'SD DATA Paste'!E112)</f>
        <v/>
      </c>
      <c r="AC71" s="67" t="str">
        <f>IF(AND('SD DATA Paste'!G112=""),"",'SD DATA Paste'!G112)</f>
        <v/>
      </c>
      <c r="AD71" s="67" t="str">
        <f>IF(AND('SD DATA Paste'!H112=""),"",'SD DATA Paste'!H112)</f>
        <v/>
      </c>
      <c r="AE71" s="67" t="str">
        <f>IF(AND('SD DATA Paste'!I112=""),"",'SD DATA Paste'!I112)</f>
        <v/>
      </c>
      <c r="AF71" s="67" t="str">
        <f>IF(AND('SD DATA Paste'!C112=""),"",IF(AND('SD DATA Paste'!C112="Girl"),"F",IF(AND('SD DATA Paste'!C112="Boy"),"M","")))</f>
        <v/>
      </c>
      <c r="AG71" s="67" t="str">
        <f>IF(AND('SD DATA Paste'!F112=""),"",'SD DATA Paste'!F112)</f>
        <v/>
      </c>
      <c r="AH71" s="67" t="str">
        <f>IF(AND('SD DATA Paste'!B112=""),"",'SD DATA Paste'!B112)</f>
        <v/>
      </c>
    </row>
    <row r="72" spans="1:34" ht="30" customHeight="1" thickTop="1" thickBot="1">
      <c r="A72" s="283" t="str">
        <f>IF(AND('SD DATA Paste'!D71=""),"",VALUE('SD DATA Paste'!D71))</f>
        <v/>
      </c>
      <c r="B72" s="334" t="str">
        <f>IF(AND('SD DATA Paste'!E71=""),"",VALUE('SD DATA Paste'!E71))</f>
        <v/>
      </c>
      <c r="C72" s="334" t="str">
        <f>IF(AND('SD DATA Paste'!G71=""),"",'SD DATA Paste'!G71)</f>
        <v/>
      </c>
      <c r="D72" s="334" t="str">
        <f>IF(AND('SD DATA Paste'!H71=""),"",'SD DATA Paste'!H71)</f>
        <v/>
      </c>
      <c r="E72" s="334" t="str">
        <f>IF(AND('SD DATA Paste'!I71=""),"",'SD DATA Paste'!I71)</f>
        <v/>
      </c>
      <c r="F72" s="334" t="str">
        <f>IF(AND('SD DATA Paste'!C71=""),"",IF(OR('SD DATA Paste'!C71="Boy",'SD DATA Paste'!C71="M"),"M",IF(OR('SD DATA Paste'!C71="Girl",'SD DATA Paste'!C71="F"),"F","")))</f>
        <v/>
      </c>
      <c r="G72" s="335" t="str">
        <f>IF(AND('SD DATA Paste'!F71=""),"",'SD DATA Paste'!F71)</f>
        <v/>
      </c>
      <c r="H72" s="334" t="str">
        <f>IF(AND('SD DATA Paste'!B71=""),"",'SD DATA Paste'!B71)</f>
        <v/>
      </c>
      <c r="I72" s="480"/>
      <c r="J72" s="479"/>
      <c r="K72" s="124"/>
      <c r="L72" s="124"/>
      <c r="M72" s="124"/>
      <c r="AA72" s="67" t="str">
        <f>IF(AND('SD DATA Paste'!D113=""),"",'SD DATA Paste'!D113)</f>
        <v/>
      </c>
      <c r="AB72" s="67" t="str">
        <f>IF(AND('SD DATA Paste'!E113=""),"",'SD DATA Paste'!E113)</f>
        <v/>
      </c>
      <c r="AC72" s="67" t="str">
        <f>IF(AND('SD DATA Paste'!G113=""),"",'SD DATA Paste'!G113)</f>
        <v/>
      </c>
      <c r="AD72" s="67" t="str">
        <f>IF(AND('SD DATA Paste'!H113=""),"",'SD DATA Paste'!H113)</f>
        <v/>
      </c>
      <c r="AE72" s="67" t="str">
        <f>IF(AND('SD DATA Paste'!I113=""),"",'SD DATA Paste'!I113)</f>
        <v/>
      </c>
      <c r="AF72" s="67" t="str">
        <f>IF(AND('SD DATA Paste'!C113=""),"",IF(AND('SD DATA Paste'!C113="Girl"),"F",IF(AND('SD DATA Paste'!C113="Boy"),"M","")))</f>
        <v/>
      </c>
      <c r="AG72" s="67" t="str">
        <f>IF(AND('SD DATA Paste'!F113=""),"",'SD DATA Paste'!F113)</f>
        <v/>
      </c>
      <c r="AH72" s="67" t="str">
        <f>IF(AND('SD DATA Paste'!B113=""),"",'SD DATA Paste'!B113)</f>
        <v/>
      </c>
    </row>
    <row r="73" spans="1:34" ht="30" customHeight="1" thickTop="1" thickBot="1">
      <c r="A73" s="283" t="str">
        <f>IF(AND('SD DATA Paste'!D72=""),"",VALUE('SD DATA Paste'!D72))</f>
        <v/>
      </c>
      <c r="B73" s="334" t="str">
        <f>IF(AND('SD DATA Paste'!E72=""),"",VALUE('SD DATA Paste'!E72))</f>
        <v/>
      </c>
      <c r="C73" s="334" t="str">
        <f>IF(AND('SD DATA Paste'!G72=""),"",'SD DATA Paste'!G72)</f>
        <v/>
      </c>
      <c r="D73" s="334" t="str">
        <f>IF(AND('SD DATA Paste'!H72=""),"",'SD DATA Paste'!H72)</f>
        <v/>
      </c>
      <c r="E73" s="334" t="str">
        <f>IF(AND('SD DATA Paste'!I72=""),"",'SD DATA Paste'!I72)</f>
        <v/>
      </c>
      <c r="F73" s="334" t="str">
        <f>IF(AND('SD DATA Paste'!C72=""),"",IF(OR('SD DATA Paste'!C72="Boy",'SD DATA Paste'!C72="M"),"M",IF(OR('SD DATA Paste'!C72="Girl",'SD DATA Paste'!C72="F"),"F","")))</f>
        <v/>
      </c>
      <c r="G73" s="335" t="str">
        <f>IF(AND('SD DATA Paste'!F72=""),"",'SD DATA Paste'!F72)</f>
        <v/>
      </c>
      <c r="H73" s="334" t="str">
        <f>IF(AND('SD DATA Paste'!B72=""),"",'SD DATA Paste'!B72)</f>
        <v/>
      </c>
      <c r="I73" s="480"/>
      <c r="J73" s="479"/>
      <c r="K73" s="124"/>
      <c r="L73" s="124"/>
      <c r="M73" s="124"/>
      <c r="AA73" s="67" t="str">
        <f>IF(AND('SD DATA Paste'!D114=""),"",'SD DATA Paste'!D114)</f>
        <v/>
      </c>
      <c r="AB73" s="67" t="str">
        <f>IF(AND('SD DATA Paste'!E114=""),"",'SD DATA Paste'!E114)</f>
        <v/>
      </c>
      <c r="AC73" s="67" t="str">
        <f>IF(AND('SD DATA Paste'!G114=""),"",'SD DATA Paste'!G114)</f>
        <v/>
      </c>
      <c r="AD73" s="67" t="str">
        <f>IF(AND('SD DATA Paste'!H114=""),"",'SD DATA Paste'!H114)</f>
        <v/>
      </c>
      <c r="AE73" s="67" t="str">
        <f>IF(AND('SD DATA Paste'!I114=""),"",'SD DATA Paste'!I114)</f>
        <v/>
      </c>
      <c r="AF73" s="67" t="str">
        <f>IF(AND('SD DATA Paste'!C114=""),"",IF(AND('SD DATA Paste'!C114="Girl"),"F",IF(AND('SD DATA Paste'!C114="Boy"),"M","")))</f>
        <v/>
      </c>
      <c r="AG73" s="67" t="str">
        <f>IF(AND('SD DATA Paste'!F114=""),"",'SD DATA Paste'!F114)</f>
        <v/>
      </c>
      <c r="AH73" s="67" t="str">
        <f>IF(AND('SD DATA Paste'!B114=""),"",'SD DATA Paste'!B114)</f>
        <v/>
      </c>
    </row>
    <row r="74" spans="1:34" ht="30" customHeight="1" thickTop="1" thickBot="1">
      <c r="A74" s="283" t="str">
        <f>IF(AND('SD DATA Paste'!D73=""),"",VALUE('SD DATA Paste'!D73))</f>
        <v/>
      </c>
      <c r="B74" s="334" t="str">
        <f>IF(AND('SD DATA Paste'!E73=""),"",VALUE('SD DATA Paste'!E73))</f>
        <v/>
      </c>
      <c r="C74" s="334" t="str">
        <f>IF(AND('SD DATA Paste'!G73=""),"",'SD DATA Paste'!G73)</f>
        <v/>
      </c>
      <c r="D74" s="334" t="str">
        <f>IF(AND('SD DATA Paste'!H73=""),"",'SD DATA Paste'!H73)</f>
        <v/>
      </c>
      <c r="E74" s="334" t="str">
        <f>IF(AND('SD DATA Paste'!I73=""),"",'SD DATA Paste'!I73)</f>
        <v/>
      </c>
      <c r="F74" s="334" t="str">
        <f>IF(AND('SD DATA Paste'!C73=""),"",IF(OR('SD DATA Paste'!C73="Boy",'SD DATA Paste'!C73="M"),"M",IF(OR('SD DATA Paste'!C73="Girl",'SD DATA Paste'!C73="F"),"F","")))</f>
        <v/>
      </c>
      <c r="G74" s="335" t="str">
        <f>IF(AND('SD DATA Paste'!F73=""),"",'SD DATA Paste'!F73)</f>
        <v/>
      </c>
      <c r="H74" s="334" t="str">
        <f>IF(AND('SD DATA Paste'!B73=""),"",'SD DATA Paste'!B73)</f>
        <v/>
      </c>
      <c r="I74" s="480"/>
      <c r="J74" s="479"/>
      <c r="K74" s="124"/>
      <c r="L74" s="124"/>
      <c r="M74" s="124"/>
      <c r="AA74" s="67" t="str">
        <f>IF(AND('SD DATA Paste'!D115=""),"",'SD DATA Paste'!D115)</f>
        <v/>
      </c>
      <c r="AB74" s="67" t="str">
        <f>IF(AND('SD DATA Paste'!E115=""),"",'SD DATA Paste'!E115)</f>
        <v/>
      </c>
      <c r="AC74" s="67" t="str">
        <f>IF(AND('SD DATA Paste'!G115=""),"",'SD DATA Paste'!G115)</f>
        <v/>
      </c>
      <c r="AD74" s="67" t="str">
        <f>IF(AND('SD DATA Paste'!H115=""),"",'SD DATA Paste'!H115)</f>
        <v/>
      </c>
      <c r="AE74" s="67" t="str">
        <f>IF(AND('SD DATA Paste'!I115=""),"",'SD DATA Paste'!I115)</f>
        <v/>
      </c>
      <c r="AF74" s="67" t="str">
        <f>IF(AND('SD DATA Paste'!C115=""),"",IF(AND('SD DATA Paste'!C115="Girl"),"F",IF(AND('SD DATA Paste'!C115="Boy"),"M","")))</f>
        <v/>
      </c>
      <c r="AG74" s="67" t="str">
        <f>IF(AND('SD DATA Paste'!F115=""),"",'SD DATA Paste'!F115)</f>
        <v/>
      </c>
      <c r="AH74" s="67" t="str">
        <f>IF(AND('SD DATA Paste'!B115=""),"",'SD DATA Paste'!B115)</f>
        <v/>
      </c>
    </row>
    <row r="75" spans="1:34" ht="30" customHeight="1" thickTop="1" thickBot="1">
      <c r="A75" s="283" t="str">
        <f>IF(AND('SD DATA Paste'!D74=""),"",VALUE('SD DATA Paste'!D74))</f>
        <v/>
      </c>
      <c r="B75" s="334" t="str">
        <f>IF(AND('SD DATA Paste'!E74=""),"",VALUE('SD DATA Paste'!E74))</f>
        <v/>
      </c>
      <c r="C75" s="334" t="str">
        <f>IF(AND('SD DATA Paste'!G74=""),"",'SD DATA Paste'!G74)</f>
        <v/>
      </c>
      <c r="D75" s="334" t="str">
        <f>IF(AND('SD DATA Paste'!H74=""),"",'SD DATA Paste'!H74)</f>
        <v/>
      </c>
      <c r="E75" s="334" t="str">
        <f>IF(AND('SD DATA Paste'!I74=""),"",'SD DATA Paste'!I74)</f>
        <v/>
      </c>
      <c r="F75" s="334" t="str">
        <f>IF(AND('SD DATA Paste'!C74=""),"",IF(OR('SD DATA Paste'!C74="Boy",'SD DATA Paste'!C74="M"),"M",IF(OR('SD DATA Paste'!C74="Girl",'SD DATA Paste'!C74="F"),"F","")))</f>
        <v/>
      </c>
      <c r="G75" s="335" t="str">
        <f>IF(AND('SD DATA Paste'!F74=""),"",'SD DATA Paste'!F74)</f>
        <v/>
      </c>
      <c r="H75" s="334" t="str">
        <f>IF(AND('SD DATA Paste'!B74=""),"",'SD DATA Paste'!B74)</f>
        <v/>
      </c>
      <c r="I75" s="480"/>
      <c r="J75" s="479"/>
      <c r="K75" s="124"/>
      <c r="L75" s="124"/>
      <c r="M75" s="124"/>
      <c r="AA75" s="67" t="str">
        <f>IF(AND('SD DATA Paste'!D116=""),"",'SD DATA Paste'!D116)</f>
        <v/>
      </c>
      <c r="AB75" s="67" t="str">
        <f>IF(AND('SD DATA Paste'!E116=""),"",'SD DATA Paste'!E116)</f>
        <v/>
      </c>
      <c r="AC75" s="67" t="str">
        <f>IF(AND('SD DATA Paste'!G116=""),"",'SD DATA Paste'!G116)</f>
        <v/>
      </c>
      <c r="AD75" s="67" t="str">
        <f>IF(AND('SD DATA Paste'!H116=""),"",'SD DATA Paste'!H116)</f>
        <v/>
      </c>
      <c r="AE75" s="67" t="str">
        <f>IF(AND('SD DATA Paste'!I116=""),"",'SD DATA Paste'!I116)</f>
        <v/>
      </c>
      <c r="AF75" s="67" t="str">
        <f>IF(AND('SD DATA Paste'!C116=""),"",IF(AND('SD DATA Paste'!C116="Girl"),"F",IF(AND('SD DATA Paste'!C116="Boy"),"M","")))</f>
        <v/>
      </c>
      <c r="AG75" s="67" t="str">
        <f>IF(AND('SD DATA Paste'!F116=""),"",'SD DATA Paste'!F116)</f>
        <v/>
      </c>
      <c r="AH75" s="67" t="str">
        <f>IF(AND('SD DATA Paste'!B116=""),"",'SD DATA Paste'!B116)</f>
        <v/>
      </c>
    </row>
    <row r="76" spans="1:34" ht="30" customHeight="1" thickTop="1" thickBot="1">
      <c r="A76" s="283" t="str">
        <f>IF(AND('SD DATA Paste'!D75=""),"",VALUE('SD DATA Paste'!D75))</f>
        <v/>
      </c>
      <c r="B76" s="334" t="str">
        <f>IF(AND('SD DATA Paste'!E75=""),"",VALUE('SD DATA Paste'!E75))</f>
        <v/>
      </c>
      <c r="C76" s="334" t="str">
        <f>IF(AND('SD DATA Paste'!G75=""),"",'SD DATA Paste'!G75)</f>
        <v/>
      </c>
      <c r="D76" s="334" t="str">
        <f>IF(AND('SD DATA Paste'!H75=""),"",'SD DATA Paste'!H75)</f>
        <v/>
      </c>
      <c r="E76" s="334" t="str">
        <f>IF(AND('SD DATA Paste'!I75=""),"",'SD DATA Paste'!I75)</f>
        <v/>
      </c>
      <c r="F76" s="334" t="str">
        <f>IF(AND('SD DATA Paste'!C75=""),"",IF(OR('SD DATA Paste'!C75="Boy",'SD DATA Paste'!C75="M"),"M",IF(OR('SD DATA Paste'!C75="Girl",'SD DATA Paste'!C75="F"),"F","")))</f>
        <v/>
      </c>
      <c r="G76" s="335" t="str">
        <f>IF(AND('SD DATA Paste'!F75=""),"",'SD DATA Paste'!F75)</f>
        <v/>
      </c>
      <c r="H76" s="334" t="str">
        <f>IF(AND('SD DATA Paste'!B75=""),"",'SD DATA Paste'!B75)</f>
        <v/>
      </c>
      <c r="I76" s="480"/>
      <c r="J76" s="479"/>
      <c r="K76" s="124"/>
      <c r="L76" s="124"/>
      <c r="M76" s="124"/>
      <c r="AA76" s="67" t="str">
        <f>IF(AND('SD DATA Paste'!D117=""),"",'SD DATA Paste'!D117)</f>
        <v/>
      </c>
      <c r="AB76" s="67" t="str">
        <f>IF(AND('SD DATA Paste'!E117=""),"",'SD DATA Paste'!E117)</f>
        <v/>
      </c>
      <c r="AC76" s="67" t="str">
        <f>IF(AND('SD DATA Paste'!G117=""),"",'SD DATA Paste'!G117)</f>
        <v/>
      </c>
      <c r="AD76" s="67" t="str">
        <f>IF(AND('SD DATA Paste'!H117=""),"",'SD DATA Paste'!H117)</f>
        <v/>
      </c>
      <c r="AE76" s="67" t="str">
        <f>IF(AND('SD DATA Paste'!I117=""),"",'SD DATA Paste'!I117)</f>
        <v/>
      </c>
      <c r="AF76" s="67" t="str">
        <f>IF(AND('SD DATA Paste'!C117=""),"",IF(AND('SD DATA Paste'!C117="Girl"),"F",IF(AND('SD DATA Paste'!C117="Boy"),"M","")))</f>
        <v/>
      </c>
      <c r="AG76" s="67" t="str">
        <f>IF(AND('SD DATA Paste'!F117=""),"",'SD DATA Paste'!F117)</f>
        <v/>
      </c>
      <c r="AH76" s="67" t="str">
        <f>IF(AND('SD DATA Paste'!B117=""),"",'SD DATA Paste'!B117)</f>
        <v/>
      </c>
    </row>
    <row r="77" spans="1:34" ht="30" customHeight="1" thickTop="1" thickBot="1">
      <c r="A77" s="283" t="str">
        <f>IF(AND('SD DATA Paste'!D76=""),"",VALUE('SD DATA Paste'!D76))</f>
        <v/>
      </c>
      <c r="B77" s="334" t="str">
        <f>IF(AND('SD DATA Paste'!E76=""),"",VALUE('SD DATA Paste'!E76))</f>
        <v/>
      </c>
      <c r="C77" s="334" t="str">
        <f>IF(AND('SD DATA Paste'!G76=""),"",'SD DATA Paste'!G76)</f>
        <v/>
      </c>
      <c r="D77" s="334" t="str">
        <f>IF(AND('SD DATA Paste'!H76=""),"",'SD DATA Paste'!H76)</f>
        <v/>
      </c>
      <c r="E77" s="334" t="str">
        <f>IF(AND('SD DATA Paste'!I76=""),"",'SD DATA Paste'!I76)</f>
        <v/>
      </c>
      <c r="F77" s="334" t="str">
        <f>IF(AND('SD DATA Paste'!C76=""),"",IF(OR('SD DATA Paste'!C76="Boy",'SD DATA Paste'!C76="M"),"M",IF(OR('SD DATA Paste'!C76="Girl",'SD DATA Paste'!C76="F"),"F","")))</f>
        <v/>
      </c>
      <c r="G77" s="335" t="str">
        <f>IF(AND('SD DATA Paste'!F76=""),"",'SD DATA Paste'!F76)</f>
        <v/>
      </c>
      <c r="H77" s="334" t="str">
        <f>IF(AND('SD DATA Paste'!B76=""),"",'SD DATA Paste'!B76)</f>
        <v/>
      </c>
      <c r="I77" s="480"/>
      <c r="J77" s="479"/>
      <c r="K77" s="124"/>
      <c r="L77" s="124"/>
      <c r="M77" s="124"/>
      <c r="AA77" s="67" t="str">
        <f>IF(AND('SD DATA Paste'!D118=""),"",'SD DATA Paste'!D118)</f>
        <v/>
      </c>
      <c r="AB77" s="67" t="str">
        <f>IF(AND('SD DATA Paste'!E118=""),"",'SD DATA Paste'!E118)</f>
        <v/>
      </c>
      <c r="AC77" s="67" t="str">
        <f>IF(AND('SD DATA Paste'!G118=""),"",'SD DATA Paste'!G118)</f>
        <v/>
      </c>
      <c r="AD77" s="67" t="str">
        <f>IF(AND('SD DATA Paste'!H118=""),"",'SD DATA Paste'!H118)</f>
        <v/>
      </c>
      <c r="AE77" s="67" t="str">
        <f>IF(AND('SD DATA Paste'!I118=""),"",'SD DATA Paste'!I118)</f>
        <v/>
      </c>
      <c r="AF77" s="67" t="str">
        <f>IF(AND('SD DATA Paste'!C118=""),"",IF(AND('SD DATA Paste'!C118="Girl"),"F",IF(AND('SD DATA Paste'!C118="Boy"),"M","")))</f>
        <v/>
      </c>
      <c r="AG77" s="67" t="str">
        <f>IF(AND('SD DATA Paste'!F118=""),"",'SD DATA Paste'!F118)</f>
        <v/>
      </c>
      <c r="AH77" s="67" t="str">
        <f>IF(AND('SD DATA Paste'!B118=""),"",'SD DATA Paste'!B118)</f>
        <v/>
      </c>
    </row>
    <row r="78" spans="1:34" ht="30" customHeight="1" thickTop="1" thickBot="1">
      <c r="A78" s="283" t="str">
        <f>IF(AND('SD DATA Paste'!D77=""),"",VALUE('SD DATA Paste'!D77))</f>
        <v/>
      </c>
      <c r="B78" s="334" t="str">
        <f>IF(AND('SD DATA Paste'!E77=""),"",VALUE('SD DATA Paste'!E77))</f>
        <v/>
      </c>
      <c r="C78" s="334" t="str">
        <f>IF(AND('SD DATA Paste'!G77=""),"",'SD DATA Paste'!G77)</f>
        <v/>
      </c>
      <c r="D78" s="334" t="str">
        <f>IF(AND('SD DATA Paste'!H77=""),"",'SD DATA Paste'!H77)</f>
        <v/>
      </c>
      <c r="E78" s="334" t="str">
        <f>IF(AND('SD DATA Paste'!I77=""),"",'SD DATA Paste'!I77)</f>
        <v/>
      </c>
      <c r="F78" s="334" t="str">
        <f>IF(AND('SD DATA Paste'!C77=""),"",IF(OR('SD DATA Paste'!C77="Boy",'SD DATA Paste'!C77="M"),"M",IF(OR('SD DATA Paste'!C77="Girl",'SD DATA Paste'!C77="F"),"F","")))</f>
        <v/>
      </c>
      <c r="G78" s="335" t="str">
        <f>IF(AND('SD DATA Paste'!F77=""),"",'SD DATA Paste'!F77)</f>
        <v/>
      </c>
      <c r="H78" s="334" t="str">
        <f>IF(AND('SD DATA Paste'!B77=""),"",'SD DATA Paste'!B77)</f>
        <v/>
      </c>
      <c r="I78" s="480"/>
      <c r="J78" s="479"/>
      <c r="K78" s="124"/>
      <c r="L78" s="124"/>
      <c r="M78" s="124"/>
      <c r="AA78" s="67" t="str">
        <f>IF(AND('SD DATA Paste'!D119=""),"",'SD DATA Paste'!D119)</f>
        <v/>
      </c>
      <c r="AB78" s="67" t="str">
        <f>IF(AND('SD DATA Paste'!E119=""),"",'SD DATA Paste'!E119)</f>
        <v/>
      </c>
      <c r="AC78" s="67" t="str">
        <f>IF(AND('SD DATA Paste'!G119=""),"",'SD DATA Paste'!G119)</f>
        <v/>
      </c>
      <c r="AD78" s="67" t="str">
        <f>IF(AND('SD DATA Paste'!H119=""),"",'SD DATA Paste'!H119)</f>
        <v/>
      </c>
      <c r="AE78" s="67" t="str">
        <f>IF(AND('SD DATA Paste'!I119=""),"",'SD DATA Paste'!I119)</f>
        <v/>
      </c>
      <c r="AF78" s="67" t="str">
        <f>IF(AND('SD DATA Paste'!C119=""),"",IF(AND('SD DATA Paste'!C119="Girl"),"F",IF(AND('SD DATA Paste'!C119="Boy"),"M","")))</f>
        <v/>
      </c>
      <c r="AG78" s="67" t="str">
        <f>IF(AND('SD DATA Paste'!F119=""),"",'SD DATA Paste'!F119)</f>
        <v/>
      </c>
      <c r="AH78" s="67" t="str">
        <f>IF(AND('SD DATA Paste'!B119=""),"",'SD DATA Paste'!B119)</f>
        <v/>
      </c>
    </row>
    <row r="79" spans="1:34" ht="30" customHeight="1" thickTop="1" thickBot="1">
      <c r="A79" s="283" t="str">
        <f>IF(AND('SD DATA Paste'!D78=""),"",VALUE('SD DATA Paste'!D78))</f>
        <v/>
      </c>
      <c r="B79" s="334" t="str">
        <f>IF(AND('SD DATA Paste'!E78=""),"",VALUE('SD DATA Paste'!E78))</f>
        <v/>
      </c>
      <c r="C79" s="334" t="str">
        <f>IF(AND('SD DATA Paste'!G78=""),"",'SD DATA Paste'!G78)</f>
        <v/>
      </c>
      <c r="D79" s="334" t="str">
        <f>IF(AND('SD DATA Paste'!H78=""),"",'SD DATA Paste'!H78)</f>
        <v/>
      </c>
      <c r="E79" s="334" t="str">
        <f>IF(AND('SD DATA Paste'!I78=""),"",'SD DATA Paste'!I78)</f>
        <v/>
      </c>
      <c r="F79" s="334" t="str">
        <f>IF(AND('SD DATA Paste'!C78=""),"",IF(OR('SD DATA Paste'!C78="Boy",'SD DATA Paste'!C78="M"),"M",IF(OR('SD DATA Paste'!C78="Girl",'SD DATA Paste'!C78="F"),"F","")))</f>
        <v/>
      </c>
      <c r="G79" s="335" t="str">
        <f>IF(AND('SD DATA Paste'!F78=""),"",'SD DATA Paste'!F78)</f>
        <v/>
      </c>
      <c r="H79" s="334" t="str">
        <f>IF(AND('SD DATA Paste'!B78=""),"",'SD DATA Paste'!B78)</f>
        <v/>
      </c>
      <c r="I79" s="480"/>
      <c r="J79" s="479"/>
      <c r="K79" s="124"/>
      <c r="L79" s="124"/>
      <c r="M79" s="124"/>
      <c r="AA79" s="67" t="str">
        <f>IF(AND('SD DATA Paste'!D120=""),"",'SD DATA Paste'!D120)</f>
        <v/>
      </c>
      <c r="AB79" s="67" t="str">
        <f>IF(AND('SD DATA Paste'!E120=""),"",'SD DATA Paste'!E120)</f>
        <v/>
      </c>
      <c r="AC79" s="67" t="str">
        <f>IF(AND('SD DATA Paste'!G120=""),"",'SD DATA Paste'!G120)</f>
        <v/>
      </c>
      <c r="AD79" s="67" t="str">
        <f>IF(AND('SD DATA Paste'!H120=""),"",'SD DATA Paste'!H120)</f>
        <v/>
      </c>
      <c r="AE79" s="67" t="str">
        <f>IF(AND('SD DATA Paste'!I120=""),"",'SD DATA Paste'!I120)</f>
        <v/>
      </c>
      <c r="AF79" s="67" t="str">
        <f>IF(AND('SD DATA Paste'!C120=""),"",IF(AND('SD DATA Paste'!C120="Girl"),"F",IF(AND('SD DATA Paste'!C120="Boy"),"M","")))</f>
        <v/>
      </c>
      <c r="AG79" s="67" t="str">
        <f>IF(AND('SD DATA Paste'!F120=""),"",'SD DATA Paste'!F120)</f>
        <v/>
      </c>
      <c r="AH79" s="67" t="str">
        <f>IF(AND('SD DATA Paste'!B120=""),"",'SD DATA Paste'!B120)</f>
        <v/>
      </c>
    </row>
    <row r="80" spans="1:34" ht="30" customHeight="1" thickTop="1" thickBot="1">
      <c r="A80" s="283" t="str">
        <f>IF(AND('SD DATA Paste'!D79=""),"",VALUE('SD DATA Paste'!D79))</f>
        <v/>
      </c>
      <c r="B80" s="334" t="str">
        <f>IF(AND('SD DATA Paste'!E79=""),"",VALUE('SD DATA Paste'!E79))</f>
        <v/>
      </c>
      <c r="C80" s="334" t="str">
        <f>IF(AND('SD DATA Paste'!G79=""),"",'SD DATA Paste'!G79)</f>
        <v/>
      </c>
      <c r="D80" s="334" t="str">
        <f>IF(AND('SD DATA Paste'!H79=""),"",'SD DATA Paste'!H79)</f>
        <v/>
      </c>
      <c r="E80" s="334" t="str">
        <f>IF(AND('SD DATA Paste'!I79=""),"",'SD DATA Paste'!I79)</f>
        <v/>
      </c>
      <c r="F80" s="334" t="str">
        <f>IF(AND('SD DATA Paste'!C79=""),"",IF(OR('SD DATA Paste'!C79="Boy",'SD DATA Paste'!C79="M"),"M",IF(OR('SD DATA Paste'!C79="Girl",'SD DATA Paste'!C79="F"),"F","")))</f>
        <v/>
      </c>
      <c r="G80" s="335" t="str">
        <f>IF(AND('SD DATA Paste'!F79=""),"",'SD DATA Paste'!F79)</f>
        <v/>
      </c>
      <c r="H80" s="334" t="str">
        <f>IF(AND('SD DATA Paste'!B79=""),"",'SD DATA Paste'!B79)</f>
        <v/>
      </c>
      <c r="I80" s="480"/>
      <c r="J80" s="479"/>
      <c r="K80" s="124"/>
      <c r="L80" s="124"/>
      <c r="M80" s="124"/>
      <c r="AA80" s="67" t="str">
        <f>IF(AND('SD DATA Paste'!D121=""),"",'SD DATA Paste'!D121)</f>
        <v/>
      </c>
      <c r="AB80" s="67" t="str">
        <f>IF(AND('SD DATA Paste'!E121=""),"",'SD DATA Paste'!E121)</f>
        <v/>
      </c>
      <c r="AC80" s="67" t="str">
        <f>IF(AND('SD DATA Paste'!G121=""),"",'SD DATA Paste'!G121)</f>
        <v/>
      </c>
      <c r="AD80" s="67" t="str">
        <f>IF(AND('SD DATA Paste'!H121=""),"",'SD DATA Paste'!H121)</f>
        <v/>
      </c>
      <c r="AE80" s="67" t="str">
        <f>IF(AND('SD DATA Paste'!I121=""),"",'SD DATA Paste'!I121)</f>
        <v/>
      </c>
      <c r="AF80" s="67" t="str">
        <f>IF(AND('SD DATA Paste'!C121=""),"",IF(AND('SD DATA Paste'!C121="Girl"),"F",IF(AND('SD DATA Paste'!C121="Boy"),"M","")))</f>
        <v/>
      </c>
      <c r="AG80" s="67" t="str">
        <f>IF(AND('SD DATA Paste'!F121=""),"",'SD DATA Paste'!F121)</f>
        <v/>
      </c>
      <c r="AH80" s="67" t="str">
        <f>IF(AND('SD DATA Paste'!B121=""),"",'SD DATA Paste'!B121)</f>
        <v/>
      </c>
    </row>
    <row r="81" spans="1:34" ht="30" customHeight="1" thickTop="1" thickBot="1">
      <c r="A81" s="283" t="str">
        <f>IF(AND('SD DATA Paste'!D80=""),"",VALUE('SD DATA Paste'!D80))</f>
        <v/>
      </c>
      <c r="B81" s="334" t="str">
        <f>IF(AND('SD DATA Paste'!E80=""),"",VALUE('SD DATA Paste'!E80))</f>
        <v/>
      </c>
      <c r="C81" s="334" t="str">
        <f>IF(AND('SD DATA Paste'!G80=""),"",'SD DATA Paste'!G80)</f>
        <v/>
      </c>
      <c r="D81" s="334" t="str">
        <f>IF(AND('SD DATA Paste'!H80=""),"",'SD DATA Paste'!H80)</f>
        <v/>
      </c>
      <c r="E81" s="334" t="str">
        <f>IF(AND('SD DATA Paste'!I80=""),"",'SD DATA Paste'!I80)</f>
        <v/>
      </c>
      <c r="F81" s="334" t="str">
        <f>IF(AND('SD DATA Paste'!C80=""),"",IF(OR('SD DATA Paste'!C80="Boy",'SD DATA Paste'!C80="M"),"M",IF(OR('SD DATA Paste'!C80="Girl",'SD DATA Paste'!C80="F"),"F","")))</f>
        <v/>
      </c>
      <c r="G81" s="335" t="str">
        <f>IF(AND('SD DATA Paste'!F80=""),"",'SD DATA Paste'!F80)</f>
        <v/>
      </c>
      <c r="H81" s="334" t="str">
        <f>IF(AND('SD DATA Paste'!B80=""),"",'SD DATA Paste'!B80)</f>
        <v/>
      </c>
      <c r="I81" s="480"/>
      <c r="J81" s="479"/>
      <c r="K81" s="124"/>
      <c r="L81" s="124"/>
      <c r="M81" s="124"/>
      <c r="AA81" s="67" t="str">
        <f>IF(AND('SD DATA Paste'!D122=""),"",'SD DATA Paste'!D122)</f>
        <v/>
      </c>
      <c r="AB81" s="67" t="str">
        <f>IF(AND('SD DATA Paste'!E122=""),"",'SD DATA Paste'!E122)</f>
        <v/>
      </c>
      <c r="AC81" s="67" t="str">
        <f>IF(AND('SD DATA Paste'!G122=""),"",'SD DATA Paste'!G122)</f>
        <v/>
      </c>
      <c r="AD81" s="67" t="str">
        <f>IF(AND('SD DATA Paste'!H122=""),"",'SD DATA Paste'!H122)</f>
        <v/>
      </c>
      <c r="AE81" s="67" t="str">
        <f>IF(AND('SD DATA Paste'!I122=""),"",'SD DATA Paste'!I122)</f>
        <v/>
      </c>
      <c r="AF81" s="67" t="str">
        <f>IF(AND('SD DATA Paste'!C122=""),"",IF(AND('SD DATA Paste'!C122="Girl"),"F",IF(AND('SD DATA Paste'!C122="Boy"),"M","")))</f>
        <v/>
      </c>
      <c r="AG81" s="67" t="str">
        <f>IF(AND('SD DATA Paste'!F122=""),"",'SD DATA Paste'!F122)</f>
        <v/>
      </c>
      <c r="AH81" s="67" t="str">
        <f>IF(AND('SD DATA Paste'!B122=""),"",'SD DATA Paste'!B122)</f>
        <v/>
      </c>
    </row>
    <row r="82" spans="1:34" ht="30" customHeight="1" thickTop="1" thickBot="1">
      <c r="A82" s="283" t="str">
        <f>IF(AND('SD DATA Paste'!D81=""),"",VALUE('SD DATA Paste'!D81))</f>
        <v/>
      </c>
      <c r="B82" s="334" t="str">
        <f>IF(AND('SD DATA Paste'!E81=""),"",VALUE('SD DATA Paste'!E81))</f>
        <v/>
      </c>
      <c r="C82" s="334" t="str">
        <f>IF(AND('SD DATA Paste'!G81=""),"",'SD DATA Paste'!G81)</f>
        <v/>
      </c>
      <c r="D82" s="334" t="str">
        <f>IF(AND('SD DATA Paste'!H81=""),"",'SD DATA Paste'!H81)</f>
        <v/>
      </c>
      <c r="E82" s="334" t="str">
        <f>IF(AND('SD DATA Paste'!I81=""),"",'SD DATA Paste'!I81)</f>
        <v/>
      </c>
      <c r="F82" s="334" t="str">
        <f>IF(AND('SD DATA Paste'!C81=""),"",IF(OR('SD DATA Paste'!C81="Boy",'SD DATA Paste'!C81="M"),"M",IF(OR('SD DATA Paste'!C81="Girl",'SD DATA Paste'!C81="F"),"F","")))</f>
        <v/>
      </c>
      <c r="G82" s="335" t="str">
        <f>IF(AND('SD DATA Paste'!F81=""),"",'SD DATA Paste'!F81)</f>
        <v/>
      </c>
      <c r="H82" s="334" t="str">
        <f>IF(AND('SD DATA Paste'!B81=""),"",'SD DATA Paste'!B81)</f>
        <v/>
      </c>
      <c r="I82" s="480"/>
      <c r="J82" s="479"/>
      <c r="K82" s="124"/>
      <c r="L82" s="124"/>
      <c r="M82" s="124"/>
      <c r="AA82" s="67" t="str">
        <f>IF(AND('SD DATA Paste'!D123=""),"",'SD DATA Paste'!D123)</f>
        <v/>
      </c>
      <c r="AB82" s="67" t="str">
        <f>IF(AND('SD DATA Paste'!E123=""),"",'SD DATA Paste'!E123)</f>
        <v/>
      </c>
      <c r="AC82" s="67" t="str">
        <f>IF(AND('SD DATA Paste'!G123=""),"",'SD DATA Paste'!G123)</f>
        <v/>
      </c>
      <c r="AD82" s="67" t="str">
        <f>IF(AND('SD DATA Paste'!H123=""),"",'SD DATA Paste'!H123)</f>
        <v/>
      </c>
      <c r="AE82" s="67" t="str">
        <f>IF(AND('SD DATA Paste'!I123=""),"",'SD DATA Paste'!I123)</f>
        <v/>
      </c>
      <c r="AF82" s="67" t="str">
        <f>IF(AND('SD DATA Paste'!C123=""),"",IF(AND('SD DATA Paste'!C123="Girl"),"F",IF(AND('SD DATA Paste'!C123="Boy"),"M","")))</f>
        <v/>
      </c>
      <c r="AG82" s="67" t="str">
        <f>IF(AND('SD DATA Paste'!F123=""),"",'SD DATA Paste'!F123)</f>
        <v/>
      </c>
      <c r="AH82" s="67" t="str">
        <f>IF(AND('SD DATA Paste'!B123=""),"",'SD DATA Paste'!B123)</f>
        <v/>
      </c>
    </row>
    <row r="83" spans="1:34" ht="30" customHeight="1" thickTop="1" thickBot="1">
      <c r="A83" s="283" t="str">
        <f>IF(AND('SD DATA Paste'!D82=""),"",VALUE('SD DATA Paste'!D82))</f>
        <v/>
      </c>
      <c r="B83" s="334" t="str">
        <f>IF(AND('SD DATA Paste'!E82=""),"",VALUE('SD DATA Paste'!E82))</f>
        <v/>
      </c>
      <c r="C83" s="334" t="str">
        <f>IF(AND('SD DATA Paste'!G82=""),"",'SD DATA Paste'!G82)</f>
        <v/>
      </c>
      <c r="D83" s="334" t="str">
        <f>IF(AND('SD DATA Paste'!H82=""),"",'SD DATA Paste'!H82)</f>
        <v/>
      </c>
      <c r="E83" s="334" t="str">
        <f>IF(AND('SD DATA Paste'!I82=""),"",'SD DATA Paste'!I82)</f>
        <v/>
      </c>
      <c r="F83" s="334" t="str">
        <f>IF(AND('SD DATA Paste'!C82=""),"",IF(OR('SD DATA Paste'!C82="Boy",'SD DATA Paste'!C82="M"),"M",IF(OR('SD DATA Paste'!C82="Girl",'SD DATA Paste'!C82="F"),"F","")))</f>
        <v/>
      </c>
      <c r="G83" s="335" t="str">
        <f>IF(AND('SD DATA Paste'!F82=""),"",'SD DATA Paste'!F82)</f>
        <v/>
      </c>
      <c r="H83" s="334" t="str">
        <f>IF(AND('SD DATA Paste'!B82=""),"",'SD DATA Paste'!B82)</f>
        <v/>
      </c>
      <c r="I83" s="480"/>
      <c r="J83" s="479"/>
      <c r="K83" s="124"/>
      <c r="L83" s="124"/>
      <c r="M83" s="124"/>
      <c r="AA83" s="67" t="str">
        <f>IF(AND('SD DATA Paste'!D124=""),"",'SD DATA Paste'!D124)</f>
        <v/>
      </c>
      <c r="AB83" s="67" t="str">
        <f>IF(AND('SD DATA Paste'!E124=""),"",'SD DATA Paste'!E124)</f>
        <v/>
      </c>
      <c r="AC83" s="67" t="str">
        <f>IF(AND('SD DATA Paste'!G124=""),"",'SD DATA Paste'!G124)</f>
        <v/>
      </c>
      <c r="AD83" s="67" t="str">
        <f>IF(AND('SD DATA Paste'!H124=""),"",'SD DATA Paste'!H124)</f>
        <v/>
      </c>
      <c r="AE83" s="67" t="str">
        <f>IF(AND('SD DATA Paste'!I124=""),"",'SD DATA Paste'!I124)</f>
        <v/>
      </c>
      <c r="AF83" s="67" t="str">
        <f>IF(AND('SD DATA Paste'!C124=""),"",IF(AND('SD DATA Paste'!C124="Girl"),"F",IF(AND('SD DATA Paste'!C124="Boy"),"M","")))</f>
        <v/>
      </c>
      <c r="AG83" s="67" t="str">
        <f>IF(AND('SD DATA Paste'!F124=""),"",'SD DATA Paste'!F124)</f>
        <v/>
      </c>
      <c r="AH83" s="67" t="str">
        <f>IF(AND('SD DATA Paste'!B124=""),"",'SD DATA Paste'!B124)</f>
        <v/>
      </c>
    </row>
    <row r="84" spans="1:34" ht="30" customHeight="1" thickTop="1" thickBot="1">
      <c r="A84" s="283" t="str">
        <f>IF(AND('SD DATA Paste'!D83=""),"",VALUE('SD DATA Paste'!D83))</f>
        <v/>
      </c>
      <c r="B84" s="334" t="str">
        <f>IF(AND('SD DATA Paste'!E83=""),"",VALUE('SD DATA Paste'!E83))</f>
        <v/>
      </c>
      <c r="C84" s="334" t="str">
        <f>IF(AND('SD DATA Paste'!G83=""),"",'SD DATA Paste'!G83)</f>
        <v/>
      </c>
      <c r="D84" s="334" t="str">
        <f>IF(AND('SD DATA Paste'!H83=""),"",'SD DATA Paste'!H83)</f>
        <v/>
      </c>
      <c r="E84" s="334" t="str">
        <f>IF(AND('SD DATA Paste'!I83=""),"",'SD DATA Paste'!I83)</f>
        <v/>
      </c>
      <c r="F84" s="334" t="str">
        <f>IF(AND('SD DATA Paste'!C83=""),"",IF(OR('SD DATA Paste'!C83="Boy",'SD DATA Paste'!C83="M"),"M",IF(OR('SD DATA Paste'!C83="Girl",'SD DATA Paste'!C83="F"),"F","")))</f>
        <v/>
      </c>
      <c r="G84" s="335" t="str">
        <f>IF(AND('SD DATA Paste'!F83=""),"",'SD DATA Paste'!F83)</f>
        <v/>
      </c>
      <c r="H84" s="334" t="str">
        <f>IF(AND('SD DATA Paste'!B83=""),"",'SD DATA Paste'!B83)</f>
        <v/>
      </c>
      <c r="I84" s="480"/>
      <c r="J84" s="479"/>
      <c r="K84" s="124"/>
      <c r="L84" s="124"/>
      <c r="M84" s="124"/>
      <c r="AA84" s="67" t="str">
        <f>IF(AND('SD DATA Paste'!D125=""),"",'SD DATA Paste'!D125)</f>
        <v/>
      </c>
      <c r="AB84" s="67" t="str">
        <f>IF(AND('SD DATA Paste'!E125=""),"",'SD DATA Paste'!E125)</f>
        <v/>
      </c>
      <c r="AC84" s="67" t="str">
        <f>IF(AND('SD DATA Paste'!G125=""),"",'SD DATA Paste'!G125)</f>
        <v/>
      </c>
      <c r="AD84" s="67" t="str">
        <f>IF(AND('SD DATA Paste'!H125=""),"",'SD DATA Paste'!H125)</f>
        <v/>
      </c>
      <c r="AE84" s="67" t="str">
        <f>IF(AND('SD DATA Paste'!I125=""),"",'SD DATA Paste'!I125)</f>
        <v/>
      </c>
      <c r="AF84" s="67" t="str">
        <f>IF(AND('SD DATA Paste'!C125=""),"",IF(AND('SD DATA Paste'!C125="Girl"),"F",IF(AND('SD DATA Paste'!C125="Boy"),"M","")))</f>
        <v/>
      </c>
      <c r="AG84" s="67" t="str">
        <f>IF(AND('SD DATA Paste'!F125=""),"",'SD DATA Paste'!F125)</f>
        <v/>
      </c>
      <c r="AH84" s="67" t="str">
        <f>IF(AND('SD DATA Paste'!B125=""),"",'SD DATA Paste'!B125)</f>
        <v/>
      </c>
    </row>
    <row r="85" spans="1:34" ht="30" customHeight="1" thickTop="1" thickBot="1">
      <c r="A85" s="283" t="str">
        <f>IF(AND('SD DATA Paste'!D84=""),"",VALUE('SD DATA Paste'!D84))</f>
        <v/>
      </c>
      <c r="B85" s="334" t="str">
        <f>IF(AND('SD DATA Paste'!E84=""),"",VALUE('SD DATA Paste'!E84))</f>
        <v/>
      </c>
      <c r="C85" s="334" t="str">
        <f>IF(AND('SD DATA Paste'!G84=""),"",'SD DATA Paste'!G84)</f>
        <v/>
      </c>
      <c r="D85" s="334" t="str">
        <f>IF(AND('SD DATA Paste'!H84=""),"",'SD DATA Paste'!H84)</f>
        <v/>
      </c>
      <c r="E85" s="334" t="str">
        <f>IF(AND('SD DATA Paste'!I84=""),"",'SD DATA Paste'!I84)</f>
        <v/>
      </c>
      <c r="F85" s="334" t="str">
        <f>IF(AND('SD DATA Paste'!C84=""),"",IF(OR('SD DATA Paste'!C84="Boy",'SD DATA Paste'!C84="M"),"M",IF(OR('SD DATA Paste'!C84="Girl",'SD DATA Paste'!C84="F"),"F","")))</f>
        <v/>
      </c>
      <c r="G85" s="335" t="str">
        <f>IF(AND('SD DATA Paste'!F84=""),"",'SD DATA Paste'!F84)</f>
        <v/>
      </c>
      <c r="H85" s="334" t="str">
        <f>IF(AND('SD DATA Paste'!B84=""),"",'SD DATA Paste'!B84)</f>
        <v/>
      </c>
      <c r="I85" s="480"/>
      <c r="J85" s="479"/>
      <c r="K85" s="124"/>
      <c r="L85" s="124"/>
      <c r="M85" s="124"/>
      <c r="AA85" s="67" t="str">
        <f>IF(AND('SD DATA Paste'!D126=""),"",'SD DATA Paste'!D126)</f>
        <v/>
      </c>
      <c r="AB85" s="67" t="str">
        <f>IF(AND('SD DATA Paste'!E126=""),"",'SD DATA Paste'!E126)</f>
        <v/>
      </c>
      <c r="AC85" s="67" t="str">
        <f>IF(AND('SD DATA Paste'!G126=""),"",'SD DATA Paste'!G126)</f>
        <v/>
      </c>
      <c r="AD85" s="67" t="str">
        <f>IF(AND('SD DATA Paste'!H126=""),"",'SD DATA Paste'!H126)</f>
        <v/>
      </c>
      <c r="AE85" s="67" t="str">
        <f>IF(AND('SD DATA Paste'!I126=""),"",'SD DATA Paste'!I126)</f>
        <v/>
      </c>
      <c r="AF85" s="67" t="str">
        <f>IF(AND('SD DATA Paste'!C126=""),"",IF(AND('SD DATA Paste'!C126="Girl"),"F",IF(AND('SD DATA Paste'!C126="Boy"),"M","")))</f>
        <v/>
      </c>
      <c r="AG85" s="67" t="str">
        <f>IF(AND('SD DATA Paste'!F126=""),"",'SD DATA Paste'!F126)</f>
        <v/>
      </c>
      <c r="AH85" s="67" t="str">
        <f>IF(AND('SD DATA Paste'!B126=""),"",'SD DATA Paste'!B126)</f>
        <v/>
      </c>
    </row>
    <row r="86" spans="1:34" ht="30" customHeight="1" thickTop="1" thickBot="1">
      <c r="A86" s="283" t="str">
        <f>IF(AND('SD DATA Paste'!D85=""),"",VALUE('SD DATA Paste'!D85))</f>
        <v/>
      </c>
      <c r="B86" s="334" t="str">
        <f>IF(AND('SD DATA Paste'!E85=""),"",VALUE('SD DATA Paste'!E85))</f>
        <v/>
      </c>
      <c r="C86" s="334" t="str">
        <f>IF(AND('SD DATA Paste'!G85=""),"",'SD DATA Paste'!G85)</f>
        <v/>
      </c>
      <c r="D86" s="334" t="str">
        <f>IF(AND('SD DATA Paste'!H85=""),"",'SD DATA Paste'!H85)</f>
        <v/>
      </c>
      <c r="E86" s="334" t="str">
        <f>IF(AND('SD DATA Paste'!I85=""),"",'SD DATA Paste'!I85)</f>
        <v/>
      </c>
      <c r="F86" s="334" t="str">
        <f>IF(AND('SD DATA Paste'!C85=""),"",IF(OR('SD DATA Paste'!C85="Boy",'SD DATA Paste'!C85="M"),"M",IF(OR('SD DATA Paste'!C85="Girl",'SD DATA Paste'!C85="F"),"F","")))</f>
        <v/>
      </c>
      <c r="G86" s="335" t="str">
        <f>IF(AND('SD DATA Paste'!F85=""),"",'SD DATA Paste'!F85)</f>
        <v/>
      </c>
      <c r="H86" s="334" t="str">
        <f>IF(AND('SD DATA Paste'!B85=""),"",'SD DATA Paste'!B85)</f>
        <v/>
      </c>
      <c r="I86" s="480"/>
      <c r="J86" s="479"/>
      <c r="K86" s="124"/>
      <c r="L86" s="124"/>
      <c r="M86" s="124"/>
      <c r="AA86" s="67" t="str">
        <f>IF(AND('SD DATA Paste'!D127=""),"",'SD DATA Paste'!D127)</f>
        <v/>
      </c>
      <c r="AB86" s="67" t="str">
        <f>IF(AND('SD DATA Paste'!E127=""),"",'SD DATA Paste'!E127)</f>
        <v/>
      </c>
      <c r="AC86" s="67" t="str">
        <f>IF(AND('SD DATA Paste'!G127=""),"",'SD DATA Paste'!G127)</f>
        <v/>
      </c>
      <c r="AD86" s="67" t="str">
        <f>IF(AND('SD DATA Paste'!H127=""),"",'SD DATA Paste'!H127)</f>
        <v/>
      </c>
      <c r="AE86" s="67" t="str">
        <f>IF(AND('SD DATA Paste'!I127=""),"",'SD DATA Paste'!I127)</f>
        <v/>
      </c>
      <c r="AF86" s="67" t="str">
        <f>IF(AND('SD DATA Paste'!C127=""),"",IF(AND('SD DATA Paste'!C127="Girl"),"F",IF(AND('SD DATA Paste'!C127="Boy"),"M","")))</f>
        <v/>
      </c>
      <c r="AG86" s="67" t="str">
        <f>IF(AND('SD DATA Paste'!F127=""),"",'SD DATA Paste'!F127)</f>
        <v/>
      </c>
      <c r="AH86" s="67" t="str">
        <f>IF(AND('SD DATA Paste'!B127=""),"",'SD DATA Paste'!B127)</f>
        <v/>
      </c>
    </row>
    <row r="87" spans="1:34" ht="30" customHeight="1" thickTop="1" thickBot="1">
      <c r="A87" s="283" t="str">
        <f>IF(AND('SD DATA Paste'!D86=""),"",VALUE('SD DATA Paste'!D86))</f>
        <v/>
      </c>
      <c r="B87" s="334" t="str">
        <f>IF(AND('SD DATA Paste'!E86=""),"",VALUE('SD DATA Paste'!E86))</f>
        <v/>
      </c>
      <c r="C87" s="334" t="str">
        <f>IF(AND('SD DATA Paste'!G86=""),"",'SD DATA Paste'!G86)</f>
        <v/>
      </c>
      <c r="D87" s="334" t="str">
        <f>IF(AND('SD DATA Paste'!H86=""),"",'SD DATA Paste'!H86)</f>
        <v/>
      </c>
      <c r="E87" s="334" t="str">
        <f>IF(AND('SD DATA Paste'!I86=""),"",'SD DATA Paste'!I86)</f>
        <v/>
      </c>
      <c r="F87" s="334" t="str">
        <f>IF(AND('SD DATA Paste'!C86=""),"",IF(OR('SD DATA Paste'!C86="Boy",'SD DATA Paste'!C86="M"),"M",IF(OR('SD DATA Paste'!C86="Girl",'SD DATA Paste'!C86="F"),"F","")))</f>
        <v/>
      </c>
      <c r="G87" s="335" t="str">
        <f>IF(AND('SD DATA Paste'!F86=""),"",'SD DATA Paste'!F86)</f>
        <v/>
      </c>
      <c r="H87" s="334" t="str">
        <f>IF(AND('SD DATA Paste'!B86=""),"",'SD DATA Paste'!B86)</f>
        <v/>
      </c>
      <c r="I87" s="480"/>
      <c r="J87" s="479"/>
      <c r="K87" s="124"/>
      <c r="L87" s="124"/>
      <c r="M87" s="124"/>
      <c r="AA87" s="67" t="str">
        <f>IF(AND('SD DATA Paste'!D128=""),"",'SD DATA Paste'!D128)</f>
        <v/>
      </c>
      <c r="AB87" s="67" t="str">
        <f>IF(AND('SD DATA Paste'!E128=""),"",'SD DATA Paste'!E128)</f>
        <v/>
      </c>
      <c r="AC87" s="67" t="str">
        <f>IF(AND('SD DATA Paste'!G128=""),"",'SD DATA Paste'!G128)</f>
        <v/>
      </c>
      <c r="AD87" s="67" t="str">
        <f>IF(AND('SD DATA Paste'!H128=""),"",'SD DATA Paste'!H128)</f>
        <v/>
      </c>
      <c r="AE87" s="67" t="str">
        <f>IF(AND('SD DATA Paste'!I128=""),"",'SD DATA Paste'!I128)</f>
        <v/>
      </c>
      <c r="AF87" s="67" t="str">
        <f>IF(AND('SD DATA Paste'!C128=""),"",IF(AND('SD DATA Paste'!C128="Girl"),"F",IF(AND('SD DATA Paste'!C128="Boy"),"M","")))</f>
        <v/>
      </c>
      <c r="AG87" s="67" t="str">
        <f>IF(AND('SD DATA Paste'!F128=""),"",'SD DATA Paste'!F128)</f>
        <v/>
      </c>
      <c r="AH87" s="67" t="str">
        <f>IF(AND('SD DATA Paste'!B128=""),"",'SD DATA Paste'!B128)</f>
        <v/>
      </c>
    </row>
    <row r="88" spans="1:34" ht="30" customHeight="1" thickTop="1" thickBot="1">
      <c r="A88" s="283" t="str">
        <f>IF(AND('SD DATA Paste'!D87=""),"",VALUE('SD DATA Paste'!D87))</f>
        <v/>
      </c>
      <c r="B88" s="334" t="str">
        <f>IF(AND('SD DATA Paste'!E87=""),"",VALUE('SD DATA Paste'!E87))</f>
        <v/>
      </c>
      <c r="C88" s="334" t="str">
        <f>IF(AND('SD DATA Paste'!G87=""),"",'SD DATA Paste'!G87)</f>
        <v/>
      </c>
      <c r="D88" s="334" t="str">
        <f>IF(AND('SD DATA Paste'!H87=""),"",'SD DATA Paste'!H87)</f>
        <v/>
      </c>
      <c r="E88" s="334" t="str">
        <f>IF(AND('SD DATA Paste'!I87=""),"",'SD DATA Paste'!I87)</f>
        <v/>
      </c>
      <c r="F88" s="334" t="str">
        <f>IF(AND('SD DATA Paste'!C87=""),"",IF(OR('SD DATA Paste'!C87="Boy",'SD DATA Paste'!C87="M"),"M",IF(OR('SD DATA Paste'!C87="Girl",'SD DATA Paste'!C87="F"),"F","")))</f>
        <v/>
      </c>
      <c r="G88" s="335" t="str">
        <f>IF(AND('SD DATA Paste'!F87=""),"",'SD DATA Paste'!F87)</f>
        <v/>
      </c>
      <c r="H88" s="334" t="str">
        <f>IF(AND('SD DATA Paste'!B87=""),"",'SD DATA Paste'!B87)</f>
        <v/>
      </c>
      <c r="I88" s="480"/>
      <c r="J88" s="479"/>
      <c r="K88" s="124"/>
      <c r="L88" s="124"/>
      <c r="M88" s="124"/>
      <c r="AA88" s="67" t="str">
        <f>IF(AND('SD DATA Paste'!D129=""),"",'SD DATA Paste'!D129)</f>
        <v/>
      </c>
      <c r="AB88" s="67" t="str">
        <f>IF(AND('SD DATA Paste'!E129=""),"",'SD DATA Paste'!E129)</f>
        <v/>
      </c>
      <c r="AC88" s="67" t="str">
        <f>IF(AND('SD DATA Paste'!G129=""),"",'SD DATA Paste'!G129)</f>
        <v/>
      </c>
      <c r="AD88" s="67" t="str">
        <f>IF(AND('SD DATA Paste'!H129=""),"",'SD DATA Paste'!H129)</f>
        <v/>
      </c>
      <c r="AE88" s="67" t="str">
        <f>IF(AND('SD DATA Paste'!I129=""),"",'SD DATA Paste'!I129)</f>
        <v/>
      </c>
      <c r="AF88" s="67" t="str">
        <f>IF(AND('SD DATA Paste'!C129=""),"",IF(AND('SD DATA Paste'!C129="Girl"),"F",IF(AND('SD DATA Paste'!C129="Boy"),"M","")))</f>
        <v/>
      </c>
      <c r="AG88" s="67" t="str">
        <f>IF(AND('SD DATA Paste'!F129=""),"",'SD DATA Paste'!F129)</f>
        <v/>
      </c>
      <c r="AH88" s="67" t="str">
        <f>IF(AND('SD DATA Paste'!B129=""),"",'SD DATA Paste'!B129)</f>
        <v/>
      </c>
    </row>
    <row r="89" spans="1:34" ht="30" customHeight="1" thickTop="1" thickBot="1">
      <c r="A89" s="283" t="str">
        <f>IF(AND('SD DATA Paste'!D88=""),"",VALUE('SD DATA Paste'!D88))</f>
        <v/>
      </c>
      <c r="B89" s="334" t="str">
        <f>IF(AND('SD DATA Paste'!E88=""),"",VALUE('SD DATA Paste'!E88))</f>
        <v/>
      </c>
      <c r="C89" s="334" t="str">
        <f>IF(AND('SD DATA Paste'!G88=""),"",'SD DATA Paste'!G88)</f>
        <v/>
      </c>
      <c r="D89" s="334" t="str">
        <f>IF(AND('SD DATA Paste'!H88=""),"",'SD DATA Paste'!H88)</f>
        <v/>
      </c>
      <c r="E89" s="334" t="str">
        <f>IF(AND('SD DATA Paste'!I88=""),"",'SD DATA Paste'!I88)</f>
        <v/>
      </c>
      <c r="F89" s="334" t="str">
        <f>IF(AND('SD DATA Paste'!C88=""),"",IF(OR('SD DATA Paste'!C88="Boy",'SD DATA Paste'!C88="M"),"M",IF(OR('SD DATA Paste'!C88="Girl",'SD DATA Paste'!C88="F"),"F","")))</f>
        <v/>
      </c>
      <c r="G89" s="335" t="str">
        <f>IF(AND('SD DATA Paste'!F88=""),"",'SD DATA Paste'!F88)</f>
        <v/>
      </c>
      <c r="H89" s="334" t="str">
        <f>IF(AND('SD DATA Paste'!B88=""),"",'SD DATA Paste'!B88)</f>
        <v/>
      </c>
      <c r="I89" s="480"/>
      <c r="J89" s="479"/>
      <c r="K89" s="124"/>
      <c r="L89" s="124"/>
      <c r="M89" s="124"/>
      <c r="AA89" s="67" t="str">
        <f>IF(AND('SD DATA Paste'!D130=""),"",'SD DATA Paste'!D130)</f>
        <v/>
      </c>
      <c r="AB89" s="67" t="str">
        <f>IF(AND('SD DATA Paste'!E130=""),"",'SD DATA Paste'!E130)</f>
        <v/>
      </c>
      <c r="AC89" s="67" t="str">
        <f>IF(AND('SD DATA Paste'!G130=""),"",'SD DATA Paste'!G130)</f>
        <v/>
      </c>
      <c r="AD89" s="67" t="str">
        <f>IF(AND('SD DATA Paste'!H130=""),"",'SD DATA Paste'!H130)</f>
        <v/>
      </c>
      <c r="AE89" s="67" t="str">
        <f>IF(AND('SD DATA Paste'!I130=""),"",'SD DATA Paste'!I130)</f>
        <v/>
      </c>
      <c r="AF89" s="67" t="str">
        <f>IF(AND('SD DATA Paste'!C130=""),"",IF(AND('SD DATA Paste'!C130="Girl"),"F",IF(AND('SD DATA Paste'!C130="Boy"),"M","")))</f>
        <v/>
      </c>
      <c r="AG89" s="67" t="str">
        <f>IF(AND('SD DATA Paste'!F130=""),"",'SD DATA Paste'!F130)</f>
        <v/>
      </c>
      <c r="AH89" s="67" t="str">
        <f>IF(AND('SD DATA Paste'!B130=""),"",'SD DATA Paste'!B130)</f>
        <v/>
      </c>
    </row>
    <row r="90" spans="1:34" ht="30" customHeight="1" thickTop="1" thickBot="1">
      <c r="A90" s="283" t="str">
        <f>IF(AND('SD DATA Paste'!D89=""),"",VALUE('SD DATA Paste'!D89))</f>
        <v/>
      </c>
      <c r="B90" s="334" t="str">
        <f>IF(AND('SD DATA Paste'!E89=""),"",VALUE('SD DATA Paste'!E89))</f>
        <v/>
      </c>
      <c r="C90" s="334" t="str">
        <f>IF(AND('SD DATA Paste'!G89=""),"",'SD DATA Paste'!G89)</f>
        <v/>
      </c>
      <c r="D90" s="334" t="str">
        <f>IF(AND('SD DATA Paste'!H89=""),"",'SD DATA Paste'!H89)</f>
        <v/>
      </c>
      <c r="E90" s="334" t="str">
        <f>IF(AND('SD DATA Paste'!I89=""),"",'SD DATA Paste'!I89)</f>
        <v/>
      </c>
      <c r="F90" s="334" t="str">
        <f>IF(AND('SD DATA Paste'!C89=""),"",IF(OR('SD DATA Paste'!C89="Boy",'SD DATA Paste'!C89="M"),"M",IF(OR('SD DATA Paste'!C89="Girl",'SD DATA Paste'!C89="F"),"F","")))</f>
        <v/>
      </c>
      <c r="G90" s="335" t="str">
        <f>IF(AND('SD DATA Paste'!F89=""),"",'SD DATA Paste'!F89)</f>
        <v/>
      </c>
      <c r="H90" s="334" t="str">
        <f>IF(AND('SD DATA Paste'!B89=""),"",'SD DATA Paste'!B89)</f>
        <v/>
      </c>
      <c r="I90" s="480"/>
      <c r="J90" s="479"/>
      <c r="K90" s="124"/>
      <c r="L90" s="124"/>
      <c r="M90" s="124"/>
      <c r="AA90" s="67" t="str">
        <f>IF(AND('SD DATA Paste'!D131=""),"",'SD DATA Paste'!D131)</f>
        <v/>
      </c>
      <c r="AB90" s="67" t="str">
        <f>IF(AND('SD DATA Paste'!E131=""),"",'SD DATA Paste'!E131)</f>
        <v/>
      </c>
      <c r="AC90" s="67" t="str">
        <f>IF(AND('SD DATA Paste'!G131=""),"",'SD DATA Paste'!G131)</f>
        <v/>
      </c>
      <c r="AD90" s="67" t="str">
        <f>IF(AND('SD DATA Paste'!H131=""),"",'SD DATA Paste'!H131)</f>
        <v/>
      </c>
      <c r="AE90" s="67" t="str">
        <f>IF(AND('SD DATA Paste'!I131=""),"",'SD DATA Paste'!I131)</f>
        <v/>
      </c>
      <c r="AF90" s="67" t="str">
        <f>IF(AND('SD DATA Paste'!C131=""),"",IF(AND('SD DATA Paste'!C131="Girl"),"F",IF(AND('SD DATA Paste'!C131="Boy"),"M","")))</f>
        <v/>
      </c>
      <c r="AG90" s="67" t="str">
        <f>IF(AND('SD DATA Paste'!F131=""),"",'SD DATA Paste'!F131)</f>
        <v/>
      </c>
      <c r="AH90" s="67" t="str">
        <f>IF(AND('SD DATA Paste'!B131=""),"",'SD DATA Paste'!B131)</f>
        <v/>
      </c>
    </row>
    <row r="91" spans="1:34" ht="30" customHeight="1" thickTop="1" thickBot="1">
      <c r="A91" s="283" t="str">
        <f>IF(AND('SD DATA Paste'!D90=""),"",VALUE('SD DATA Paste'!D90))</f>
        <v/>
      </c>
      <c r="B91" s="334" t="str">
        <f>IF(AND('SD DATA Paste'!E90=""),"",VALUE('SD DATA Paste'!E90))</f>
        <v/>
      </c>
      <c r="C91" s="334" t="str">
        <f>IF(AND('SD DATA Paste'!G90=""),"",'SD DATA Paste'!G90)</f>
        <v/>
      </c>
      <c r="D91" s="334" t="str">
        <f>IF(AND('SD DATA Paste'!H90=""),"",'SD DATA Paste'!H90)</f>
        <v/>
      </c>
      <c r="E91" s="334" t="str">
        <f>IF(AND('SD DATA Paste'!I90=""),"",'SD DATA Paste'!I90)</f>
        <v/>
      </c>
      <c r="F91" s="334" t="str">
        <f>IF(AND('SD DATA Paste'!C90=""),"",IF(OR('SD DATA Paste'!C90="Boy",'SD DATA Paste'!C90="M"),"M",IF(OR('SD DATA Paste'!C90="Girl",'SD DATA Paste'!C90="F"),"F","")))</f>
        <v/>
      </c>
      <c r="G91" s="335" t="str">
        <f>IF(AND('SD DATA Paste'!F90=""),"",'SD DATA Paste'!F90)</f>
        <v/>
      </c>
      <c r="H91" s="334" t="str">
        <f>IF(AND('SD DATA Paste'!B90=""),"",'SD DATA Paste'!B90)</f>
        <v/>
      </c>
      <c r="I91" s="480"/>
      <c r="J91" s="479"/>
      <c r="K91" s="124"/>
      <c r="L91" s="124"/>
      <c r="M91" s="124"/>
      <c r="AA91" s="67" t="str">
        <f>IF(AND('SD DATA Paste'!D132=""),"",'SD DATA Paste'!D132)</f>
        <v/>
      </c>
      <c r="AB91" s="67" t="str">
        <f>IF(AND('SD DATA Paste'!E132=""),"",'SD DATA Paste'!E132)</f>
        <v/>
      </c>
      <c r="AC91" s="67" t="str">
        <f>IF(AND('SD DATA Paste'!G132=""),"",'SD DATA Paste'!G132)</f>
        <v/>
      </c>
      <c r="AD91" s="67" t="str">
        <f>IF(AND('SD DATA Paste'!H132=""),"",'SD DATA Paste'!H132)</f>
        <v/>
      </c>
      <c r="AE91" s="67" t="str">
        <f>IF(AND('SD DATA Paste'!I132=""),"",'SD DATA Paste'!I132)</f>
        <v/>
      </c>
      <c r="AF91" s="67" t="str">
        <f>IF(AND('SD DATA Paste'!C132=""),"",IF(AND('SD DATA Paste'!C132="Girl"),"F",IF(AND('SD DATA Paste'!C132="Boy"),"M","")))</f>
        <v/>
      </c>
      <c r="AG91" s="67" t="str">
        <f>IF(AND('SD DATA Paste'!F132=""),"",'SD DATA Paste'!F132)</f>
        <v/>
      </c>
      <c r="AH91" s="67" t="str">
        <f>IF(AND('SD DATA Paste'!B132=""),"",'SD DATA Paste'!B132)</f>
        <v/>
      </c>
    </row>
    <row r="92" spans="1:34" ht="30" customHeight="1" thickTop="1" thickBot="1">
      <c r="A92" s="283" t="str">
        <f>IF(AND('SD DATA Paste'!D91=""),"",VALUE('SD DATA Paste'!D91))</f>
        <v/>
      </c>
      <c r="B92" s="334" t="str">
        <f>IF(AND('SD DATA Paste'!E91=""),"",VALUE('SD DATA Paste'!E91))</f>
        <v/>
      </c>
      <c r="C92" s="334" t="str">
        <f>IF(AND('SD DATA Paste'!G91=""),"",'SD DATA Paste'!G91)</f>
        <v/>
      </c>
      <c r="D92" s="334" t="str">
        <f>IF(AND('SD DATA Paste'!H91=""),"",'SD DATA Paste'!H91)</f>
        <v/>
      </c>
      <c r="E92" s="334" t="str">
        <f>IF(AND('SD DATA Paste'!I91=""),"",'SD DATA Paste'!I91)</f>
        <v/>
      </c>
      <c r="F92" s="334" t="str">
        <f>IF(AND('SD DATA Paste'!C91=""),"",IF(OR('SD DATA Paste'!C91="Boy",'SD DATA Paste'!C91="M"),"M",IF(OR('SD DATA Paste'!C91="Girl",'SD DATA Paste'!C91="F"),"F","")))</f>
        <v/>
      </c>
      <c r="G92" s="335" t="str">
        <f>IF(AND('SD DATA Paste'!F91=""),"",'SD DATA Paste'!F91)</f>
        <v/>
      </c>
      <c r="H92" s="334" t="str">
        <f>IF(AND('SD DATA Paste'!B91=""),"",'SD DATA Paste'!B91)</f>
        <v/>
      </c>
      <c r="I92" s="480"/>
      <c r="J92" s="479"/>
      <c r="K92" s="124"/>
      <c r="L92" s="124"/>
      <c r="M92" s="124"/>
      <c r="AA92" s="67" t="str">
        <f>IF(AND('SD DATA Paste'!D133=""),"",'SD DATA Paste'!D133)</f>
        <v/>
      </c>
      <c r="AB92" s="67" t="str">
        <f>IF(AND('SD DATA Paste'!E133=""),"",'SD DATA Paste'!E133)</f>
        <v/>
      </c>
      <c r="AC92" s="67" t="str">
        <f>IF(AND('SD DATA Paste'!G133=""),"",'SD DATA Paste'!G133)</f>
        <v/>
      </c>
      <c r="AD92" s="67" t="str">
        <f>IF(AND('SD DATA Paste'!H133=""),"",'SD DATA Paste'!H133)</f>
        <v/>
      </c>
      <c r="AE92" s="67" t="str">
        <f>IF(AND('SD DATA Paste'!I133=""),"",'SD DATA Paste'!I133)</f>
        <v/>
      </c>
      <c r="AF92" s="67" t="str">
        <f>IF(AND('SD DATA Paste'!C133=""),"",IF(AND('SD DATA Paste'!C133="Girl"),"F",IF(AND('SD DATA Paste'!C133="Boy"),"M","")))</f>
        <v/>
      </c>
      <c r="AG92" s="67" t="str">
        <f>IF(AND('SD DATA Paste'!F133=""),"",'SD DATA Paste'!F133)</f>
        <v/>
      </c>
      <c r="AH92" s="67" t="str">
        <f>IF(AND('SD DATA Paste'!B133=""),"",'SD DATA Paste'!B133)</f>
        <v/>
      </c>
    </row>
    <row r="93" spans="1:34" ht="30" customHeight="1" thickTop="1" thickBot="1">
      <c r="A93" s="283" t="str">
        <f>IF(AND('SD DATA Paste'!D92=""),"",VALUE('SD DATA Paste'!D92))</f>
        <v/>
      </c>
      <c r="B93" s="334" t="str">
        <f>IF(AND('SD DATA Paste'!E92=""),"",VALUE('SD DATA Paste'!E92))</f>
        <v/>
      </c>
      <c r="C93" s="334" t="str">
        <f>IF(AND('SD DATA Paste'!G92=""),"",'SD DATA Paste'!G92)</f>
        <v/>
      </c>
      <c r="D93" s="334" t="str">
        <f>IF(AND('SD DATA Paste'!H92=""),"",'SD DATA Paste'!H92)</f>
        <v/>
      </c>
      <c r="E93" s="334" t="str">
        <f>IF(AND('SD DATA Paste'!I92=""),"",'SD DATA Paste'!I92)</f>
        <v/>
      </c>
      <c r="F93" s="334" t="str">
        <f>IF(AND('SD DATA Paste'!C92=""),"",IF(OR('SD DATA Paste'!C92="Boy",'SD DATA Paste'!C92="M"),"M",IF(OR('SD DATA Paste'!C92="Girl",'SD DATA Paste'!C92="F"),"F","")))</f>
        <v/>
      </c>
      <c r="G93" s="335" t="str">
        <f>IF(AND('SD DATA Paste'!F92=""),"",'SD DATA Paste'!F92)</f>
        <v/>
      </c>
      <c r="H93" s="334" t="str">
        <f>IF(AND('SD DATA Paste'!B92=""),"",'SD DATA Paste'!B92)</f>
        <v/>
      </c>
      <c r="I93" s="480"/>
      <c r="J93" s="479"/>
      <c r="K93" s="124"/>
      <c r="L93" s="124"/>
      <c r="M93" s="124"/>
      <c r="AA93" s="67" t="str">
        <f>IF(AND('SD DATA Paste'!D134=""),"",'SD DATA Paste'!D134)</f>
        <v/>
      </c>
      <c r="AB93" s="67" t="str">
        <f>IF(AND('SD DATA Paste'!E134=""),"",'SD DATA Paste'!E134)</f>
        <v/>
      </c>
      <c r="AC93" s="67" t="str">
        <f>IF(AND('SD DATA Paste'!G134=""),"",'SD DATA Paste'!G134)</f>
        <v/>
      </c>
      <c r="AD93" s="67" t="str">
        <f>IF(AND('SD DATA Paste'!H134=""),"",'SD DATA Paste'!H134)</f>
        <v/>
      </c>
      <c r="AE93" s="67" t="str">
        <f>IF(AND('SD DATA Paste'!I134=""),"",'SD DATA Paste'!I134)</f>
        <v/>
      </c>
      <c r="AF93" s="67" t="str">
        <f>IF(AND('SD DATA Paste'!C134=""),"",IF(AND('SD DATA Paste'!C134="Girl"),"F",IF(AND('SD DATA Paste'!C134="Boy"),"M","")))</f>
        <v/>
      </c>
      <c r="AG93" s="67" t="str">
        <f>IF(AND('SD DATA Paste'!F134=""),"",'SD DATA Paste'!F134)</f>
        <v/>
      </c>
      <c r="AH93" s="67" t="str">
        <f>IF(AND('SD DATA Paste'!B134=""),"",'SD DATA Paste'!B134)</f>
        <v/>
      </c>
    </row>
    <row r="94" spans="1:34" ht="30" customHeight="1" thickTop="1" thickBot="1">
      <c r="A94" s="283" t="str">
        <f>IF(AND('SD DATA Paste'!D93=""),"",VALUE('SD DATA Paste'!D93))</f>
        <v/>
      </c>
      <c r="B94" s="334" t="str">
        <f>IF(AND('SD DATA Paste'!E93=""),"",VALUE('SD DATA Paste'!E93))</f>
        <v/>
      </c>
      <c r="C94" s="334" t="str">
        <f>IF(AND('SD DATA Paste'!G93=""),"",'SD DATA Paste'!G93)</f>
        <v/>
      </c>
      <c r="D94" s="334" t="str">
        <f>IF(AND('SD DATA Paste'!H93=""),"",'SD DATA Paste'!H93)</f>
        <v/>
      </c>
      <c r="E94" s="334" t="str">
        <f>IF(AND('SD DATA Paste'!I93=""),"",'SD DATA Paste'!I93)</f>
        <v/>
      </c>
      <c r="F94" s="334" t="str">
        <f>IF(AND('SD DATA Paste'!C93=""),"",IF(OR('SD DATA Paste'!C93="Boy",'SD DATA Paste'!C93="M"),"M",IF(OR('SD DATA Paste'!C93="Girl",'SD DATA Paste'!C93="F"),"F","")))</f>
        <v/>
      </c>
      <c r="G94" s="335" t="str">
        <f>IF(AND('SD DATA Paste'!F93=""),"",'SD DATA Paste'!F93)</f>
        <v/>
      </c>
      <c r="H94" s="334" t="str">
        <f>IF(AND('SD DATA Paste'!B93=""),"",'SD DATA Paste'!B93)</f>
        <v/>
      </c>
      <c r="I94" s="480"/>
      <c r="J94" s="479"/>
      <c r="K94" s="124"/>
      <c r="L94" s="124"/>
      <c r="M94" s="124"/>
      <c r="AA94" s="67" t="str">
        <f>IF(AND('SD DATA Paste'!D135=""),"",'SD DATA Paste'!D135)</f>
        <v/>
      </c>
      <c r="AB94" s="67" t="str">
        <f>IF(AND('SD DATA Paste'!E135=""),"",'SD DATA Paste'!E135)</f>
        <v/>
      </c>
      <c r="AC94" s="67" t="str">
        <f>IF(AND('SD DATA Paste'!G135=""),"",'SD DATA Paste'!G135)</f>
        <v/>
      </c>
      <c r="AD94" s="67" t="str">
        <f>IF(AND('SD DATA Paste'!H135=""),"",'SD DATA Paste'!H135)</f>
        <v/>
      </c>
      <c r="AE94" s="67" t="str">
        <f>IF(AND('SD DATA Paste'!I135=""),"",'SD DATA Paste'!I135)</f>
        <v/>
      </c>
      <c r="AF94" s="67" t="str">
        <f>IF(AND('SD DATA Paste'!C135=""),"",IF(AND('SD DATA Paste'!C135="Girl"),"F",IF(AND('SD DATA Paste'!C135="Boy"),"M","")))</f>
        <v/>
      </c>
      <c r="AG94" s="67" t="str">
        <f>IF(AND('SD DATA Paste'!F135=""),"",'SD DATA Paste'!F135)</f>
        <v/>
      </c>
      <c r="AH94" s="67" t="str">
        <f>IF(AND('SD DATA Paste'!B135=""),"",'SD DATA Paste'!B135)</f>
        <v/>
      </c>
    </row>
    <row r="95" spans="1:34" ht="30" customHeight="1" thickTop="1" thickBot="1">
      <c r="A95" s="283" t="str">
        <f>IF(AND('SD DATA Paste'!D94=""),"",VALUE('SD DATA Paste'!D94))</f>
        <v/>
      </c>
      <c r="B95" s="334" t="str">
        <f>IF(AND('SD DATA Paste'!E94=""),"",VALUE('SD DATA Paste'!E94))</f>
        <v/>
      </c>
      <c r="C95" s="334" t="str">
        <f>IF(AND('SD DATA Paste'!G94=""),"",'SD DATA Paste'!G94)</f>
        <v/>
      </c>
      <c r="D95" s="334" t="str">
        <f>IF(AND('SD DATA Paste'!H94=""),"",'SD DATA Paste'!H94)</f>
        <v/>
      </c>
      <c r="E95" s="334" t="str">
        <f>IF(AND('SD DATA Paste'!I94=""),"",'SD DATA Paste'!I94)</f>
        <v/>
      </c>
      <c r="F95" s="334" t="str">
        <f>IF(AND('SD DATA Paste'!C94=""),"",IF(OR('SD DATA Paste'!C94="Boy",'SD DATA Paste'!C94="M"),"M",IF(OR('SD DATA Paste'!C94="Girl",'SD DATA Paste'!C94="F"),"F","")))</f>
        <v/>
      </c>
      <c r="G95" s="335" t="str">
        <f>IF(AND('SD DATA Paste'!F94=""),"",'SD DATA Paste'!F94)</f>
        <v/>
      </c>
      <c r="H95" s="334" t="str">
        <f>IF(AND('SD DATA Paste'!B94=""),"",'SD DATA Paste'!B94)</f>
        <v/>
      </c>
      <c r="I95" s="480"/>
      <c r="J95" s="479"/>
      <c r="K95" s="124"/>
      <c r="L95" s="124"/>
      <c r="M95" s="124"/>
      <c r="AA95" s="67" t="str">
        <f>IF(AND('SD DATA Paste'!D136=""),"",'SD DATA Paste'!D136)</f>
        <v/>
      </c>
      <c r="AB95" s="67" t="str">
        <f>IF(AND('SD DATA Paste'!E136=""),"",'SD DATA Paste'!E136)</f>
        <v/>
      </c>
      <c r="AC95" s="67" t="str">
        <f>IF(AND('SD DATA Paste'!G136=""),"",'SD DATA Paste'!G136)</f>
        <v/>
      </c>
      <c r="AD95" s="67" t="str">
        <f>IF(AND('SD DATA Paste'!H136=""),"",'SD DATA Paste'!H136)</f>
        <v/>
      </c>
      <c r="AE95" s="67" t="str">
        <f>IF(AND('SD DATA Paste'!I136=""),"",'SD DATA Paste'!I136)</f>
        <v/>
      </c>
      <c r="AF95" s="67" t="str">
        <f>IF(AND('SD DATA Paste'!C136=""),"",IF(AND('SD DATA Paste'!C136="Girl"),"F",IF(AND('SD DATA Paste'!C136="Boy"),"M","")))</f>
        <v/>
      </c>
      <c r="AG95" s="67" t="str">
        <f>IF(AND('SD DATA Paste'!F136=""),"",'SD DATA Paste'!F136)</f>
        <v/>
      </c>
      <c r="AH95" s="67" t="str">
        <f>IF(AND('SD DATA Paste'!B136=""),"",'SD DATA Paste'!B136)</f>
        <v/>
      </c>
    </row>
    <row r="96" spans="1:34" ht="30" customHeight="1" thickTop="1" thickBot="1">
      <c r="A96" s="283" t="str">
        <f>IF(AND('SD DATA Paste'!D95=""),"",VALUE('SD DATA Paste'!D95))</f>
        <v/>
      </c>
      <c r="B96" s="334" t="str">
        <f>IF(AND('SD DATA Paste'!E95=""),"",VALUE('SD DATA Paste'!E95))</f>
        <v/>
      </c>
      <c r="C96" s="334" t="str">
        <f>IF(AND('SD DATA Paste'!G95=""),"",'SD DATA Paste'!G95)</f>
        <v/>
      </c>
      <c r="D96" s="334" t="str">
        <f>IF(AND('SD DATA Paste'!H95=""),"",'SD DATA Paste'!H95)</f>
        <v/>
      </c>
      <c r="E96" s="334" t="str">
        <f>IF(AND('SD DATA Paste'!I95=""),"",'SD DATA Paste'!I95)</f>
        <v/>
      </c>
      <c r="F96" s="334" t="str">
        <f>IF(AND('SD DATA Paste'!C95=""),"",IF(OR('SD DATA Paste'!C95="Boy",'SD DATA Paste'!C95="M"),"M",IF(OR('SD DATA Paste'!C95="Girl",'SD DATA Paste'!C95="F"),"F","")))</f>
        <v/>
      </c>
      <c r="G96" s="335" t="str">
        <f>IF(AND('SD DATA Paste'!F95=""),"",'SD DATA Paste'!F95)</f>
        <v/>
      </c>
      <c r="H96" s="334" t="str">
        <f>IF(AND('SD DATA Paste'!B95=""),"",'SD DATA Paste'!B95)</f>
        <v/>
      </c>
      <c r="I96" s="480"/>
      <c r="J96" s="479"/>
      <c r="K96" s="124"/>
      <c r="L96" s="124"/>
      <c r="M96" s="124"/>
      <c r="AA96" s="67" t="str">
        <f>IF(AND('SD DATA Paste'!D137=""),"",'SD DATA Paste'!D137)</f>
        <v/>
      </c>
      <c r="AB96" s="67" t="str">
        <f>IF(AND('SD DATA Paste'!E137=""),"",'SD DATA Paste'!E137)</f>
        <v/>
      </c>
      <c r="AC96" s="67" t="str">
        <f>IF(AND('SD DATA Paste'!G137=""),"",'SD DATA Paste'!G137)</f>
        <v/>
      </c>
      <c r="AD96" s="67" t="str">
        <f>IF(AND('SD DATA Paste'!H137=""),"",'SD DATA Paste'!H137)</f>
        <v/>
      </c>
      <c r="AE96" s="67" t="str">
        <f>IF(AND('SD DATA Paste'!I137=""),"",'SD DATA Paste'!I137)</f>
        <v/>
      </c>
      <c r="AF96" s="67" t="str">
        <f>IF(AND('SD DATA Paste'!C137=""),"",IF(AND('SD DATA Paste'!C137="Girl"),"F",IF(AND('SD DATA Paste'!C137="Boy"),"M","")))</f>
        <v/>
      </c>
      <c r="AG96" s="67" t="str">
        <f>IF(AND('SD DATA Paste'!F137=""),"",'SD DATA Paste'!F137)</f>
        <v/>
      </c>
      <c r="AH96" s="67" t="str">
        <f>IF(AND('SD DATA Paste'!B137=""),"",'SD DATA Paste'!B137)</f>
        <v/>
      </c>
    </row>
    <row r="97" spans="1:34" ht="30" customHeight="1" thickTop="1" thickBot="1">
      <c r="A97" s="283" t="str">
        <f>IF(AND('SD DATA Paste'!D96=""),"",VALUE('SD DATA Paste'!D96))</f>
        <v/>
      </c>
      <c r="B97" s="334" t="str">
        <f>IF(AND('SD DATA Paste'!E96=""),"",VALUE('SD DATA Paste'!E96))</f>
        <v/>
      </c>
      <c r="C97" s="334" t="str">
        <f>IF(AND('SD DATA Paste'!G96=""),"",'SD DATA Paste'!G96)</f>
        <v/>
      </c>
      <c r="D97" s="334" t="str">
        <f>IF(AND('SD DATA Paste'!H96=""),"",'SD DATA Paste'!H96)</f>
        <v/>
      </c>
      <c r="E97" s="334" t="str">
        <f>IF(AND('SD DATA Paste'!I96=""),"",'SD DATA Paste'!I96)</f>
        <v/>
      </c>
      <c r="F97" s="334" t="str">
        <f>IF(AND('SD DATA Paste'!C96=""),"",IF(OR('SD DATA Paste'!C96="Boy",'SD DATA Paste'!C96="M"),"M",IF(OR('SD DATA Paste'!C96="Girl",'SD DATA Paste'!C96="F"),"F","")))</f>
        <v/>
      </c>
      <c r="G97" s="335" t="str">
        <f>IF(AND('SD DATA Paste'!F96=""),"",'SD DATA Paste'!F96)</f>
        <v/>
      </c>
      <c r="H97" s="334" t="str">
        <f>IF(AND('SD DATA Paste'!B96=""),"",'SD DATA Paste'!B96)</f>
        <v/>
      </c>
      <c r="I97" s="480"/>
      <c r="J97" s="479"/>
      <c r="K97" s="124"/>
      <c r="L97" s="124"/>
      <c r="M97" s="124"/>
      <c r="AA97" s="67" t="str">
        <f>IF(AND('SD DATA Paste'!D138=""),"",'SD DATA Paste'!D138)</f>
        <v/>
      </c>
      <c r="AB97" s="67" t="str">
        <f>IF(AND('SD DATA Paste'!E138=""),"",'SD DATA Paste'!E138)</f>
        <v/>
      </c>
      <c r="AC97" s="67" t="str">
        <f>IF(AND('SD DATA Paste'!G138=""),"",'SD DATA Paste'!G138)</f>
        <v/>
      </c>
      <c r="AD97" s="67" t="str">
        <f>IF(AND('SD DATA Paste'!H138=""),"",'SD DATA Paste'!H138)</f>
        <v/>
      </c>
      <c r="AE97" s="67" t="str">
        <f>IF(AND('SD DATA Paste'!I138=""),"",'SD DATA Paste'!I138)</f>
        <v/>
      </c>
      <c r="AF97" s="67" t="str">
        <f>IF(AND('SD DATA Paste'!C138=""),"",IF(AND('SD DATA Paste'!C138="Girl"),"F",IF(AND('SD DATA Paste'!C138="Boy"),"M","")))</f>
        <v/>
      </c>
      <c r="AG97" s="67" t="str">
        <f>IF(AND('SD DATA Paste'!F138=""),"",'SD DATA Paste'!F138)</f>
        <v/>
      </c>
      <c r="AH97" s="67" t="str">
        <f>IF(AND('SD DATA Paste'!B138=""),"",'SD DATA Paste'!B138)</f>
        <v/>
      </c>
    </row>
    <row r="98" spans="1:34" ht="30" customHeight="1" thickTop="1" thickBot="1">
      <c r="A98" s="283" t="str">
        <f>IF(AND('SD DATA Paste'!D97=""),"",VALUE('SD DATA Paste'!D97))</f>
        <v/>
      </c>
      <c r="B98" s="334" t="str">
        <f>IF(AND('SD DATA Paste'!E97=""),"",VALUE('SD DATA Paste'!E97))</f>
        <v/>
      </c>
      <c r="C98" s="334" t="str">
        <f>IF(AND('SD DATA Paste'!G97=""),"",'SD DATA Paste'!G97)</f>
        <v/>
      </c>
      <c r="D98" s="334" t="str">
        <f>IF(AND('SD DATA Paste'!H97=""),"",'SD DATA Paste'!H97)</f>
        <v/>
      </c>
      <c r="E98" s="334" t="str">
        <f>IF(AND('SD DATA Paste'!I97=""),"",'SD DATA Paste'!I97)</f>
        <v/>
      </c>
      <c r="F98" s="334" t="str">
        <f>IF(AND('SD DATA Paste'!C97=""),"",IF(OR('SD DATA Paste'!C97="Boy",'SD DATA Paste'!C97="M"),"M",IF(OR('SD DATA Paste'!C97="Girl",'SD DATA Paste'!C97="F"),"F","")))</f>
        <v/>
      </c>
      <c r="G98" s="335" t="str">
        <f>IF(AND('SD DATA Paste'!F97=""),"",'SD DATA Paste'!F97)</f>
        <v/>
      </c>
      <c r="H98" s="334" t="str">
        <f>IF(AND('SD DATA Paste'!B97=""),"",'SD DATA Paste'!B97)</f>
        <v/>
      </c>
      <c r="I98" s="480"/>
      <c r="J98" s="479"/>
      <c r="K98" s="124"/>
      <c r="L98" s="124"/>
      <c r="M98" s="124"/>
      <c r="AA98" s="67" t="str">
        <f>IF(AND('SD DATA Paste'!D139=""),"",'SD DATA Paste'!D139)</f>
        <v/>
      </c>
      <c r="AB98" s="67" t="str">
        <f>IF(AND('SD DATA Paste'!E139=""),"",'SD DATA Paste'!E139)</f>
        <v/>
      </c>
      <c r="AC98" s="67" t="str">
        <f>IF(AND('SD DATA Paste'!G139=""),"",'SD DATA Paste'!G139)</f>
        <v/>
      </c>
      <c r="AD98" s="67" t="str">
        <f>IF(AND('SD DATA Paste'!H139=""),"",'SD DATA Paste'!H139)</f>
        <v/>
      </c>
      <c r="AE98" s="67" t="str">
        <f>IF(AND('SD DATA Paste'!I139=""),"",'SD DATA Paste'!I139)</f>
        <v/>
      </c>
      <c r="AF98" s="67" t="str">
        <f>IF(AND('SD DATA Paste'!C139=""),"",IF(AND('SD DATA Paste'!C139="Girl"),"F",IF(AND('SD DATA Paste'!C139="Boy"),"M","")))</f>
        <v/>
      </c>
      <c r="AG98" s="67" t="str">
        <f>IF(AND('SD DATA Paste'!F139=""),"",'SD DATA Paste'!F139)</f>
        <v/>
      </c>
      <c r="AH98" s="67" t="str">
        <f>IF(AND('SD DATA Paste'!B139=""),"",'SD DATA Paste'!B139)</f>
        <v/>
      </c>
    </row>
    <row r="99" spans="1:34" ht="30" customHeight="1" thickTop="1" thickBot="1">
      <c r="A99" s="283" t="str">
        <f>IF(AND('SD DATA Paste'!D98=""),"",VALUE('SD DATA Paste'!D98))</f>
        <v/>
      </c>
      <c r="B99" s="334" t="str">
        <f>IF(AND('SD DATA Paste'!E98=""),"",VALUE('SD DATA Paste'!E98))</f>
        <v/>
      </c>
      <c r="C99" s="334" t="str">
        <f>IF(AND('SD DATA Paste'!G98=""),"",'SD DATA Paste'!G98)</f>
        <v/>
      </c>
      <c r="D99" s="334" t="str">
        <f>IF(AND('SD DATA Paste'!H98=""),"",'SD DATA Paste'!H98)</f>
        <v/>
      </c>
      <c r="E99" s="334" t="str">
        <f>IF(AND('SD DATA Paste'!I98=""),"",'SD DATA Paste'!I98)</f>
        <v/>
      </c>
      <c r="F99" s="334" t="str">
        <f>IF(AND('SD DATA Paste'!C98=""),"",IF(OR('SD DATA Paste'!C98="Boy",'SD DATA Paste'!C98="M"),"M",IF(OR('SD DATA Paste'!C98="Girl",'SD DATA Paste'!C98="F"),"F","")))</f>
        <v/>
      </c>
      <c r="G99" s="335" t="str">
        <f>IF(AND('SD DATA Paste'!F98=""),"",'SD DATA Paste'!F98)</f>
        <v/>
      </c>
      <c r="H99" s="334" t="str">
        <f>IF(AND('SD DATA Paste'!B98=""),"",'SD DATA Paste'!B98)</f>
        <v/>
      </c>
      <c r="I99" s="480"/>
      <c r="J99" s="479"/>
      <c r="K99" s="124"/>
      <c r="L99" s="124"/>
      <c r="M99" s="124"/>
      <c r="AA99" s="67" t="str">
        <f>IF(AND('SD DATA Paste'!D140=""),"",'SD DATA Paste'!D140)</f>
        <v/>
      </c>
      <c r="AB99" s="67" t="str">
        <f>IF(AND('SD DATA Paste'!E140=""),"",'SD DATA Paste'!E140)</f>
        <v/>
      </c>
      <c r="AC99" s="67" t="str">
        <f>IF(AND('SD DATA Paste'!G140=""),"",'SD DATA Paste'!G140)</f>
        <v/>
      </c>
      <c r="AD99" s="67" t="str">
        <f>IF(AND('SD DATA Paste'!H140=""),"",'SD DATA Paste'!H140)</f>
        <v/>
      </c>
      <c r="AE99" s="67" t="str">
        <f>IF(AND('SD DATA Paste'!I140=""),"",'SD DATA Paste'!I140)</f>
        <v/>
      </c>
      <c r="AF99" s="67" t="str">
        <f>IF(AND('SD DATA Paste'!C140=""),"",IF(AND('SD DATA Paste'!C140="Girl"),"F",IF(AND('SD DATA Paste'!C140="Boy"),"M","")))</f>
        <v/>
      </c>
      <c r="AG99" s="67" t="str">
        <f>IF(AND('SD DATA Paste'!F140=""),"",'SD DATA Paste'!F140)</f>
        <v/>
      </c>
      <c r="AH99" s="67" t="str">
        <f>IF(AND('SD DATA Paste'!B140=""),"",'SD DATA Paste'!B140)</f>
        <v/>
      </c>
    </row>
    <row r="100" spans="1:34" ht="30" customHeight="1" thickTop="1" thickBot="1">
      <c r="A100" s="283" t="str">
        <f>IF(AND('SD DATA Paste'!D99=""),"",VALUE('SD DATA Paste'!D99))</f>
        <v/>
      </c>
      <c r="B100" s="334" t="str">
        <f>IF(AND('SD DATA Paste'!E99=""),"",VALUE('SD DATA Paste'!E99))</f>
        <v/>
      </c>
      <c r="C100" s="334" t="str">
        <f>IF(AND('SD DATA Paste'!G99=""),"",'SD DATA Paste'!G99)</f>
        <v/>
      </c>
      <c r="D100" s="334" t="str">
        <f>IF(AND('SD DATA Paste'!H99=""),"",'SD DATA Paste'!H99)</f>
        <v/>
      </c>
      <c r="E100" s="334" t="str">
        <f>IF(AND('SD DATA Paste'!I99=""),"",'SD DATA Paste'!I99)</f>
        <v/>
      </c>
      <c r="F100" s="334" t="str">
        <f>IF(AND('SD DATA Paste'!C99=""),"",IF(OR('SD DATA Paste'!C99="Boy",'SD DATA Paste'!C99="M"),"M",IF(OR('SD DATA Paste'!C99="Girl",'SD DATA Paste'!C99="F"),"F","")))</f>
        <v/>
      </c>
      <c r="G100" s="335" t="str">
        <f>IF(AND('SD DATA Paste'!F99=""),"",'SD DATA Paste'!F99)</f>
        <v/>
      </c>
      <c r="H100" s="334" t="str">
        <f>IF(AND('SD DATA Paste'!B99=""),"",'SD DATA Paste'!B99)</f>
        <v/>
      </c>
      <c r="I100" s="480"/>
      <c r="J100" s="479"/>
      <c r="K100" s="124"/>
      <c r="L100" s="124"/>
      <c r="M100" s="124"/>
      <c r="AA100" s="67" t="str">
        <f>IF(AND('SD DATA Paste'!D141=""),"",'SD DATA Paste'!D141)</f>
        <v/>
      </c>
      <c r="AB100" s="67" t="str">
        <f>IF(AND('SD DATA Paste'!E141=""),"",'SD DATA Paste'!E141)</f>
        <v/>
      </c>
      <c r="AC100" s="67" t="str">
        <f>IF(AND('SD DATA Paste'!G141=""),"",'SD DATA Paste'!G141)</f>
        <v/>
      </c>
      <c r="AD100" s="67" t="str">
        <f>IF(AND('SD DATA Paste'!H141=""),"",'SD DATA Paste'!H141)</f>
        <v/>
      </c>
      <c r="AE100" s="67" t="str">
        <f>IF(AND('SD DATA Paste'!I141=""),"",'SD DATA Paste'!I141)</f>
        <v/>
      </c>
      <c r="AF100" s="67" t="str">
        <f>IF(AND('SD DATA Paste'!C141=""),"",IF(AND('SD DATA Paste'!C141="Girl"),"F",IF(AND('SD DATA Paste'!C141="Boy"),"M","")))</f>
        <v/>
      </c>
      <c r="AG100" s="67" t="str">
        <f>IF(AND('SD DATA Paste'!F141=""),"",'SD DATA Paste'!F141)</f>
        <v/>
      </c>
      <c r="AH100" s="67" t="str">
        <f>IF(AND('SD DATA Paste'!B141=""),"",'SD DATA Paste'!B141)</f>
        <v/>
      </c>
    </row>
    <row r="101" spans="1:34" ht="30" customHeight="1" thickTop="1" thickBot="1">
      <c r="A101" s="283" t="str">
        <f>IF(AND('SD DATA Paste'!D100=""),"",VALUE('SD DATA Paste'!D100))</f>
        <v/>
      </c>
      <c r="B101" s="334" t="str">
        <f>IF(AND('SD DATA Paste'!E100=""),"",VALUE('SD DATA Paste'!E100))</f>
        <v/>
      </c>
      <c r="C101" s="334" t="str">
        <f>IF(AND('SD DATA Paste'!G100=""),"",'SD DATA Paste'!G100)</f>
        <v/>
      </c>
      <c r="D101" s="334" t="str">
        <f>IF(AND('SD DATA Paste'!H100=""),"",'SD DATA Paste'!H100)</f>
        <v/>
      </c>
      <c r="E101" s="334" t="str">
        <f>IF(AND('SD DATA Paste'!I100=""),"",'SD DATA Paste'!I100)</f>
        <v/>
      </c>
      <c r="F101" s="334" t="str">
        <f>IF(AND('SD DATA Paste'!C100=""),"",IF(OR('SD DATA Paste'!C100="Boy",'SD DATA Paste'!C100="M"),"M",IF(OR('SD DATA Paste'!C100="Girl",'SD DATA Paste'!C100="F"),"F","")))</f>
        <v/>
      </c>
      <c r="G101" s="335" t="str">
        <f>IF(AND('SD DATA Paste'!F100=""),"",'SD DATA Paste'!F100)</f>
        <v/>
      </c>
      <c r="H101" s="334" t="str">
        <f>IF(AND('SD DATA Paste'!B100=""),"",'SD DATA Paste'!B100)</f>
        <v/>
      </c>
      <c r="I101" s="480"/>
      <c r="J101" s="479"/>
      <c r="K101" s="124"/>
      <c r="L101" s="124"/>
      <c r="M101" s="124"/>
      <c r="AA101" s="67" t="str">
        <f>IF(AND('SD DATA Paste'!D142=""),"",'SD DATA Paste'!D142)</f>
        <v/>
      </c>
      <c r="AB101" s="67" t="str">
        <f>IF(AND('SD DATA Paste'!E142=""),"",'SD DATA Paste'!E142)</f>
        <v/>
      </c>
      <c r="AC101" s="67" t="str">
        <f>IF(AND('SD DATA Paste'!G142=""),"",'SD DATA Paste'!G142)</f>
        <v/>
      </c>
      <c r="AD101" s="67" t="str">
        <f>IF(AND('SD DATA Paste'!H142=""),"",'SD DATA Paste'!H142)</f>
        <v/>
      </c>
      <c r="AE101" s="67" t="str">
        <f>IF(AND('SD DATA Paste'!I142=""),"",'SD DATA Paste'!I142)</f>
        <v/>
      </c>
      <c r="AF101" s="67" t="str">
        <f>IF(AND('SD DATA Paste'!C142=""),"",IF(AND('SD DATA Paste'!C142="Girl"),"F",IF(AND('SD DATA Paste'!C142="Boy"),"M","")))</f>
        <v/>
      </c>
      <c r="AG101" s="67" t="str">
        <f>IF(AND('SD DATA Paste'!F142=""),"",'SD DATA Paste'!F142)</f>
        <v/>
      </c>
      <c r="AH101" s="67" t="str">
        <f>IF(AND('SD DATA Paste'!B142=""),"",'SD DATA Paste'!B142)</f>
        <v/>
      </c>
    </row>
    <row r="102" spans="1:34" ht="30" customHeight="1" thickTop="1" thickBot="1">
      <c r="A102" s="283" t="str">
        <f>IF(AND('SD DATA Paste'!D101=""),"",VALUE('SD DATA Paste'!D101))</f>
        <v/>
      </c>
      <c r="B102" s="334" t="str">
        <f>IF(AND('SD DATA Paste'!E101=""),"",VALUE('SD DATA Paste'!E101))</f>
        <v/>
      </c>
      <c r="C102" s="334" t="str">
        <f>IF(AND('SD DATA Paste'!G101=""),"",'SD DATA Paste'!G101)</f>
        <v/>
      </c>
      <c r="D102" s="334" t="str">
        <f>IF(AND('SD DATA Paste'!H101=""),"",'SD DATA Paste'!H101)</f>
        <v/>
      </c>
      <c r="E102" s="334" t="str">
        <f>IF(AND('SD DATA Paste'!I101=""),"",'SD DATA Paste'!I101)</f>
        <v/>
      </c>
      <c r="F102" s="334" t="str">
        <f>IF(AND('SD DATA Paste'!C101=""),"",IF(OR('SD DATA Paste'!C101="Boy",'SD DATA Paste'!C101="M"),"M",IF(OR('SD DATA Paste'!C101="Girl",'SD DATA Paste'!C101="F"),"F","")))</f>
        <v/>
      </c>
      <c r="G102" s="335" t="str">
        <f>IF(AND('SD DATA Paste'!F101=""),"",'SD DATA Paste'!F101)</f>
        <v/>
      </c>
      <c r="H102" s="334" t="str">
        <f>IF(AND('SD DATA Paste'!B101=""),"",'SD DATA Paste'!B101)</f>
        <v/>
      </c>
      <c r="I102" s="480"/>
      <c r="J102" s="479"/>
      <c r="K102" s="124"/>
      <c r="L102" s="124"/>
      <c r="M102" s="124"/>
      <c r="AA102" s="67" t="str">
        <f>IF(AND('SD DATA Paste'!D143=""),"",'SD DATA Paste'!D143)</f>
        <v/>
      </c>
      <c r="AB102" s="67" t="str">
        <f>IF(AND('SD DATA Paste'!E143=""),"",'SD DATA Paste'!E143)</f>
        <v/>
      </c>
      <c r="AC102" s="67" t="str">
        <f>IF(AND('SD DATA Paste'!G143=""),"",'SD DATA Paste'!G143)</f>
        <v/>
      </c>
      <c r="AD102" s="67" t="str">
        <f>IF(AND('SD DATA Paste'!H143=""),"",'SD DATA Paste'!H143)</f>
        <v/>
      </c>
      <c r="AE102" s="67" t="str">
        <f>IF(AND('SD DATA Paste'!I143=""),"",'SD DATA Paste'!I143)</f>
        <v/>
      </c>
      <c r="AF102" s="67" t="str">
        <f>IF(AND('SD DATA Paste'!C143=""),"",IF(AND('SD DATA Paste'!C143="Girl"),"F",IF(AND('SD DATA Paste'!C143="Boy"),"M","")))</f>
        <v/>
      </c>
      <c r="AG102" s="67" t="str">
        <f>IF(AND('SD DATA Paste'!F143=""),"",'SD DATA Paste'!F143)</f>
        <v/>
      </c>
      <c r="AH102" s="67" t="str">
        <f>IF(AND('SD DATA Paste'!B143=""),"",'SD DATA Paste'!B143)</f>
        <v/>
      </c>
    </row>
    <row r="103" spans="1:34" ht="19.5" thickTop="1" thickBot="1">
      <c r="A103" s="283" t="str">
        <f>IF(AND('SD DATA Paste'!D102=""),"",VALUE('SD DATA Paste'!D102))</f>
        <v/>
      </c>
      <c r="B103" s="334" t="str">
        <f>IF(AND('SD DATA Paste'!E102=""),"",VALUE('SD DATA Paste'!E102))</f>
        <v/>
      </c>
      <c r="C103" s="334" t="str">
        <f>IF(AND('SD DATA Paste'!G102=""),"",'SD DATA Paste'!G102)</f>
        <v/>
      </c>
      <c r="D103" s="334" t="str">
        <f>IF(AND('SD DATA Paste'!H102=""),"",'SD DATA Paste'!H102)</f>
        <v/>
      </c>
      <c r="E103" s="334" t="str">
        <f>IF(AND('SD DATA Paste'!I102=""),"",'SD DATA Paste'!I102)</f>
        <v/>
      </c>
      <c r="F103" s="334" t="str">
        <f>IF(AND('SD DATA Paste'!C102=""),"",IF(OR('SD DATA Paste'!C102="Boy",'SD DATA Paste'!C102="M"),"M",IF(OR('SD DATA Paste'!C102="Girl",'SD DATA Paste'!C102="F"),"F","")))</f>
        <v/>
      </c>
      <c r="G103" s="335" t="str">
        <f>IF(AND('SD DATA Paste'!F102=""),"",'SD DATA Paste'!F102)</f>
        <v/>
      </c>
      <c r="H103" s="334" t="str">
        <f>IF(AND('SD DATA Paste'!B102=""),"",'SD DATA Paste'!B102)</f>
        <v/>
      </c>
      <c r="I103" s="480"/>
      <c r="J103" s="479"/>
      <c r="K103" s="124"/>
      <c r="L103" s="124"/>
      <c r="M103" s="124"/>
      <c r="AA103" s="67" t="str">
        <f>IF(AND('SD DATA Paste'!D144=""),"",'SD DATA Paste'!D144)</f>
        <v/>
      </c>
      <c r="AB103" s="67" t="str">
        <f>IF(AND('SD DATA Paste'!E144=""),"",'SD DATA Paste'!E144)</f>
        <v/>
      </c>
      <c r="AC103" s="67" t="str">
        <f>IF(AND('SD DATA Paste'!G144=""),"",'SD DATA Paste'!G144)</f>
        <v/>
      </c>
      <c r="AD103" s="67" t="str">
        <f>IF(AND('SD DATA Paste'!H144=""),"",'SD DATA Paste'!H144)</f>
        <v/>
      </c>
      <c r="AE103" s="67" t="str">
        <f>IF(AND('SD DATA Paste'!I144=""),"",'SD DATA Paste'!I144)</f>
        <v/>
      </c>
      <c r="AF103" s="67" t="str">
        <f>IF(AND('SD DATA Paste'!C144=""),"",IF(AND('SD DATA Paste'!C144="Girl"),"F",IF(AND('SD DATA Paste'!C144="Boy"),"M","")))</f>
        <v/>
      </c>
      <c r="AG103" s="67" t="str">
        <f>IF(AND('SD DATA Paste'!F144=""),"",'SD DATA Paste'!F144)</f>
        <v/>
      </c>
      <c r="AH103" s="67" t="str">
        <f>IF(AND('SD DATA Paste'!B144=""),"",'SD DATA Paste'!B144)</f>
        <v/>
      </c>
    </row>
    <row r="104" spans="1:34" ht="19.5" thickTop="1" thickBot="1">
      <c r="A104" s="283" t="str">
        <f>IF(AND('SD DATA Paste'!D103=""),"",VALUE('SD DATA Paste'!D103))</f>
        <v/>
      </c>
      <c r="B104" s="334" t="str">
        <f>IF(AND('SD DATA Paste'!E103=""),"",VALUE('SD DATA Paste'!E103))</f>
        <v/>
      </c>
      <c r="C104" s="334" t="str">
        <f>IF(AND('SD DATA Paste'!G103=""),"",'SD DATA Paste'!G103)</f>
        <v/>
      </c>
      <c r="D104" s="334" t="str">
        <f>IF(AND('SD DATA Paste'!H103=""),"",'SD DATA Paste'!H103)</f>
        <v/>
      </c>
      <c r="E104" s="334" t="str">
        <f>IF(AND('SD DATA Paste'!I103=""),"",'SD DATA Paste'!I103)</f>
        <v/>
      </c>
      <c r="F104" s="334" t="str">
        <f>IF(AND('SD DATA Paste'!C103=""),"",IF(OR('SD DATA Paste'!C103="Boy",'SD DATA Paste'!C103="M"),"M",IF(OR('SD DATA Paste'!C103="Girl",'SD DATA Paste'!C103="F"),"F","")))</f>
        <v/>
      </c>
      <c r="G104" s="335" t="str">
        <f>IF(AND('SD DATA Paste'!F103=""),"",'SD DATA Paste'!F103)</f>
        <v/>
      </c>
      <c r="H104" s="334" t="str">
        <f>IF(AND('SD DATA Paste'!B103=""),"",'SD DATA Paste'!B103)</f>
        <v/>
      </c>
      <c r="I104" s="480"/>
      <c r="J104" s="479"/>
      <c r="K104" s="124"/>
      <c r="L104" s="124"/>
      <c r="M104" s="124"/>
    </row>
    <row r="105" spans="1:34" ht="16.5" customHeight="1" thickTop="1" thickBot="1">
      <c r="A105" s="283" t="str">
        <f>IF(AND('SD DATA Paste'!D104=""),"",VALUE('SD DATA Paste'!D104))</f>
        <v/>
      </c>
      <c r="B105" s="334" t="str">
        <f>IF(AND('SD DATA Paste'!E104=""),"",VALUE('SD DATA Paste'!E104))</f>
        <v/>
      </c>
      <c r="C105" s="334" t="str">
        <f>IF(AND('SD DATA Paste'!G104=""),"",'SD DATA Paste'!G104)</f>
        <v/>
      </c>
      <c r="D105" s="334" t="str">
        <f>IF(AND('SD DATA Paste'!H104=""),"",'SD DATA Paste'!H104)</f>
        <v/>
      </c>
      <c r="E105" s="334" t="str">
        <f>IF(AND('SD DATA Paste'!I104=""),"",'SD DATA Paste'!I104)</f>
        <v/>
      </c>
      <c r="F105" s="334" t="str">
        <f>IF(AND('SD DATA Paste'!C104=""),"",IF(OR('SD DATA Paste'!C104="Boy",'SD DATA Paste'!C104="M"),"M",IF(OR('SD DATA Paste'!C104="Girl",'SD DATA Paste'!C104="F"),"F","")))</f>
        <v/>
      </c>
      <c r="G105" s="335" t="str">
        <f>IF(AND('SD DATA Paste'!F104=""),"",'SD DATA Paste'!F104)</f>
        <v/>
      </c>
      <c r="H105" s="334" t="str">
        <f>IF(AND('SD DATA Paste'!B104=""),"",'SD DATA Paste'!B104)</f>
        <v/>
      </c>
      <c r="I105" s="480"/>
      <c r="J105" s="479"/>
      <c r="K105" s="124"/>
      <c r="L105" s="124"/>
      <c r="M105" s="124"/>
    </row>
    <row r="106" spans="1:34" ht="16.5" customHeight="1" thickTop="1" thickBot="1">
      <c r="A106" s="283" t="str">
        <f>IF(AND('SD DATA Paste'!D105=""),"",VALUE('SD DATA Paste'!D105))</f>
        <v/>
      </c>
      <c r="B106" s="334" t="str">
        <f>IF(AND('SD DATA Paste'!E105=""),"",VALUE('SD DATA Paste'!E105))</f>
        <v/>
      </c>
      <c r="C106" s="334" t="str">
        <f>IF(AND('SD DATA Paste'!G105=""),"",'SD DATA Paste'!G105)</f>
        <v/>
      </c>
      <c r="D106" s="334" t="str">
        <f>IF(AND('SD DATA Paste'!H105=""),"",'SD DATA Paste'!H105)</f>
        <v/>
      </c>
      <c r="E106" s="334" t="str">
        <f>IF(AND('SD DATA Paste'!I105=""),"",'SD DATA Paste'!I105)</f>
        <v/>
      </c>
      <c r="F106" s="334" t="str">
        <f>IF(AND('SD DATA Paste'!C105=""),"",IF(OR('SD DATA Paste'!C105="Boy",'SD DATA Paste'!C105="M"),"M",IF(OR('SD DATA Paste'!C105="Girl",'SD DATA Paste'!C105="F"),"F","")))</f>
        <v/>
      </c>
      <c r="G106" s="335" t="str">
        <f>IF(AND('SD DATA Paste'!F105=""),"",'SD DATA Paste'!F105)</f>
        <v/>
      </c>
      <c r="H106" s="334" t="str">
        <f>IF(AND('SD DATA Paste'!B105=""),"",'SD DATA Paste'!B105)</f>
        <v/>
      </c>
      <c r="I106" s="480"/>
      <c r="J106" s="479"/>
    </row>
    <row r="107" spans="1:34" ht="16.5" customHeight="1" thickTop="1" thickBot="1">
      <c r="A107" s="283" t="str">
        <f>IF(AND('SD DATA Paste'!D106=""),"",VALUE('SD DATA Paste'!D106))</f>
        <v/>
      </c>
      <c r="B107" s="334" t="str">
        <f>IF(AND('SD DATA Paste'!E106=""),"",VALUE('SD DATA Paste'!E106))</f>
        <v/>
      </c>
      <c r="C107" s="334" t="str">
        <f>IF(AND('SD DATA Paste'!G106=""),"",'SD DATA Paste'!G106)</f>
        <v/>
      </c>
      <c r="D107" s="334" t="str">
        <f>IF(AND('SD DATA Paste'!H106=""),"",'SD DATA Paste'!H106)</f>
        <v/>
      </c>
      <c r="E107" s="334" t="str">
        <f>IF(AND('SD DATA Paste'!I106=""),"",'SD DATA Paste'!I106)</f>
        <v/>
      </c>
      <c r="F107" s="334" t="str">
        <f>IF(AND('SD DATA Paste'!C106=""),"",IF(OR('SD DATA Paste'!C106="Boy",'SD DATA Paste'!C106="M"),"M",IF(OR('SD DATA Paste'!C106="Girl",'SD DATA Paste'!C106="F"),"F","")))</f>
        <v/>
      </c>
      <c r="G107" s="335" t="str">
        <f>IF(AND('SD DATA Paste'!F106=""),"",'SD DATA Paste'!F106)</f>
        <v/>
      </c>
      <c r="H107" s="334" t="str">
        <f>IF(AND('SD DATA Paste'!B106=""),"",'SD DATA Paste'!B106)</f>
        <v/>
      </c>
      <c r="I107" s="480"/>
      <c r="J107" s="479"/>
    </row>
    <row r="108" spans="1:34" ht="16.5" customHeight="1" thickTop="1" thickBot="1">
      <c r="A108" s="283" t="str">
        <f>IF(AND('SD DATA Paste'!D107=""),"",VALUE('SD DATA Paste'!D107))</f>
        <v/>
      </c>
      <c r="B108" s="334" t="str">
        <f>IF(AND('SD DATA Paste'!E107=""),"",VALUE('SD DATA Paste'!E107))</f>
        <v/>
      </c>
      <c r="C108" s="334" t="str">
        <f>IF(AND('SD DATA Paste'!G107=""),"",'SD DATA Paste'!G107)</f>
        <v/>
      </c>
      <c r="D108" s="334" t="str">
        <f>IF(AND('SD DATA Paste'!H107=""),"",'SD DATA Paste'!H107)</f>
        <v/>
      </c>
      <c r="E108" s="334" t="str">
        <f>IF(AND('SD DATA Paste'!I107=""),"",'SD DATA Paste'!I107)</f>
        <v/>
      </c>
      <c r="F108" s="334" t="str">
        <f>IF(AND('SD DATA Paste'!C107=""),"",IF(OR('SD DATA Paste'!C107="Boy",'SD DATA Paste'!C107="M"),"M",IF(OR('SD DATA Paste'!C107="Girl",'SD DATA Paste'!C107="F"),"F","")))</f>
        <v/>
      </c>
      <c r="G108" s="335" t="str">
        <f>IF(AND('SD DATA Paste'!F107=""),"",'SD DATA Paste'!F107)</f>
        <v/>
      </c>
      <c r="H108" s="334" t="str">
        <f>IF(AND('SD DATA Paste'!B107=""),"",'SD DATA Paste'!B107)</f>
        <v/>
      </c>
      <c r="I108" s="480"/>
      <c r="J108" s="479"/>
    </row>
    <row r="109" spans="1:34" ht="16.5" customHeight="1" thickTop="1" thickBot="1">
      <c r="A109" s="283" t="str">
        <f>IF(AND('SD DATA Paste'!D108=""),"",VALUE('SD DATA Paste'!D108))</f>
        <v/>
      </c>
      <c r="B109" s="334" t="str">
        <f>IF(AND('SD DATA Paste'!E108=""),"",VALUE('SD DATA Paste'!E108))</f>
        <v/>
      </c>
      <c r="C109" s="334" t="str">
        <f>IF(AND('SD DATA Paste'!G108=""),"",'SD DATA Paste'!G108)</f>
        <v/>
      </c>
      <c r="D109" s="334" t="str">
        <f>IF(AND('SD DATA Paste'!H108=""),"",'SD DATA Paste'!H108)</f>
        <v/>
      </c>
      <c r="E109" s="334" t="str">
        <f>IF(AND('SD DATA Paste'!I108=""),"",'SD DATA Paste'!I108)</f>
        <v/>
      </c>
      <c r="F109" s="334" t="str">
        <f>IF(AND('SD DATA Paste'!C108=""),"",IF(OR('SD DATA Paste'!C108="Boy",'SD DATA Paste'!C108="M"),"M",IF(OR('SD DATA Paste'!C108="Girl",'SD DATA Paste'!C108="F"),"F","")))</f>
        <v/>
      </c>
      <c r="G109" s="335" t="str">
        <f>IF(AND('SD DATA Paste'!F108=""),"",'SD DATA Paste'!F108)</f>
        <v/>
      </c>
      <c r="H109" s="334" t="str">
        <f>IF(AND('SD DATA Paste'!B108=""),"",'SD DATA Paste'!B108)</f>
        <v/>
      </c>
      <c r="I109" s="480"/>
      <c r="J109" s="479"/>
    </row>
    <row r="110" spans="1:34" ht="16.5" customHeight="1" thickTop="1" thickBot="1">
      <c r="A110" s="283" t="str">
        <f>IF(AND('SD DATA Paste'!D109=""),"",VALUE('SD DATA Paste'!D109))</f>
        <v/>
      </c>
      <c r="B110" s="334" t="str">
        <f>IF(AND('SD DATA Paste'!E109=""),"",VALUE('SD DATA Paste'!E109))</f>
        <v/>
      </c>
      <c r="C110" s="334" t="str">
        <f>IF(AND('SD DATA Paste'!G109=""),"",'SD DATA Paste'!G109)</f>
        <v/>
      </c>
      <c r="D110" s="334" t="str">
        <f>IF(AND('SD DATA Paste'!H109=""),"",'SD DATA Paste'!H109)</f>
        <v/>
      </c>
      <c r="E110" s="334" t="str">
        <f>IF(AND('SD DATA Paste'!I109=""),"",'SD DATA Paste'!I109)</f>
        <v/>
      </c>
      <c r="F110" s="334" t="str">
        <f>IF(AND('SD DATA Paste'!C109=""),"",IF(OR('SD DATA Paste'!C109="Boy",'SD DATA Paste'!C109="M"),"M",IF(OR('SD DATA Paste'!C109="Girl",'SD DATA Paste'!C109="F"),"F","")))</f>
        <v/>
      </c>
      <c r="G110" s="335" t="str">
        <f>IF(AND('SD DATA Paste'!F109=""),"",'SD DATA Paste'!F109)</f>
        <v/>
      </c>
      <c r="H110" s="334" t="str">
        <f>IF(AND('SD DATA Paste'!B109=""),"",'SD DATA Paste'!B109)</f>
        <v/>
      </c>
      <c r="I110" s="480"/>
      <c r="J110" s="479"/>
    </row>
    <row r="111" spans="1:34" ht="16.5" customHeight="1" thickTop="1" thickBot="1">
      <c r="A111" s="283" t="str">
        <f>IF(AND('SD DATA Paste'!D110=""),"",VALUE('SD DATA Paste'!D110))</f>
        <v/>
      </c>
      <c r="B111" s="334" t="str">
        <f>IF(AND('SD DATA Paste'!E110=""),"",VALUE('SD DATA Paste'!E110))</f>
        <v/>
      </c>
      <c r="C111" s="334" t="str">
        <f>IF(AND('SD DATA Paste'!G110=""),"",'SD DATA Paste'!G110)</f>
        <v/>
      </c>
      <c r="D111" s="334" t="str">
        <f>IF(AND('SD DATA Paste'!H110=""),"",'SD DATA Paste'!H110)</f>
        <v/>
      </c>
      <c r="E111" s="334" t="str">
        <f>IF(AND('SD DATA Paste'!I110=""),"",'SD DATA Paste'!I110)</f>
        <v/>
      </c>
      <c r="F111" s="334" t="str">
        <f>IF(AND('SD DATA Paste'!C110=""),"",IF(OR('SD DATA Paste'!C110="Boy",'SD DATA Paste'!C110="M"),"M",IF(OR('SD DATA Paste'!C110="Girl",'SD DATA Paste'!C110="F"),"F","")))</f>
        <v/>
      </c>
      <c r="G111" s="335" t="str">
        <f>IF(AND('SD DATA Paste'!F110=""),"",'SD DATA Paste'!F110)</f>
        <v/>
      </c>
      <c r="H111" s="334" t="str">
        <f>IF(AND('SD DATA Paste'!B110=""),"",'SD DATA Paste'!B110)</f>
        <v/>
      </c>
      <c r="I111" s="480"/>
      <c r="J111" s="479"/>
    </row>
    <row r="112" spans="1:34" ht="16.5" customHeight="1" thickTop="1" thickBot="1">
      <c r="A112" s="283" t="str">
        <f>IF(AND('SD DATA Paste'!D111=""),"",VALUE('SD DATA Paste'!D111))</f>
        <v/>
      </c>
      <c r="B112" s="334" t="str">
        <f>IF(AND('SD DATA Paste'!E111=""),"",VALUE('SD DATA Paste'!E111))</f>
        <v/>
      </c>
      <c r="C112" s="334" t="str">
        <f>IF(AND('SD DATA Paste'!G111=""),"",'SD DATA Paste'!G111)</f>
        <v/>
      </c>
      <c r="D112" s="334" t="str">
        <f>IF(AND('SD DATA Paste'!H111=""),"",'SD DATA Paste'!H111)</f>
        <v/>
      </c>
      <c r="E112" s="334" t="str">
        <f>IF(AND('SD DATA Paste'!I111=""),"",'SD DATA Paste'!I111)</f>
        <v/>
      </c>
      <c r="F112" s="334" t="str">
        <f>IF(AND('SD DATA Paste'!C111=""),"",IF(OR('SD DATA Paste'!C111="Boy",'SD DATA Paste'!C111="M"),"M",IF(OR('SD DATA Paste'!C111="Girl",'SD DATA Paste'!C111="F"),"F","")))</f>
        <v/>
      </c>
      <c r="G112" s="335" t="str">
        <f>IF(AND('SD DATA Paste'!F111=""),"",'SD DATA Paste'!F111)</f>
        <v/>
      </c>
      <c r="H112" s="334" t="str">
        <f>IF(AND('SD DATA Paste'!B111=""),"",'SD DATA Paste'!B111)</f>
        <v/>
      </c>
      <c r="I112" s="480"/>
      <c r="J112" s="479"/>
    </row>
    <row r="113" spans="1:10" ht="16.5" customHeight="1" thickTop="1" thickBot="1">
      <c r="A113" s="283" t="str">
        <f>IF(AND('SD DATA Paste'!D112=""),"",VALUE('SD DATA Paste'!D112))</f>
        <v/>
      </c>
      <c r="B113" s="334" t="str">
        <f>IF(AND('SD DATA Paste'!E112=""),"",VALUE('SD DATA Paste'!E112))</f>
        <v/>
      </c>
      <c r="C113" s="334" t="str">
        <f>IF(AND('SD DATA Paste'!G112=""),"",'SD DATA Paste'!G112)</f>
        <v/>
      </c>
      <c r="D113" s="334" t="str">
        <f>IF(AND('SD DATA Paste'!H112=""),"",'SD DATA Paste'!H112)</f>
        <v/>
      </c>
      <c r="E113" s="334" t="str">
        <f>IF(AND('SD DATA Paste'!I112=""),"",'SD DATA Paste'!I112)</f>
        <v/>
      </c>
      <c r="F113" s="334" t="str">
        <f>IF(AND('SD DATA Paste'!C112=""),"",IF(OR('SD DATA Paste'!C112="Boy",'SD DATA Paste'!C112="M"),"M",IF(OR('SD DATA Paste'!C112="Girl",'SD DATA Paste'!C112="F"),"F","")))</f>
        <v/>
      </c>
      <c r="G113" s="335" t="str">
        <f>IF(AND('SD DATA Paste'!F112=""),"",'SD DATA Paste'!F112)</f>
        <v/>
      </c>
      <c r="H113" s="334" t="str">
        <f>IF(AND('SD DATA Paste'!B112=""),"",'SD DATA Paste'!B112)</f>
        <v/>
      </c>
      <c r="I113" s="480"/>
      <c r="J113" s="479"/>
    </row>
    <row r="114" spans="1:10" ht="16.5" customHeight="1" thickTop="1" thickBot="1">
      <c r="A114" s="283" t="str">
        <f>IF(AND('SD DATA Paste'!D113=""),"",VALUE('SD DATA Paste'!D113))</f>
        <v/>
      </c>
      <c r="B114" s="334" t="str">
        <f>IF(AND('SD DATA Paste'!E113=""),"",VALUE('SD DATA Paste'!E113))</f>
        <v/>
      </c>
      <c r="C114" s="334" t="str">
        <f>IF(AND('SD DATA Paste'!G113=""),"",'SD DATA Paste'!G113)</f>
        <v/>
      </c>
      <c r="D114" s="334" t="str">
        <f>IF(AND('SD DATA Paste'!H113=""),"",'SD DATA Paste'!H113)</f>
        <v/>
      </c>
      <c r="E114" s="334" t="str">
        <f>IF(AND('SD DATA Paste'!I113=""),"",'SD DATA Paste'!I113)</f>
        <v/>
      </c>
      <c r="F114" s="334" t="str">
        <f>IF(AND('SD DATA Paste'!C113=""),"",IF(OR('SD DATA Paste'!C113="Boy",'SD DATA Paste'!C113="M"),"M",IF(OR('SD DATA Paste'!C113="Girl",'SD DATA Paste'!C113="F"),"F","")))</f>
        <v/>
      </c>
      <c r="G114" s="335" t="str">
        <f>IF(AND('SD DATA Paste'!F113=""),"",'SD DATA Paste'!F113)</f>
        <v/>
      </c>
      <c r="H114" s="334" t="str">
        <f>IF(AND('SD DATA Paste'!B113=""),"",'SD DATA Paste'!B113)</f>
        <v/>
      </c>
      <c r="I114" s="480"/>
      <c r="J114" s="479"/>
    </row>
    <row r="115" spans="1:10" ht="16.5" customHeight="1" thickTop="1" thickBot="1">
      <c r="A115" s="283" t="str">
        <f>IF(AND('SD DATA Paste'!D114=""),"",VALUE('SD DATA Paste'!D114))</f>
        <v/>
      </c>
      <c r="B115" s="334" t="str">
        <f>IF(AND('SD DATA Paste'!E114=""),"",VALUE('SD DATA Paste'!E114))</f>
        <v/>
      </c>
      <c r="C115" s="334" t="str">
        <f>IF(AND('SD DATA Paste'!G114=""),"",'SD DATA Paste'!G114)</f>
        <v/>
      </c>
      <c r="D115" s="334" t="str">
        <f>IF(AND('SD DATA Paste'!H114=""),"",'SD DATA Paste'!H114)</f>
        <v/>
      </c>
      <c r="E115" s="334" t="str">
        <f>IF(AND('SD DATA Paste'!I114=""),"",'SD DATA Paste'!I114)</f>
        <v/>
      </c>
      <c r="F115" s="334" t="str">
        <f>IF(AND('SD DATA Paste'!C114=""),"",IF(OR('SD DATA Paste'!C114="Boy",'SD DATA Paste'!C114="M"),"M",IF(OR('SD DATA Paste'!C114="Girl",'SD DATA Paste'!C114="F"),"F","")))</f>
        <v/>
      </c>
      <c r="G115" s="335" t="str">
        <f>IF(AND('SD DATA Paste'!F114=""),"",'SD DATA Paste'!F114)</f>
        <v/>
      </c>
      <c r="H115" s="334" t="str">
        <f>IF(AND('SD DATA Paste'!B114=""),"",'SD DATA Paste'!B114)</f>
        <v/>
      </c>
      <c r="I115" s="480"/>
      <c r="J115" s="479"/>
    </row>
    <row r="116" spans="1:10" ht="16.5" customHeight="1" thickTop="1" thickBot="1">
      <c r="A116" s="283" t="str">
        <f>IF(AND('SD DATA Paste'!D115=""),"",VALUE('SD DATA Paste'!D115))</f>
        <v/>
      </c>
      <c r="B116" s="334" t="str">
        <f>IF(AND('SD DATA Paste'!E115=""),"",VALUE('SD DATA Paste'!E115))</f>
        <v/>
      </c>
      <c r="C116" s="334" t="str">
        <f>IF(AND('SD DATA Paste'!G115=""),"",'SD DATA Paste'!G115)</f>
        <v/>
      </c>
      <c r="D116" s="334" t="str">
        <f>IF(AND('SD DATA Paste'!H115=""),"",'SD DATA Paste'!H115)</f>
        <v/>
      </c>
      <c r="E116" s="334" t="str">
        <f>IF(AND('SD DATA Paste'!I115=""),"",'SD DATA Paste'!I115)</f>
        <v/>
      </c>
      <c r="F116" s="334" t="str">
        <f>IF(AND('SD DATA Paste'!C115=""),"",IF(OR('SD DATA Paste'!C115="Boy",'SD DATA Paste'!C115="M"),"M",IF(OR('SD DATA Paste'!C115="Girl",'SD DATA Paste'!C115="F"),"F","")))</f>
        <v/>
      </c>
      <c r="G116" s="335" t="str">
        <f>IF(AND('SD DATA Paste'!F115=""),"",'SD DATA Paste'!F115)</f>
        <v/>
      </c>
      <c r="H116" s="334" t="str">
        <f>IF(AND('SD DATA Paste'!B115=""),"",'SD DATA Paste'!B115)</f>
        <v/>
      </c>
      <c r="I116" s="480"/>
      <c r="J116" s="479"/>
    </row>
    <row r="117" spans="1:10" ht="16.5" customHeight="1" thickTop="1" thickBot="1">
      <c r="A117" s="283" t="str">
        <f>IF(AND('SD DATA Paste'!D116=""),"",VALUE('SD DATA Paste'!D116))</f>
        <v/>
      </c>
      <c r="B117" s="334" t="str">
        <f>IF(AND('SD DATA Paste'!E116=""),"",VALUE('SD DATA Paste'!E116))</f>
        <v/>
      </c>
      <c r="C117" s="334" t="str">
        <f>IF(AND('SD DATA Paste'!G116=""),"",'SD DATA Paste'!G116)</f>
        <v/>
      </c>
      <c r="D117" s="334" t="str">
        <f>IF(AND('SD DATA Paste'!H116=""),"",'SD DATA Paste'!H116)</f>
        <v/>
      </c>
      <c r="E117" s="334" t="str">
        <f>IF(AND('SD DATA Paste'!I116=""),"",'SD DATA Paste'!I116)</f>
        <v/>
      </c>
      <c r="F117" s="334" t="str">
        <f>IF(AND('SD DATA Paste'!C116=""),"",IF(OR('SD DATA Paste'!C116="Boy",'SD DATA Paste'!C116="M"),"M",IF(OR('SD DATA Paste'!C116="Girl",'SD DATA Paste'!C116="F"),"F","")))</f>
        <v/>
      </c>
      <c r="G117" s="335" t="str">
        <f>IF(AND('SD DATA Paste'!F116=""),"",'SD DATA Paste'!F116)</f>
        <v/>
      </c>
      <c r="H117" s="334" t="str">
        <f>IF(AND('SD DATA Paste'!B116=""),"",'SD DATA Paste'!B116)</f>
        <v/>
      </c>
      <c r="I117" s="480"/>
      <c r="J117" s="479"/>
    </row>
    <row r="118" spans="1:10" ht="16.5" customHeight="1" thickTop="1" thickBot="1">
      <c r="A118" s="283" t="str">
        <f>IF(AND('SD DATA Paste'!D117=""),"",VALUE('SD DATA Paste'!D117))</f>
        <v/>
      </c>
      <c r="B118" s="334" t="str">
        <f>IF(AND('SD DATA Paste'!E117=""),"",VALUE('SD DATA Paste'!E117))</f>
        <v/>
      </c>
      <c r="C118" s="334" t="str">
        <f>IF(AND('SD DATA Paste'!G117=""),"",'SD DATA Paste'!G117)</f>
        <v/>
      </c>
      <c r="D118" s="334" t="str">
        <f>IF(AND('SD DATA Paste'!H117=""),"",'SD DATA Paste'!H117)</f>
        <v/>
      </c>
      <c r="E118" s="334" t="str">
        <f>IF(AND('SD DATA Paste'!I117=""),"",'SD DATA Paste'!I117)</f>
        <v/>
      </c>
      <c r="F118" s="334" t="str">
        <f>IF(AND('SD DATA Paste'!C117=""),"",IF(OR('SD DATA Paste'!C117="Boy",'SD DATA Paste'!C117="M"),"M",IF(OR('SD DATA Paste'!C117="Girl",'SD DATA Paste'!C117="F"),"F","")))</f>
        <v/>
      </c>
      <c r="G118" s="335" t="str">
        <f>IF(AND('SD DATA Paste'!F117=""),"",'SD DATA Paste'!F117)</f>
        <v/>
      </c>
      <c r="H118" s="334" t="str">
        <f>IF(AND('SD DATA Paste'!B117=""),"",'SD DATA Paste'!B117)</f>
        <v/>
      </c>
      <c r="I118" s="480"/>
      <c r="J118" s="479"/>
    </row>
    <row r="119" spans="1:10" ht="16.5" customHeight="1" thickTop="1" thickBot="1">
      <c r="A119" s="283" t="str">
        <f>IF(AND('SD DATA Paste'!D118=""),"",VALUE('SD DATA Paste'!D118))</f>
        <v/>
      </c>
      <c r="B119" s="334" t="str">
        <f>IF(AND('SD DATA Paste'!E118=""),"",VALUE('SD DATA Paste'!E118))</f>
        <v/>
      </c>
      <c r="C119" s="334" t="str">
        <f>IF(AND('SD DATA Paste'!G118=""),"",'SD DATA Paste'!G118)</f>
        <v/>
      </c>
      <c r="D119" s="334" t="str">
        <f>IF(AND('SD DATA Paste'!H118=""),"",'SD DATA Paste'!H118)</f>
        <v/>
      </c>
      <c r="E119" s="334" t="str">
        <f>IF(AND('SD DATA Paste'!I118=""),"",'SD DATA Paste'!I118)</f>
        <v/>
      </c>
      <c r="F119" s="334" t="str">
        <f>IF(AND('SD DATA Paste'!C118=""),"",IF(OR('SD DATA Paste'!C118="Boy",'SD DATA Paste'!C118="M"),"M",IF(OR('SD DATA Paste'!C118="Girl",'SD DATA Paste'!C118="F"),"F","")))</f>
        <v/>
      </c>
      <c r="G119" s="335" t="str">
        <f>IF(AND('SD DATA Paste'!F118=""),"",'SD DATA Paste'!F118)</f>
        <v/>
      </c>
      <c r="H119" s="334" t="str">
        <f>IF(AND('SD DATA Paste'!B118=""),"",'SD DATA Paste'!B118)</f>
        <v/>
      </c>
      <c r="I119" s="480"/>
      <c r="J119" s="479"/>
    </row>
    <row r="120" spans="1:10" ht="16.5" customHeight="1" thickTop="1" thickBot="1">
      <c r="A120" s="283" t="str">
        <f>IF(AND('SD DATA Paste'!D119=""),"",VALUE('SD DATA Paste'!D119))</f>
        <v/>
      </c>
      <c r="B120" s="334" t="str">
        <f>IF(AND('SD DATA Paste'!E119=""),"",VALUE('SD DATA Paste'!E119))</f>
        <v/>
      </c>
      <c r="C120" s="334" t="str">
        <f>IF(AND('SD DATA Paste'!G119=""),"",'SD DATA Paste'!G119)</f>
        <v/>
      </c>
      <c r="D120" s="334" t="str">
        <f>IF(AND('SD DATA Paste'!H119=""),"",'SD DATA Paste'!H119)</f>
        <v/>
      </c>
      <c r="E120" s="334" t="str">
        <f>IF(AND('SD DATA Paste'!I119=""),"",'SD DATA Paste'!I119)</f>
        <v/>
      </c>
      <c r="F120" s="334" t="str">
        <f>IF(AND('SD DATA Paste'!C119=""),"",IF(OR('SD DATA Paste'!C119="Boy",'SD DATA Paste'!C119="M"),"M",IF(OR('SD DATA Paste'!C119="Girl",'SD DATA Paste'!C119="F"),"F","")))</f>
        <v/>
      </c>
      <c r="G120" s="335" t="str">
        <f>IF(AND('SD DATA Paste'!F119=""),"",'SD DATA Paste'!F119)</f>
        <v/>
      </c>
      <c r="H120" s="334" t="str">
        <f>IF(AND('SD DATA Paste'!B119=""),"",'SD DATA Paste'!B119)</f>
        <v/>
      </c>
      <c r="I120" s="480"/>
      <c r="J120" s="479"/>
    </row>
    <row r="121" spans="1:10" ht="16.5" customHeight="1" thickTop="1" thickBot="1">
      <c r="A121" s="283" t="str">
        <f>IF(AND('SD DATA Paste'!D120=""),"",VALUE('SD DATA Paste'!D120))</f>
        <v/>
      </c>
      <c r="B121" s="334" t="str">
        <f>IF(AND('SD DATA Paste'!E120=""),"",VALUE('SD DATA Paste'!E120))</f>
        <v/>
      </c>
      <c r="C121" s="334" t="str">
        <f>IF(AND('SD DATA Paste'!G120=""),"",'SD DATA Paste'!G120)</f>
        <v/>
      </c>
      <c r="D121" s="334" t="str">
        <f>IF(AND('SD DATA Paste'!H120=""),"",'SD DATA Paste'!H120)</f>
        <v/>
      </c>
      <c r="E121" s="334" t="str">
        <f>IF(AND('SD DATA Paste'!I120=""),"",'SD DATA Paste'!I120)</f>
        <v/>
      </c>
      <c r="F121" s="334" t="str">
        <f>IF(AND('SD DATA Paste'!C120=""),"",IF(OR('SD DATA Paste'!C120="Boy",'SD DATA Paste'!C120="M"),"M",IF(OR('SD DATA Paste'!C120="Girl",'SD DATA Paste'!C120="F"),"F","")))</f>
        <v/>
      </c>
      <c r="G121" s="335" t="str">
        <f>IF(AND('SD DATA Paste'!F120=""),"",'SD DATA Paste'!F120)</f>
        <v/>
      </c>
      <c r="H121" s="334" t="str">
        <f>IF(AND('SD DATA Paste'!B120=""),"",'SD DATA Paste'!B120)</f>
        <v/>
      </c>
      <c r="I121" s="480"/>
      <c r="J121" s="479"/>
    </row>
    <row r="122" spans="1:10" ht="16.5" customHeight="1" thickTop="1" thickBot="1">
      <c r="A122" s="283" t="str">
        <f>IF(AND('SD DATA Paste'!D121=""),"",VALUE('SD DATA Paste'!D121))</f>
        <v/>
      </c>
      <c r="B122" s="334" t="str">
        <f>IF(AND('SD DATA Paste'!E121=""),"",VALUE('SD DATA Paste'!E121))</f>
        <v/>
      </c>
      <c r="C122" s="334" t="str">
        <f>IF(AND('SD DATA Paste'!G121=""),"",'SD DATA Paste'!G121)</f>
        <v/>
      </c>
      <c r="D122" s="334" t="str">
        <f>IF(AND('SD DATA Paste'!H121=""),"",'SD DATA Paste'!H121)</f>
        <v/>
      </c>
      <c r="E122" s="334" t="str">
        <f>IF(AND('SD DATA Paste'!I121=""),"",'SD DATA Paste'!I121)</f>
        <v/>
      </c>
      <c r="F122" s="334" t="str">
        <f>IF(AND('SD DATA Paste'!C121=""),"",IF(OR('SD DATA Paste'!C121="Boy",'SD DATA Paste'!C121="M"),"M",IF(OR('SD DATA Paste'!C121="Girl",'SD DATA Paste'!C121="F"),"F","")))</f>
        <v/>
      </c>
      <c r="G122" s="335" t="str">
        <f>IF(AND('SD DATA Paste'!F121=""),"",'SD DATA Paste'!F121)</f>
        <v/>
      </c>
      <c r="H122" s="334" t="str">
        <f>IF(AND('SD DATA Paste'!B121=""),"",'SD DATA Paste'!B121)</f>
        <v/>
      </c>
      <c r="I122" s="480"/>
      <c r="J122" s="479"/>
    </row>
    <row r="123" spans="1:10" ht="16.5" customHeight="1" thickTop="1" thickBot="1">
      <c r="A123" s="283" t="str">
        <f>IF(AND('SD DATA Paste'!D122=""),"",VALUE('SD DATA Paste'!D122))</f>
        <v/>
      </c>
      <c r="B123" s="334" t="str">
        <f>IF(AND('SD DATA Paste'!E122=""),"",VALUE('SD DATA Paste'!E122))</f>
        <v/>
      </c>
      <c r="C123" s="334" t="str">
        <f>IF(AND('SD DATA Paste'!G122=""),"",'SD DATA Paste'!G122)</f>
        <v/>
      </c>
      <c r="D123" s="334" t="str">
        <f>IF(AND('SD DATA Paste'!H122=""),"",'SD DATA Paste'!H122)</f>
        <v/>
      </c>
      <c r="E123" s="334" t="str">
        <f>IF(AND('SD DATA Paste'!I122=""),"",'SD DATA Paste'!I122)</f>
        <v/>
      </c>
      <c r="F123" s="334" t="str">
        <f>IF(AND('SD DATA Paste'!C122=""),"",IF(OR('SD DATA Paste'!C122="Boy",'SD DATA Paste'!C122="M"),"M",IF(OR('SD DATA Paste'!C122="Girl",'SD DATA Paste'!C122="F"),"F","")))</f>
        <v/>
      </c>
      <c r="G123" s="335" t="str">
        <f>IF(AND('SD DATA Paste'!F122=""),"",'SD DATA Paste'!F122)</f>
        <v/>
      </c>
      <c r="H123" s="334" t="str">
        <f>IF(AND('SD DATA Paste'!B122=""),"",'SD DATA Paste'!B122)</f>
        <v/>
      </c>
      <c r="I123" s="480"/>
      <c r="J123" s="479"/>
    </row>
    <row r="124" spans="1:10" ht="16.5" customHeight="1" thickTop="1" thickBot="1">
      <c r="A124" s="283" t="str">
        <f>IF(AND('SD DATA Paste'!D123=""),"",VALUE('SD DATA Paste'!D123))</f>
        <v/>
      </c>
      <c r="B124" s="334" t="str">
        <f>IF(AND('SD DATA Paste'!E123=""),"",VALUE('SD DATA Paste'!E123))</f>
        <v/>
      </c>
      <c r="C124" s="334" t="str">
        <f>IF(AND('SD DATA Paste'!G123=""),"",'SD DATA Paste'!G123)</f>
        <v/>
      </c>
      <c r="D124" s="334" t="str">
        <f>IF(AND('SD DATA Paste'!H123=""),"",'SD DATA Paste'!H123)</f>
        <v/>
      </c>
      <c r="E124" s="334" t="str">
        <f>IF(AND('SD DATA Paste'!I123=""),"",'SD DATA Paste'!I123)</f>
        <v/>
      </c>
      <c r="F124" s="334" t="str">
        <f>IF(AND('SD DATA Paste'!C123=""),"",IF(OR('SD DATA Paste'!C123="Boy",'SD DATA Paste'!C123="M"),"M",IF(OR('SD DATA Paste'!C123="Girl",'SD DATA Paste'!C123="F"),"F","")))</f>
        <v/>
      </c>
      <c r="G124" s="335" t="str">
        <f>IF(AND('SD DATA Paste'!F123=""),"",'SD DATA Paste'!F123)</f>
        <v/>
      </c>
      <c r="H124" s="334" t="str">
        <f>IF(AND('SD DATA Paste'!B123=""),"",'SD DATA Paste'!B123)</f>
        <v/>
      </c>
      <c r="I124" s="480"/>
      <c r="J124" s="479"/>
    </row>
    <row r="125" spans="1:10" ht="16.5" customHeight="1" thickTop="1" thickBot="1">
      <c r="A125" s="283" t="str">
        <f>IF(AND('SD DATA Paste'!D124=""),"",VALUE('SD DATA Paste'!D124))</f>
        <v/>
      </c>
      <c r="B125" s="334" t="str">
        <f>IF(AND('SD DATA Paste'!E124=""),"",VALUE('SD DATA Paste'!E124))</f>
        <v/>
      </c>
      <c r="C125" s="334" t="str">
        <f>IF(AND('SD DATA Paste'!G124=""),"",'SD DATA Paste'!G124)</f>
        <v/>
      </c>
      <c r="D125" s="334" t="str">
        <f>IF(AND('SD DATA Paste'!H124=""),"",'SD DATA Paste'!H124)</f>
        <v/>
      </c>
      <c r="E125" s="334" t="str">
        <f>IF(AND('SD DATA Paste'!I124=""),"",'SD DATA Paste'!I124)</f>
        <v/>
      </c>
      <c r="F125" s="334" t="str">
        <f>IF(AND('SD DATA Paste'!C124=""),"",IF(OR('SD DATA Paste'!C124="Boy",'SD DATA Paste'!C124="M"),"M",IF(OR('SD DATA Paste'!C124="Girl",'SD DATA Paste'!C124="F"),"F","")))</f>
        <v/>
      </c>
      <c r="G125" s="335" t="str">
        <f>IF(AND('SD DATA Paste'!F124=""),"",'SD DATA Paste'!F124)</f>
        <v/>
      </c>
      <c r="H125" s="334" t="str">
        <f>IF(AND('SD DATA Paste'!B124=""),"",'SD DATA Paste'!B124)</f>
        <v/>
      </c>
      <c r="I125" s="480"/>
      <c r="J125" s="479"/>
    </row>
    <row r="126" spans="1:10" ht="16.5" customHeight="1" thickTop="1" thickBot="1">
      <c r="A126" s="283" t="str">
        <f>IF(AND('SD DATA Paste'!D125=""),"",VALUE('SD DATA Paste'!D125))</f>
        <v/>
      </c>
      <c r="B126" s="334" t="str">
        <f>IF(AND('SD DATA Paste'!E125=""),"",VALUE('SD DATA Paste'!E125))</f>
        <v/>
      </c>
      <c r="C126" s="334" t="str">
        <f>IF(AND('SD DATA Paste'!G125=""),"",'SD DATA Paste'!G125)</f>
        <v/>
      </c>
      <c r="D126" s="334" t="str">
        <f>IF(AND('SD DATA Paste'!H125=""),"",'SD DATA Paste'!H125)</f>
        <v/>
      </c>
      <c r="E126" s="334" t="str">
        <f>IF(AND('SD DATA Paste'!I125=""),"",'SD DATA Paste'!I125)</f>
        <v/>
      </c>
      <c r="F126" s="334" t="str">
        <f>IF(AND('SD DATA Paste'!C125=""),"",IF(OR('SD DATA Paste'!C125="Boy",'SD DATA Paste'!C125="M"),"M",IF(OR('SD DATA Paste'!C125="Girl",'SD DATA Paste'!C125="F"),"F","")))</f>
        <v/>
      </c>
      <c r="G126" s="335" t="str">
        <f>IF(AND('SD DATA Paste'!F125=""),"",'SD DATA Paste'!F125)</f>
        <v/>
      </c>
      <c r="H126" s="334" t="str">
        <f>IF(AND('SD DATA Paste'!B125=""),"",'SD DATA Paste'!B125)</f>
        <v/>
      </c>
      <c r="I126" s="480"/>
      <c r="J126" s="479"/>
    </row>
    <row r="127" spans="1:10" ht="16.5" customHeight="1" thickTop="1" thickBot="1">
      <c r="A127" s="283" t="str">
        <f>IF(AND('SD DATA Paste'!D126=""),"",VALUE('SD DATA Paste'!D126))</f>
        <v/>
      </c>
      <c r="B127" s="334" t="str">
        <f>IF(AND('SD DATA Paste'!E126=""),"",VALUE('SD DATA Paste'!E126))</f>
        <v/>
      </c>
      <c r="C127" s="334" t="str">
        <f>IF(AND('SD DATA Paste'!G126=""),"",'SD DATA Paste'!G126)</f>
        <v/>
      </c>
      <c r="D127" s="334" t="str">
        <f>IF(AND('SD DATA Paste'!H126=""),"",'SD DATA Paste'!H126)</f>
        <v/>
      </c>
      <c r="E127" s="334" t="str">
        <f>IF(AND('SD DATA Paste'!I126=""),"",'SD DATA Paste'!I126)</f>
        <v/>
      </c>
      <c r="F127" s="334" t="str">
        <f>IF(AND('SD DATA Paste'!C126=""),"",IF(OR('SD DATA Paste'!C126="Boy",'SD DATA Paste'!C126="M"),"M",IF(OR('SD DATA Paste'!C126="Girl",'SD DATA Paste'!C126="F"),"F","")))</f>
        <v/>
      </c>
      <c r="G127" s="335" t="str">
        <f>IF(AND('SD DATA Paste'!F126=""),"",'SD DATA Paste'!F126)</f>
        <v/>
      </c>
      <c r="H127" s="334" t="str">
        <f>IF(AND('SD DATA Paste'!B126=""),"",'SD DATA Paste'!B126)</f>
        <v/>
      </c>
      <c r="I127" s="480"/>
      <c r="J127" s="479"/>
    </row>
    <row r="128" spans="1:10" ht="16.5" customHeight="1" thickTop="1" thickBot="1">
      <c r="A128" s="283" t="str">
        <f>IF(AND('SD DATA Paste'!D127=""),"",VALUE('SD DATA Paste'!D127))</f>
        <v/>
      </c>
      <c r="B128" s="334" t="str">
        <f>IF(AND('SD DATA Paste'!E127=""),"",VALUE('SD DATA Paste'!E127))</f>
        <v/>
      </c>
      <c r="C128" s="334" t="str">
        <f>IF(AND('SD DATA Paste'!G127=""),"",'SD DATA Paste'!G127)</f>
        <v/>
      </c>
      <c r="D128" s="334" t="str">
        <f>IF(AND('SD DATA Paste'!H127=""),"",'SD DATA Paste'!H127)</f>
        <v/>
      </c>
      <c r="E128" s="334" t="str">
        <f>IF(AND('SD DATA Paste'!I127=""),"",'SD DATA Paste'!I127)</f>
        <v/>
      </c>
      <c r="F128" s="334" t="str">
        <f>IF(AND('SD DATA Paste'!C127=""),"",IF(OR('SD DATA Paste'!C127="Boy",'SD DATA Paste'!C127="M"),"M",IF(OR('SD DATA Paste'!C127="Girl",'SD DATA Paste'!C127="F"),"F","")))</f>
        <v/>
      </c>
      <c r="G128" s="335" t="str">
        <f>IF(AND('SD DATA Paste'!F127=""),"",'SD DATA Paste'!F127)</f>
        <v/>
      </c>
      <c r="H128" s="334" t="str">
        <f>IF(AND('SD DATA Paste'!B127=""),"",'SD DATA Paste'!B127)</f>
        <v/>
      </c>
      <c r="I128" s="480"/>
      <c r="J128" s="479"/>
    </row>
    <row r="129" spans="1:10" ht="16.5" customHeight="1" thickTop="1" thickBot="1">
      <c r="A129" s="283" t="str">
        <f>IF(AND('SD DATA Paste'!D128=""),"",VALUE('SD DATA Paste'!D128))</f>
        <v/>
      </c>
      <c r="B129" s="334" t="str">
        <f>IF(AND('SD DATA Paste'!E128=""),"",VALUE('SD DATA Paste'!E128))</f>
        <v/>
      </c>
      <c r="C129" s="334" t="str">
        <f>IF(AND('SD DATA Paste'!G128=""),"",'SD DATA Paste'!G128)</f>
        <v/>
      </c>
      <c r="D129" s="334" t="str">
        <f>IF(AND('SD DATA Paste'!H128=""),"",'SD DATA Paste'!H128)</f>
        <v/>
      </c>
      <c r="E129" s="334" t="str">
        <f>IF(AND('SD DATA Paste'!I128=""),"",'SD DATA Paste'!I128)</f>
        <v/>
      </c>
      <c r="F129" s="334" t="str">
        <f>IF(AND('SD DATA Paste'!C128=""),"",IF(OR('SD DATA Paste'!C128="Boy",'SD DATA Paste'!C128="M"),"M",IF(OR('SD DATA Paste'!C128="Girl",'SD DATA Paste'!C128="F"),"F","")))</f>
        <v/>
      </c>
      <c r="G129" s="335" t="str">
        <f>IF(AND('SD DATA Paste'!F128=""),"",'SD DATA Paste'!F128)</f>
        <v/>
      </c>
      <c r="H129" s="334" t="str">
        <f>IF(AND('SD DATA Paste'!B128=""),"",'SD DATA Paste'!B128)</f>
        <v/>
      </c>
      <c r="I129" s="480"/>
      <c r="J129" s="479"/>
    </row>
    <row r="130" spans="1:10" ht="16.5" customHeight="1" thickTop="1" thickBot="1">
      <c r="A130" s="283" t="str">
        <f>IF(AND('SD DATA Paste'!D129=""),"",VALUE('SD DATA Paste'!D129))</f>
        <v/>
      </c>
      <c r="B130" s="334" t="str">
        <f>IF(AND('SD DATA Paste'!E129=""),"",VALUE('SD DATA Paste'!E129))</f>
        <v/>
      </c>
      <c r="C130" s="334" t="str">
        <f>IF(AND('SD DATA Paste'!G129=""),"",'SD DATA Paste'!G129)</f>
        <v/>
      </c>
      <c r="D130" s="334" t="str">
        <f>IF(AND('SD DATA Paste'!H129=""),"",'SD DATA Paste'!H129)</f>
        <v/>
      </c>
      <c r="E130" s="334" t="str">
        <f>IF(AND('SD DATA Paste'!I129=""),"",'SD DATA Paste'!I129)</f>
        <v/>
      </c>
      <c r="F130" s="334" t="str">
        <f>IF(AND('SD DATA Paste'!C129=""),"",IF(OR('SD DATA Paste'!C129="Boy",'SD DATA Paste'!C129="M"),"M",IF(OR('SD DATA Paste'!C129="Girl",'SD DATA Paste'!C129="F"),"F","")))</f>
        <v/>
      </c>
      <c r="G130" s="335" t="str">
        <f>IF(AND('SD DATA Paste'!F129=""),"",'SD DATA Paste'!F129)</f>
        <v/>
      </c>
      <c r="H130" s="334" t="str">
        <f>IF(AND('SD DATA Paste'!B129=""),"",'SD DATA Paste'!B129)</f>
        <v/>
      </c>
      <c r="I130" s="480"/>
      <c r="J130" s="479"/>
    </row>
    <row r="131" spans="1:10" ht="16.5" customHeight="1" thickTop="1" thickBot="1">
      <c r="A131" s="283" t="str">
        <f>IF(AND('SD DATA Paste'!D130=""),"",VALUE('SD DATA Paste'!D130))</f>
        <v/>
      </c>
      <c r="B131" s="334" t="str">
        <f>IF(AND('SD DATA Paste'!E130=""),"",VALUE('SD DATA Paste'!E130))</f>
        <v/>
      </c>
      <c r="C131" s="334" t="str">
        <f>IF(AND('SD DATA Paste'!G130=""),"",'SD DATA Paste'!G130)</f>
        <v/>
      </c>
      <c r="D131" s="334" t="str">
        <f>IF(AND('SD DATA Paste'!H130=""),"",'SD DATA Paste'!H130)</f>
        <v/>
      </c>
      <c r="E131" s="334" t="str">
        <f>IF(AND('SD DATA Paste'!I130=""),"",'SD DATA Paste'!I130)</f>
        <v/>
      </c>
      <c r="F131" s="334" t="str">
        <f>IF(AND('SD DATA Paste'!C130=""),"",IF(OR('SD DATA Paste'!C130="Boy",'SD DATA Paste'!C130="M"),"M",IF(OR('SD DATA Paste'!C130="Girl",'SD DATA Paste'!C130="F"),"F","")))</f>
        <v/>
      </c>
      <c r="G131" s="335" t="str">
        <f>IF(AND('SD DATA Paste'!F130=""),"",'SD DATA Paste'!F130)</f>
        <v/>
      </c>
      <c r="H131" s="334" t="str">
        <f>IF(AND('SD DATA Paste'!B130=""),"",'SD DATA Paste'!B130)</f>
        <v/>
      </c>
      <c r="I131" s="480"/>
      <c r="J131" s="479"/>
    </row>
    <row r="132" spans="1:10" ht="16.5" customHeight="1" thickTop="1" thickBot="1">
      <c r="A132" s="283" t="str">
        <f>IF(AND('SD DATA Paste'!D131=""),"",VALUE('SD DATA Paste'!D131))</f>
        <v/>
      </c>
      <c r="B132" s="334" t="str">
        <f>IF(AND('SD DATA Paste'!E131=""),"",VALUE('SD DATA Paste'!E131))</f>
        <v/>
      </c>
      <c r="C132" s="334" t="str">
        <f>IF(AND('SD DATA Paste'!G131=""),"",'SD DATA Paste'!G131)</f>
        <v/>
      </c>
      <c r="D132" s="334" t="str">
        <f>IF(AND('SD DATA Paste'!H131=""),"",'SD DATA Paste'!H131)</f>
        <v/>
      </c>
      <c r="E132" s="334" t="str">
        <f>IF(AND('SD DATA Paste'!I131=""),"",'SD DATA Paste'!I131)</f>
        <v/>
      </c>
      <c r="F132" s="334" t="str">
        <f>IF(AND('SD DATA Paste'!C131=""),"",IF(OR('SD DATA Paste'!C131="Boy",'SD DATA Paste'!C131="M"),"M",IF(OR('SD DATA Paste'!C131="Girl",'SD DATA Paste'!C131="F"),"F","")))</f>
        <v/>
      </c>
      <c r="G132" s="335" t="str">
        <f>IF(AND('SD DATA Paste'!F131=""),"",'SD DATA Paste'!F131)</f>
        <v/>
      </c>
      <c r="H132" s="334" t="str">
        <f>IF(AND('SD DATA Paste'!B131=""),"",'SD DATA Paste'!B131)</f>
        <v/>
      </c>
      <c r="I132" s="480"/>
      <c r="J132" s="479"/>
    </row>
    <row r="133" spans="1:10" ht="16.5" customHeight="1" thickTop="1" thickBot="1">
      <c r="A133" s="283" t="str">
        <f>IF(AND('SD DATA Paste'!D132=""),"",VALUE('SD DATA Paste'!D132))</f>
        <v/>
      </c>
      <c r="B133" s="334" t="str">
        <f>IF(AND('SD DATA Paste'!E132=""),"",VALUE('SD DATA Paste'!E132))</f>
        <v/>
      </c>
      <c r="C133" s="334" t="str">
        <f>IF(AND('SD DATA Paste'!G132=""),"",'SD DATA Paste'!G132)</f>
        <v/>
      </c>
      <c r="D133" s="334" t="str">
        <f>IF(AND('SD DATA Paste'!H132=""),"",'SD DATA Paste'!H132)</f>
        <v/>
      </c>
      <c r="E133" s="334" t="str">
        <f>IF(AND('SD DATA Paste'!I132=""),"",'SD DATA Paste'!I132)</f>
        <v/>
      </c>
      <c r="F133" s="334" t="str">
        <f>IF(AND('SD DATA Paste'!C132=""),"",IF(OR('SD DATA Paste'!C132="Boy",'SD DATA Paste'!C132="M"),"M",IF(OR('SD DATA Paste'!C132="Girl",'SD DATA Paste'!C132="F"),"F","")))</f>
        <v/>
      </c>
      <c r="G133" s="335" t="str">
        <f>IF(AND('SD DATA Paste'!F132=""),"",'SD DATA Paste'!F132)</f>
        <v/>
      </c>
      <c r="H133" s="334" t="str">
        <f>IF(AND('SD DATA Paste'!B132=""),"",'SD DATA Paste'!B132)</f>
        <v/>
      </c>
      <c r="I133" s="480"/>
      <c r="J133" s="479"/>
    </row>
    <row r="134" spans="1:10" ht="16.5" customHeight="1" thickTop="1" thickBot="1">
      <c r="A134" s="283" t="str">
        <f>IF(AND('SD DATA Paste'!D133=""),"",VALUE('SD DATA Paste'!D133))</f>
        <v/>
      </c>
      <c r="B134" s="334" t="str">
        <f>IF(AND('SD DATA Paste'!E133=""),"",VALUE('SD DATA Paste'!E133))</f>
        <v/>
      </c>
      <c r="C134" s="334" t="str">
        <f>IF(AND('SD DATA Paste'!G133=""),"",'SD DATA Paste'!G133)</f>
        <v/>
      </c>
      <c r="D134" s="334" t="str">
        <f>IF(AND('SD DATA Paste'!H133=""),"",'SD DATA Paste'!H133)</f>
        <v/>
      </c>
      <c r="E134" s="334" t="str">
        <f>IF(AND('SD DATA Paste'!I133=""),"",'SD DATA Paste'!I133)</f>
        <v/>
      </c>
      <c r="F134" s="334" t="str">
        <f>IF(AND('SD DATA Paste'!C133=""),"",IF(OR('SD DATA Paste'!C133="Boy",'SD DATA Paste'!C133="M"),"M",IF(OR('SD DATA Paste'!C133="Girl",'SD DATA Paste'!C133="F"),"F","")))</f>
        <v/>
      </c>
      <c r="G134" s="335" t="str">
        <f>IF(AND('SD DATA Paste'!F133=""),"",'SD DATA Paste'!F133)</f>
        <v/>
      </c>
      <c r="H134" s="334" t="str">
        <f>IF(AND('SD DATA Paste'!B133=""),"",'SD DATA Paste'!B133)</f>
        <v/>
      </c>
      <c r="I134" s="480"/>
      <c r="J134" s="479"/>
    </row>
    <row r="135" spans="1:10" ht="16.5" customHeight="1" thickTop="1" thickBot="1">
      <c r="A135" s="283" t="str">
        <f>IF(AND('SD DATA Paste'!D134=""),"",VALUE('SD DATA Paste'!D134))</f>
        <v/>
      </c>
      <c r="B135" s="334" t="str">
        <f>IF(AND('SD DATA Paste'!E134=""),"",VALUE('SD DATA Paste'!E134))</f>
        <v/>
      </c>
      <c r="C135" s="334" t="str">
        <f>IF(AND('SD DATA Paste'!G134=""),"",'SD DATA Paste'!G134)</f>
        <v/>
      </c>
      <c r="D135" s="334" t="str">
        <f>IF(AND('SD DATA Paste'!H134=""),"",'SD DATA Paste'!H134)</f>
        <v/>
      </c>
      <c r="E135" s="334" t="str">
        <f>IF(AND('SD DATA Paste'!I134=""),"",'SD DATA Paste'!I134)</f>
        <v/>
      </c>
      <c r="F135" s="334" t="str">
        <f>IF(AND('SD DATA Paste'!C134=""),"",IF(OR('SD DATA Paste'!C134="Boy",'SD DATA Paste'!C134="M"),"M",IF(OR('SD DATA Paste'!C134="Girl",'SD DATA Paste'!C134="F"),"F","")))</f>
        <v/>
      </c>
      <c r="G135" s="335" t="str">
        <f>IF(AND('SD DATA Paste'!F134=""),"",'SD DATA Paste'!F134)</f>
        <v/>
      </c>
      <c r="H135" s="334" t="str">
        <f>IF(AND('SD DATA Paste'!B134=""),"",'SD DATA Paste'!B134)</f>
        <v/>
      </c>
      <c r="I135" s="480"/>
      <c r="J135" s="479"/>
    </row>
    <row r="136" spans="1:10" ht="16.5" customHeight="1" thickTop="1" thickBot="1">
      <c r="A136" s="283" t="str">
        <f>IF(AND('SD DATA Paste'!D135=""),"",VALUE('SD DATA Paste'!D135))</f>
        <v/>
      </c>
      <c r="B136" s="334" t="str">
        <f>IF(AND('SD DATA Paste'!E135=""),"",VALUE('SD DATA Paste'!E135))</f>
        <v/>
      </c>
      <c r="C136" s="334" t="str">
        <f>IF(AND('SD DATA Paste'!G135=""),"",'SD DATA Paste'!G135)</f>
        <v/>
      </c>
      <c r="D136" s="334" t="str">
        <f>IF(AND('SD DATA Paste'!H135=""),"",'SD DATA Paste'!H135)</f>
        <v/>
      </c>
      <c r="E136" s="334" t="str">
        <f>IF(AND('SD DATA Paste'!I135=""),"",'SD DATA Paste'!I135)</f>
        <v/>
      </c>
      <c r="F136" s="334" t="str">
        <f>IF(AND('SD DATA Paste'!C135=""),"",IF(OR('SD DATA Paste'!C135="Boy",'SD DATA Paste'!C135="M"),"M",IF(OR('SD DATA Paste'!C135="Girl",'SD DATA Paste'!C135="F"),"F","")))</f>
        <v/>
      </c>
      <c r="G136" s="335" t="str">
        <f>IF(AND('SD DATA Paste'!F135=""),"",'SD DATA Paste'!F135)</f>
        <v/>
      </c>
      <c r="H136" s="334" t="str">
        <f>IF(AND('SD DATA Paste'!B135=""),"",'SD DATA Paste'!B135)</f>
        <v/>
      </c>
      <c r="I136" s="480"/>
      <c r="J136" s="479"/>
    </row>
    <row r="137" spans="1:10" ht="16.5" customHeight="1" thickTop="1" thickBot="1">
      <c r="A137" s="283" t="str">
        <f>IF(AND('SD DATA Paste'!D136=""),"",VALUE('SD DATA Paste'!D136))</f>
        <v/>
      </c>
      <c r="B137" s="334" t="str">
        <f>IF(AND('SD DATA Paste'!E136=""),"",VALUE('SD DATA Paste'!E136))</f>
        <v/>
      </c>
      <c r="C137" s="334" t="str">
        <f>IF(AND('SD DATA Paste'!G136=""),"",'SD DATA Paste'!G136)</f>
        <v/>
      </c>
      <c r="D137" s="334" t="str">
        <f>IF(AND('SD DATA Paste'!H136=""),"",'SD DATA Paste'!H136)</f>
        <v/>
      </c>
      <c r="E137" s="334" t="str">
        <f>IF(AND('SD DATA Paste'!I136=""),"",'SD DATA Paste'!I136)</f>
        <v/>
      </c>
      <c r="F137" s="334" t="str">
        <f>IF(AND('SD DATA Paste'!C136=""),"",IF(OR('SD DATA Paste'!C136="Boy",'SD DATA Paste'!C136="M"),"M",IF(OR('SD DATA Paste'!C136="Girl",'SD DATA Paste'!C136="F"),"F","")))</f>
        <v/>
      </c>
      <c r="G137" s="335" t="str">
        <f>IF(AND('SD DATA Paste'!F136=""),"",'SD DATA Paste'!F136)</f>
        <v/>
      </c>
      <c r="H137" s="334" t="str">
        <f>IF(AND('SD DATA Paste'!B136=""),"",'SD DATA Paste'!B136)</f>
        <v/>
      </c>
      <c r="I137" s="480"/>
      <c r="J137" s="479"/>
    </row>
    <row r="138" spans="1:10" ht="16.5" customHeight="1" thickTop="1" thickBot="1">
      <c r="A138" s="283" t="str">
        <f>IF(AND('SD DATA Paste'!D137=""),"",VALUE('SD DATA Paste'!D137))</f>
        <v/>
      </c>
      <c r="B138" s="334" t="str">
        <f>IF(AND('SD DATA Paste'!E137=""),"",VALUE('SD DATA Paste'!E137))</f>
        <v/>
      </c>
      <c r="C138" s="334" t="str">
        <f>IF(AND('SD DATA Paste'!G137=""),"",'SD DATA Paste'!G137)</f>
        <v/>
      </c>
      <c r="D138" s="334" t="str">
        <f>IF(AND('SD DATA Paste'!H137=""),"",'SD DATA Paste'!H137)</f>
        <v/>
      </c>
      <c r="E138" s="334" t="str">
        <f>IF(AND('SD DATA Paste'!I137=""),"",'SD DATA Paste'!I137)</f>
        <v/>
      </c>
      <c r="F138" s="334" t="str">
        <f>IF(AND('SD DATA Paste'!C137=""),"",IF(OR('SD DATA Paste'!C137="Boy",'SD DATA Paste'!C137="M"),"M",IF(OR('SD DATA Paste'!C137="Girl",'SD DATA Paste'!C137="F"),"F","")))</f>
        <v/>
      </c>
      <c r="G138" s="335" t="str">
        <f>IF(AND('SD DATA Paste'!F137=""),"",'SD DATA Paste'!F137)</f>
        <v/>
      </c>
      <c r="H138" s="334" t="str">
        <f>IF(AND('SD DATA Paste'!B137=""),"",'SD DATA Paste'!B137)</f>
        <v/>
      </c>
      <c r="I138" s="480"/>
      <c r="J138" s="479"/>
    </row>
    <row r="139" spans="1:10" ht="16.5" customHeight="1" thickTop="1" thickBot="1">
      <c r="A139" s="283" t="str">
        <f>IF(AND('SD DATA Paste'!D138=""),"",VALUE('SD DATA Paste'!D138))</f>
        <v/>
      </c>
      <c r="B139" s="334" t="str">
        <f>IF(AND('SD DATA Paste'!E138=""),"",VALUE('SD DATA Paste'!E138))</f>
        <v/>
      </c>
      <c r="C139" s="334" t="str">
        <f>IF(AND('SD DATA Paste'!G138=""),"",'SD DATA Paste'!G138)</f>
        <v/>
      </c>
      <c r="D139" s="334" t="str">
        <f>IF(AND('SD DATA Paste'!H138=""),"",'SD DATA Paste'!H138)</f>
        <v/>
      </c>
      <c r="E139" s="334" t="str">
        <f>IF(AND('SD DATA Paste'!I138=""),"",'SD DATA Paste'!I138)</f>
        <v/>
      </c>
      <c r="F139" s="334" t="str">
        <f>IF(AND('SD DATA Paste'!C138=""),"",IF(OR('SD DATA Paste'!C138="Boy",'SD DATA Paste'!C138="M"),"M",IF(OR('SD DATA Paste'!C138="Girl",'SD DATA Paste'!C138="F"),"F","")))</f>
        <v/>
      </c>
      <c r="G139" s="335" t="str">
        <f>IF(AND('SD DATA Paste'!F138=""),"",'SD DATA Paste'!F138)</f>
        <v/>
      </c>
      <c r="H139" s="334" t="str">
        <f>IF(AND('SD DATA Paste'!B138=""),"",'SD DATA Paste'!B138)</f>
        <v/>
      </c>
      <c r="I139" s="480"/>
      <c r="J139" s="479"/>
    </row>
    <row r="140" spans="1:10" ht="16.5" customHeight="1" thickTop="1" thickBot="1">
      <c r="A140" s="283" t="str">
        <f>IF(AND('SD DATA Paste'!D139=""),"",VALUE('SD DATA Paste'!D139))</f>
        <v/>
      </c>
      <c r="B140" s="334" t="str">
        <f>IF(AND('SD DATA Paste'!E139=""),"",VALUE('SD DATA Paste'!E139))</f>
        <v/>
      </c>
      <c r="C140" s="334" t="str">
        <f>IF(AND('SD DATA Paste'!G139=""),"",'SD DATA Paste'!G139)</f>
        <v/>
      </c>
      <c r="D140" s="334" t="str">
        <f>IF(AND('SD DATA Paste'!H139=""),"",'SD DATA Paste'!H139)</f>
        <v/>
      </c>
      <c r="E140" s="334" t="str">
        <f>IF(AND('SD DATA Paste'!I139=""),"",'SD DATA Paste'!I139)</f>
        <v/>
      </c>
      <c r="F140" s="334" t="str">
        <f>IF(AND('SD DATA Paste'!C139=""),"",IF(OR('SD DATA Paste'!C139="Boy",'SD DATA Paste'!C139="M"),"M",IF(OR('SD DATA Paste'!C139="Girl",'SD DATA Paste'!C139="F"),"F","")))</f>
        <v/>
      </c>
      <c r="G140" s="335" t="str">
        <f>IF(AND('SD DATA Paste'!F139=""),"",'SD DATA Paste'!F139)</f>
        <v/>
      </c>
      <c r="H140" s="334" t="str">
        <f>IF(AND('SD DATA Paste'!B139=""),"",'SD DATA Paste'!B139)</f>
        <v/>
      </c>
      <c r="I140" s="480"/>
      <c r="J140" s="479"/>
    </row>
    <row r="141" spans="1:10" ht="16.5" customHeight="1" thickTop="1" thickBot="1">
      <c r="A141" s="283" t="str">
        <f>IF(AND('SD DATA Paste'!D140=""),"",VALUE('SD DATA Paste'!D140))</f>
        <v/>
      </c>
      <c r="B141" s="334" t="str">
        <f>IF(AND('SD DATA Paste'!E140=""),"",VALUE('SD DATA Paste'!E140))</f>
        <v/>
      </c>
      <c r="C141" s="334" t="str">
        <f>IF(AND('SD DATA Paste'!G140=""),"",'SD DATA Paste'!G140)</f>
        <v/>
      </c>
      <c r="D141" s="334" t="str">
        <f>IF(AND('SD DATA Paste'!H140=""),"",'SD DATA Paste'!H140)</f>
        <v/>
      </c>
      <c r="E141" s="334" t="str">
        <f>IF(AND('SD DATA Paste'!I140=""),"",'SD DATA Paste'!I140)</f>
        <v/>
      </c>
      <c r="F141" s="334" t="str">
        <f>IF(AND('SD DATA Paste'!C140=""),"",IF(OR('SD DATA Paste'!C140="Boy",'SD DATA Paste'!C140="M"),"M",IF(OR('SD DATA Paste'!C140="Girl",'SD DATA Paste'!C140="F"),"F","")))</f>
        <v/>
      </c>
      <c r="G141" s="335" t="str">
        <f>IF(AND('SD DATA Paste'!F140=""),"",'SD DATA Paste'!F140)</f>
        <v/>
      </c>
      <c r="H141" s="334" t="str">
        <f>IF(AND('SD DATA Paste'!B140=""),"",'SD DATA Paste'!B140)</f>
        <v/>
      </c>
      <c r="I141" s="480"/>
      <c r="J141" s="479"/>
    </row>
    <row r="142" spans="1:10" ht="16.5" customHeight="1" thickTop="1" thickBot="1">
      <c r="A142" s="283" t="str">
        <f>IF(AND('SD DATA Paste'!D141=""),"",VALUE('SD DATA Paste'!D141))</f>
        <v/>
      </c>
      <c r="B142" s="334" t="str">
        <f>IF(AND('SD DATA Paste'!E141=""),"",VALUE('SD DATA Paste'!E141))</f>
        <v/>
      </c>
      <c r="C142" s="334" t="str">
        <f>IF(AND('SD DATA Paste'!G141=""),"",'SD DATA Paste'!G141)</f>
        <v/>
      </c>
      <c r="D142" s="334" t="str">
        <f>IF(AND('SD DATA Paste'!H141=""),"",'SD DATA Paste'!H141)</f>
        <v/>
      </c>
      <c r="E142" s="334" t="str">
        <f>IF(AND('SD DATA Paste'!I141=""),"",'SD DATA Paste'!I141)</f>
        <v/>
      </c>
      <c r="F142" s="334" t="str">
        <f>IF(AND('SD DATA Paste'!C141=""),"",IF(OR('SD DATA Paste'!C141="Boy",'SD DATA Paste'!C141="M"),"M",IF(OR('SD DATA Paste'!C141="Girl",'SD DATA Paste'!C141="F"),"F","")))</f>
        <v/>
      </c>
      <c r="G142" s="335" t="str">
        <f>IF(AND('SD DATA Paste'!F141=""),"",'SD DATA Paste'!F141)</f>
        <v/>
      </c>
      <c r="H142" s="334" t="str">
        <f>IF(AND('SD DATA Paste'!B141=""),"",'SD DATA Paste'!B141)</f>
        <v/>
      </c>
      <c r="I142" s="480"/>
      <c r="J142" s="479"/>
    </row>
    <row r="143" spans="1:10" ht="16.5" customHeight="1" thickTop="1" thickBot="1">
      <c r="A143" s="283" t="str">
        <f>IF(AND('SD DATA Paste'!D142=""),"",VALUE('SD DATA Paste'!D142))</f>
        <v/>
      </c>
      <c r="B143" s="334" t="str">
        <f>IF(AND('SD DATA Paste'!E142=""),"",VALUE('SD DATA Paste'!E142))</f>
        <v/>
      </c>
      <c r="C143" s="334" t="str">
        <f>IF(AND('SD DATA Paste'!G142=""),"",'SD DATA Paste'!G142)</f>
        <v/>
      </c>
      <c r="D143" s="334" t="str">
        <f>IF(AND('SD DATA Paste'!H142=""),"",'SD DATA Paste'!H142)</f>
        <v/>
      </c>
      <c r="E143" s="334" t="str">
        <f>IF(AND('SD DATA Paste'!I142=""),"",'SD DATA Paste'!I142)</f>
        <v/>
      </c>
      <c r="F143" s="334" t="str">
        <f>IF(AND('SD DATA Paste'!C142=""),"",IF(OR('SD DATA Paste'!C142="Boy",'SD DATA Paste'!C142="M"),"M",IF(OR('SD DATA Paste'!C142="Girl",'SD DATA Paste'!C142="F"),"F","")))</f>
        <v/>
      </c>
      <c r="G143" s="335" t="str">
        <f>IF(AND('SD DATA Paste'!F142=""),"",'SD DATA Paste'!F142)</f>
        <v/>
      </c>
      <c r="H143" s="334" t="str">
        <f>IF(AND('SD DATA Paste'!B142=""),"",'SD DATA Paste'!B142)</f>
        <v/>
      </c>
      <c r="I143" s="480"/>
      <c r="J143" s="479"/>
    </row>
    <row r="144" spans="1:10" ht="16.5" customHeight="1" thickTop="1" thickBot="1">
      <c r="A144" s="283" t="str">
        <f>IF(AND('SD DATA Paste'!D143=""),"",VALUE('SD DATA Paste'!D143))</f>
        <v/>
      </c>
      <c r="B144" s="334" t="str">
        <f>IF(AND('SD DATA Paste'!E143=""),"",VALUE('SD DATA Paste'!E143))</f>
        <v/>
      </c>
      <c r="C144" s="334" t="str">
        <f>IF(AND('SD DATA Paste'!G143=""),"",'SD DATA Paste'!G143)</f>
        <v/>
      </c>
      <c r="D144" s="334" t="str">
        <f>IF(AND('SD DATA Paste'!H143=""),"",'SD DATA Paste'!H143)</f>
        <v/>
      </c>
      <c r="E144" s="334" t="str">
        <f>IF(AND('SD DATA Paste'!I143=""),"",'SD DATA Paste'!I143)</f>
        <v/>
      </c>
      <c r="F144" s="334" t="str">
        <f>IF(AND('SD DATA Paste'!C143=""),"",IF(OR('SD DATA Paste'!C143="Boy",'SD DATA Paste'!C143="M"),"M",IF(OR('SD DATA Paste'!C143="Girl",'SD DATA Paste'!C143="F"),"F","")))</f>
        <v/>
      </c>
      <c r="G144" s="335" t="str">
        <f>IF(AND('SD DATA Paste'!F143=""),"",'SD DATA Paste'!F143)</f>
        <v/>
      </c>
      <c r="H144" s="334" t="str">
        <f>IF(AND('SD DATA Paste'!B143=""),"",'SD DATA Paste'!B143)</f>
        <v/>
      </c>
      <c r="I144" s="480"/>
      <c r="J144" s="479"/>
    </row>
    <row r="145" spans="1:10" ht="16.5" customHeight="1" thickTop="1" thickBot="1">
      <c r="A145" s="283" t="str">
        <f>IF(AND('SD DATA Paste'!D144=""),"",VALUE('SD DATA Paste'!D144))</f>
        <v/>
      </c>
      <c r="B145" s="334" t="str">
        <f>IF(AND('SD DATA Paste'!E144=""),"",VALUE('SD DATA Paste'!E144))</f>
        <v/>
      </c>
      <c r="C145" s="334" t="str">
        <f>IF(AND('SD DATA Paste'!G144=""),"",'SD DATA Paste'!G144)</f>
        <v/>
      </c>
      <c r="D145" s="334" t="str">
        <f>IF(AND('SD DATA Paste'!H144=""),"",'SD DATA Paste'!H144)</f>
        <v/>
      </c>
      <c r="E145" s="334" t="str">
        <f>IF(AND('SD DATA Paste'!I144=""),"",'SD DATA Paste'!I144)</f>
        <v/>
      </c>
      <c r="F145" s="334" t="str">
        <f>IF(AND('SD DATA Paste'!C144=""),"",IF(OR('SD DATA Paste'!C144="Boy",'SD DATA Paste'!C144="M"),"M",IF(OR('SD DATA Paste'!C144="Girl",'SD DATA Paste'!C144="F"),"F","")))</f>
        <v/>
      </c>
      <c r="G145" s="335" t="str">
        <f>IF(AND('SD DATA Paste'!F144=""),"",'SD DATA Paste'!F144)</f>
        <v/>
      </c>
      <c r="H145" s="334" t="str">
        <f>IF(AND('SD DATA Paste'!B144=""),"",'SD DATA Paste'!B144)</f>
        <v/>
      </c>
      <c r="I145" s="480"/>
      <c r="J145" s="479"/>
    </row>
    <row r="146" spans="1:10" ht="16.5" customHeight="1" thickTop="1" thickBot="1">
      <c r="A146" s="283" t="str">
        <f>IF(AND('SD DATA Paste'!D145=""),"",VALUE('SD DATA Paste'!D145))</f>
        <v/>
      </c>
      <c r="B146" s="334" t="str">
        <f>IF(AND('SD DATA Paste'!E145=""),"",VALUE('SD DATA Paste'!E145))</f>
        <v/>
      </c>
      <c r="C146" s="334" t="str">
        <f>IF(AND('SD DATA Paste'!G145=""),"",'SD DATA Paste'!G145)</f>
        <v/>
      </c>
      <c r="D146" s="334" t="str">
        <f>IF(AND('SD DATA Paste'!H145=""),"",'SD DATA Paste'!H145)</f>
        <v/>
      </c>
      <c r="E146" s="334" t="str">
        <f>IF(AND('SD DATA Paste'!I145=""),"",'SD DATA Paste'!I145)</f>
        <v/>
      </c>
      <c r="F146" s="334" t="str">
        <f>IF(AND('SD DATA Paste'!C145=""),"",IF(OR('SD DATA Paste'!C145="Boy",'SD DATA Paste'!C145="M"),"M",IF(OR('SD DATA Paste'!C145="Girl",'SD DATA Paste'!C145="F"),"F","")))</f>
        <v/>
      </c>
      <c r="G146" s="335" t="str">
        <f>IF(AND('SD DATA Paste'!F145=""),"",'SD DATA Paste'!F145)</f>
        <v/>
      </c>
      <c r="H146" s="334" t="str">
        <f>IF(AND('SD DATA Paste'!B145=""),"",'SD DATA Paste'!B145)</f>
        <v/>
      </c>
      <c r="I146" s="480"/>
      <c r="J146" s="479"/>
    </row>
    <row r="147" spans="1:10" ht="16.5" customHeight="1" thickTop="1" thickBot="1">
      <c r="A147" s="283" t="str">
        <f>IF(AND('SD DATA Paste'!D146=""),"",VALUE('SD DATA Paste'!D146))</f>
        <v/>
      </c>
      <c r="B147" s="334" t="str">
        <f>IF(AND('SD DATA Paste'!E146=""),"",VALUE('SD DATA Paste'!E146))</f>
        <v/>
      </c>
      <c r="C147" s="334" t="str">
        <f>IF(AND('SD DATA Paste'!G146=""),"",'SD DATA Paste'!G146)</f>
        <v/>
      </c>
      <c r="D147" s="334" t="str">
        <f>IF(AND('SD DATA Paste'!H146=""),"",'SD DATA Paste'!H146)</f>
        <v/>
      </c>
      <c r="E147" s="334" t="str">
        <f>IF(AND('SD DATA Paste'!I146=""),"",'SD DATA Paste'!I146)</f>
        <v/>
      </c>
      <c r="F147" s="334" t="str">
        <f>IF(AND('SD DATA Paste'!C146=""),"",IF(OR('SD DATA Paste'!C146="Boy",'SD DATA Paste'!C146="M"),"M",IF(OR('SD DATA Paste'!C146="Girl",'SD DATA Paste'!C146="F"),"F","")))</f>
        <v/>
      </c>
      <c r="G147" s="335" t="str">
        <f>IF(AND('SD DATA Paste'!F146=""),"",'SD DATA Paste'!F146)</f>
        <v/>
      </c>
      <c r="H147" s="334" t="str">
        <f>IF(AND('SD DATA Paste'!B146=""),"",'SD DATA Paste'!B146)</f>
        <v/>
      </c>
      <c r="I147" s="480"/>
      <c r="J147" s="479"/>
    </row>
    <row r="148" spans="1:10" ht="16.5" customHeight="1" thickTop="1" thickBot="1">
      <c r="A148" s="283" t="str">
        <f>IF(AND('SD DATA Paste'!D147=""),"",VALUE('SD DATA Paste'!D147))</f>
        <v/>
      </c>
      <c r="B148" s="334" t="str">
        <f>IF(AND('SD DATA Paste'!E147=""),"",VALUE('SD DATA Paste'!E147))</f>
        <v/>
      </c>
      <c r="C148" s="334" t="str">
        <f>IF(AND('SD DATA Paste'!G147=""),"",'SD DATA Paste'!G147)</f>
        <v/>
      </c>
      <c r="D148" s="334" t="str">
        <f>IF(AND('SD DATA Paste'!H147=""),"",'SD DATA Paste'!H147)</f>
        <v/>
      </c>
      <c r="E148" s="334" t="str">
        <f>IF(AND('SD DATA Paste'!I147=""),"",'SD DATA Paste'!I147)</f>
        <v/>
      </c>
      <c r="F148" s="334" t="str">
        <f>IF(AND('SD DATA Paste'!C147=""),"",IF(OR('SD DATA Paste'!C147="Boy",'SD DATA Paste'!C147="M"),"M",IF(OR('SD DATA Paste'!C147="Girl",'SD DATA Paste'!C147="F"),"F","")))</f>
        <v/>
      </c>
      <c r="G148" s="335" t="str">
        <f>IF(AND('SD DATA Paste'!F147=""),"",'SD DATA Paste'!F147)</f>
        <v/>
      </c>
      <c r="H148" s="334" t="str">
        <f>IF(AND('SD DATA Paste'!B147=""),"",'SD DATA Paste'!B147)</f>
        <v/>
      </c>
      <c r="I148" s="480"/>
      <c r="J148" s="479"/>
    </row>
    <row r="149" spans="1:10" ht="16.5" customHeight="1" thickTop="1" thickBot="1">
      <c r="A149" s="283" t="str">
        <f>IF(AND('SD DATA Paste'!D148=""),"",VALUE('SD DATA Paste'!D148))</f>
        <v/>
      </c>
      <c r="B149" s="334" t="str">
        <f>IF(AND('SD DATA Paste'!E148=""),"",VALUE('SD DATA Paste'!E148))</f>
        <v/>
      </c>
      <c r="C149" s="334" t="str">
        <f>IF(AND('SD DATA Paste'!G148=""),"",'SD DATA Paste'!G148)</f>
        <v/>
      </c>
      <c r="D149" s="334" t="str">
        <f>IF(AND('SD DATA Paste'!H148=""),"",'SD DATA Paste'!H148)</f>
        <v/>
      </c>
      <c r="E149" s="334" t="str">
        <f>IF(AND('SD DATA Paste'!I148=""),"",'SD DATA Paste'!I148)</f>
        <v/>
      </c>
      <c r="F149" s="334" t="str">
        <f>IF(AND('SD DATA Paste'!C148=""),"",IF(OR('SD DATA Paste'!C148="Boy",'SD DATA Paste'!C148="M"),"M",IF(OR('SD DATA Paste'!C148="Girl",'SD DATA Paste'!C148="F"),"F","")))</f>
        <v/>
      </c>
      <c r="G149" s="335" t="str">
        <f>IF(AND('SD DATA Paste'!F148=""),"",'SD DATA Paste'!F148)</f>
        <v/>
      </c>
      <c r="H149" s="334" t="str">
        <f>IF(AND('SD DATA Paste'!B148=""),"",'SD DATA Paste'!B148)</f>
        <v/>
      </c>
      <c r="I149" s="480"/>
      <c r="J149" s="479"/>
    </row>
    <row r="150" spans="1:10" ht="16.5" customHeight="1" thickTop="1" thickBot="1">
      <c r="A150" s="283" t="str">
        <f>IF(AND('SD DATA Paste'!D149=""),"",VALUE('SD DATA Paste'!D149))</f>
        <v/>
      </c>
      <c r="B150" s="334" t="str">
        <f>IF(AND('SD DATA Paste'!E149=""),"",VALUE('SD DATA Paste'!E149))</f>
        <v/>
      </c>
      <c r="C150" s="334" t="str">
        <f>IF(AND('SD DATA Paste'!G149=""),"",'SD DATA Paste'!G149)</f>
        <v/>
      </c>
      <c r="D150" s="334" t="str">
        <f>IF(AND('SD DATA Paste'!H149=""),"",'SD DATA Paste'!H149)</f>
        <v/>
      </c>
      <c r="E150" s="334" t="str">
        <f>IF(AND('SD DATA Paste'!I149=""),"",'SD DATA Paste'!I149)</f>
        <v/>
      </c>
      <c r="F150" s="334" t="str">
        <f>IF(AND('SD DATA Paste'!C149=""),"",IF(OR('SD DATA Paste'!C149="Boy",'SD DATA Paste'!C149="M"),"M",IF(OR('SD DATA Paste'!C149="Girl",'SD DATA Paste'!C149="F"),"F","")))</f>
        <v/>
      </c>
      <c r="G150" s="335" t="str">
        <f>IF(AND('SD DATA Paste'!F149=""),"",'SD DATA Paste'!F149)</f>
        <v/>
      </c>
      <c r="H150" s="334" t="str">
        <f>IF(AND('SD DATA Paste'!B149=""),"",'SD DATA Paste'!B149)</f>
        <v/>
      </c>
      <c r="I150" s="480"/>
      <c r="J150" s="479"/>
    </row>
    <row r="151" spans="1:10" ht="16.5" customHeight="1" thickTop="1" thickBot="1">
      <c r="A151" s="283" t="str">
        <f>IF(AND('SD DATA Paste'!D150=""),"",VALUE('SD DATA Paste'!D150))</f>
        <v/>
      </c>
      <c r="B151" s="334" t="str">
        <f>IF(AND('SD DATA Paste'!E150=""),"",VALUE('SD DATA Paste'!E150))</f>
        <v/>
      </c>
      <c r="C151" s="334" t="str">
        <f>IF(AND('SD DATA Paste'!G150=""),"",'SD DATA Paste'!G150)</f>
        <v/>
      </c>
      <c r="D151" s="334" t="str">
        <f>IF(AND('SD DATA Paste'!H150=""),"",'SD DATA Paste'!H150)</f>
        <v/>
      </c>
      <c r="E151" s="334" t="str">
        <f>IF(AND('SD DATA Paste'!I150=""),"",'SD DATA Paste'!I150)</f>
        <v/>
      </c>
      <c r="F151" s="334" t="str">
        <f>IF(AND('SD DATA Paste'!C150=""),"",IF(OR('SD DATA Paste'!C150="Boy",'SD DATA Paste'!C150="M"),"M",IF(OR('SD DATA Paste'!C150="Girl",'SD DATA Paste'!C150="F"),"F","")))</f>
        <v/>
      </c>
      <c r="G151" s="335" t="str">
        <f>IF(AND('SD DATA Paste'!F150=""),"",'SD DATA Paste'!F150)</f>
        <v/>
      </c>
      <c r="H151" s="334" t="str">
        <f>IF(AND('SD DATA Paste'!B150=""),"",'SD DATA Paste'!B150)</f>
        <v/>
      </c>
      <c r="I151" s="480"/>
      <c r="J151" s="479"/>
    </row>
    <row r="152" spans="1:10" ht="16.5" customHeight="1" thickTop="1" thickBot="1">
      <c r="A152" s="283" t="str">
        <f>IF(AND('SD DATA Paste'!D151=""),"",VALUE('SD DATA Paste'!D151))</f>
        <v/>
      </c>
      <c r="B152" s="334" t="str">
        <f>IF(AND('SD DATA Paste'!E151=""),"",VALUE('SD DATA Paste'!E151))</f>
        <v/>
      </c>
      <c r="C152" s="334" t="str">
        <f>IF(AND('SD DATA Paste'!G151=""),"",'SD DATA Paste'!G151)</f>
        <v/>
      </c>
      <c r="D152" s="334" t="str">
        <f>IF(AND('SD DATA Paste'!H151=""),"",'SD DATA Paste'!H151)</f>
        <v/>
      </c>
      <c r="E152" s="334" t="str">
        <f>IF(AND('SD DATA Paste'!I151=""),"",'SD DATA Paste'!I151)</f>
        <v/>
      </c>
      <c r="F152" s="334" t="str">
        <f>IF(AND('SD DATA Paste'!C151=""),"",IF(OR('SD DATA Paste'!C151="Boy",'SD DATA Paste'!C151="M"),"M",IF(OR('SD DATA Paste'!C151="Girl",'SD DATA Paste'!C151="F"),"F","")))</f>
        <v/>
      </c>
      <c r="G152" s="335" t="str">
        <f>IF(AND('SD DATA Paste'!F151=""),"",'SD DATA Paste'!F151)</f>
        <v/>
      </c>
      <c r="H152" s="334" t="str">
        <f>IF(AND('SD DATA Paste'!B151=""),"",'SD DATA Paste'!B151)</f>
        <v/>
      </c>
      <c r="I152" s="480"/>
      <c r="J152" s="479"/>
    </row>
    <row r="153" spans="1:10" ht="16.5" customHeight="1" thickTop="1" thickBot="1">
      <c r="A153" s="283" t="str">
        <f>IF(AND('SD DATA Paste'!D152=""),"",VALUE('SD DATA Paste'!D152))</f>
        <v/>
      </c>
      <c r="B153" s="334" t="str">
        <f>IF(AND('SD DATA Paste'!E152=""),"",VALUE('SD DATA Paste'!E152))</f>
        <v/>
      </c>
      <c r="C153" s="334" t="str">
        <f>IF(AND('SD DATA Paste'!G152=""),"",'SD DATA Paste'!G152)</f>
        <v/>
      </c>
      <c r="D153" s="334" t="str">
        <f>IF(AND('SD DATA Paste'!H152=""),"",'SD DATA Paste'!H152)</f>
        <v/>
      </c>
      <c r="E153" s="334" t="str">
        <f>IF(AND('SD DATA Paste'!I152=""),"",'SD DATA Paste'!I152)</f>
        <v/>
      </c>
      <c r="F153" s="334" t="str">
        <f>IF(AND('SD DATA Paste'!C152=""),"",IF(OR('SD DATA Paste'!C152="Boy",'SD DATA Paste'!C152="M"),"M",IF(OR('SD DATA Paste'!C152="Girl",'SD DATA Paste'!C152="F"),"F","")))</f>
        <v/>
      </c>
      <c r="G153" s="335" t="str">
        <f>IF(AND('SD DATA Paste'!F152=""),"",'SD DATA Paste'!F152)</f>
        <v/>
      </c>
      <c r="H153" s="334" t="str">
        <f>IF(AND('SD DATA Paste'!B152=""),"",'SD DATA Paste'!B152)</f>
        <v/>
      </c>
      <c r="I153" s="480"/>
      <c r="J153" s="479"/>
    </row>
    <row r="154" spans="1:10" ht="16.5" customHeight="1" thickTop="1" thickBot="1">
      <c r="A154" s="283" t="str">
        <f>IF(AND('SD DATA Paste'!D153=""),"",VALUE('SD DATA Paste'!D153))</f>
        <v/>
      </c>
      <c r="B154" s="334" t="str">
        <f>IF(AND('SD DATA Paste'!E153=""),"",VALUE('SD DATA Paste'!E153))</f>
        <v/>
      </c>
      <c r="C154" s="334" t="str">
        <f>IF(AND('SD DATA Paste'!G153=""),"",'SD DATA Paste'!G153)</f>
        <v/>
      </c>
      <c r="D154" s="334" t="str">
        <f>IF(AND('SD DATA Paste'!H153=""),"",'SD DATA Paste'!H153)</f>
        <v/>
      </c>
      <c r="E154" s="334" t="str">
        <f>IF(AND('SD DATA Paste'!I153=""),"",'SD DATA Paste'!I153)</f>
        <v/>
      </c>
      <c r="F154" s="334" t="str">
        <f>IF(AND('SD DATA Paste'!C153=""),"",IF(OR('SD DATA Paste'!C153="Boy",'SD DATA Paste'!C153="M"),"M",IF(OR('SD DATA Paste'!C153="Girl",'SD DATA Paste'!C153="F"),"F","")))</f>
        <v/>
      </c>
      <c r="G154" s="335" t="str">
        <f>IF(AND('SD DATA Paste'!F153=""),"",'SD DATA Paste'!F153)</f>
        <v/>
      </c>
      <c r="H154" s="334" t="str">
        <f>IF(AND('SD DATA Paste'!B153=""),"",'SD DATA Paste'!B153)</f>
        <v/>
      </c>
      <c r="I154" s="480"/>
      <c r="J154" s="479"/>
    </row>
    <row r="155" spans="1:10" ht="16.5" customHeight="1" thickTop="1" thickBot="1">
      <c r="A155" s="283" t="str">
        <f>IF(AND('SD DATA Paste'!D154=""),"",VALUE('SD DATA Paste'!D154))</f>
        <v/>
      </c>
      <c r="B155" s="334" t="str">
        <f>IF(AND('SD DATA Paste'!E154=""),"",VALUE('SD DATA Paste'!E154))</f>
        <v/>
      </c>
      <c r="C155" s="334" t="str">
        <f>IF(AND('SD DATA Paste'!G154=""),"",'SD DATA Paste'!G154)</f>
        <v/>
      </c>
      <c r="D155" s="334" t="str">
        <f>IF(AND('SD DATA Paste'!H154=""),"",'SD DATA Paste'!H154)</f>
        <v/>
      </c>
      <c r="E155" s="334" t="str">
        <f>IF(AND('SD DATA Paste'!I154=""),"",'SD DATA Paste'!I154)</f>
        <v/>
      </c>
      <c r="F155" s="334" t="str">
        <f>IF(AND('SD DATA Paste'!C154=""),"",IF(OR('SD DATA Paste'!C154="Boy",'SD DATA Paste'!C154="M"),"M",IF(OR('SD DATA Paste'!C154="Girl",'SD DATA Paste'!C154="F"),"F","")))</f>
        <v/>
      </c>
      <c r="G155" s="335" t="str">
        <f>IF(AND('SD DATA Paste'!F154=""),"",'SD DATA Paste'!F154)</f>
        <v/>
      </c>
      <c r="H155" s="334" t="str">
        <f>IF(AND('SD DATA Paste'!B154=""),"",'SD DATA Paste'!B154)</f>
        <v/>
      </c>
      <c r="I155" s="480"/>
      <c r="J155" s="479"/>
    </row>
    <row r="156" spans="1:10" ht="16.5" customHeight="1" thickTop="1" thickBot="1">
      <c r="A156" s="283" t="str">
        <f>IF(AND('SD DATA Paste'!D155=""),"",VALUE('SD DATA Paste'!D155))</f>
        <v/>
      </c>
      <c r="B156" s="334" t="str">
        <f>IF(AND('SD DATA Paste'!E155=""),"",VALUE('SD DATA Paste'!E155))</f>
        <v/>
      </c>
      <c r="C156" s="334" t="str">
        <f>IF(AND('SD DATA Paste'!G155=""),"",'SD DATA Paste'!G155)</f>
        <v/>
      </c>
      <c r="D156" s="334" t="str">
        <f>IF(AND('SD DATA Paste'!H155=""),"",'SD DATA Paste'!H155)</f>
        <v/>
      </c>
      <c r="E156" s="334" t="str">
        <f>IF(AND('SD DATA Paste'!I155=""),"",'SD DATA Paste'!I155)</f>
        <v/>
      </c>
      <c r="F156" s="334" t="str">
        <f>IF(AND('SD DATA Paste'!C155=""),"",IF(OR('SD DATA Paste'!C155="Boy",'SD DATA Paste'!C155="M"),"M",IF(OR('SD DATA Paste'!C155="Girl",'SD DATA Paste'!C155="F"),"F","")))</f>
        <v/>
      </c>
      <c r="G156" s="335" t="str">
        <f>IF(AND('SD DATA Paste'!F155=""),"",'SD DATA Paste'!F155)</f>
        <v/>
      </c>
      <c r="H156" s="334" t="str">
        <f>IF(AND('SD DATA Paste'!B155=""),"",'SD DATA Paste'!B155)</f>
        <v/>
      </c>
      <c r="I156" s="480"/>
      <c r="J156" s="479"/>
    </row>
    <row r="157" spans="1:10" ht="16.5" customHeight="1" thickTop="1" thickBot="1">
      <c r="A157" s="283" t="str">
        <f>IF(AND('SD DATA Paste'!D156=""),"",VALUE('SD DATA Paste'!D156))</f>
        <v/>
      </c>
      <c r="B157" s="334" t="str">
        <f>IF(AND('SD DATA Paste'!E156=""),"",VALUE('SD DATA Paste'!E156))</f>
        <v/>
      </c>
      <c r="C157" s="334" t="str">
        <f>IF(AND('SD DATA Paste'!G156=""),"",'SD DATA Paste'!G156)</f>
        <v/>
      </c>
      <c r="D157" s="334" t="str">
        <f>IF(AND('SD DATA Paste'!H156=""),"",'SD DATA Paste'!H156)</f>
        <v/>
      </c>
      <c r="E157" s="334" t="str">
        <f>IF(AND('SD DATA Paste'!I156=""),"",'SD DATA Paste'!I156)</f>
        <v/>
      </c>
      <c r="F157" s="334" t="str">
        <f>IF(AND('SD DATA Paste'!C156=""),"",IF(OR('SD DATA Paste'!C156="Boy",'SD DATA Paste'!C156="M"),"M",IF(OR('SD DATA Paste'!C156="Girl",'SD DATA Paste'!C156="F"),"F","")))</f>
        <v/>
      </c>
      <c r="G157" s="335" t="str">
        <f>IF(AND('SD DATA Paste'!F156=""),"",'SD DATA Paste'!F156)</f>
        <v/>
      </c>
      <c r="H157" s="334" t="str">
        <f>IF(AND('SD DATA Paste'!B156=""),"",'SD DATA Paste'!B156)</f>
        <v/>
      </c>
      <c r="I157" s="480"/>
      <c r="J157" s="479"/>
    </row>
    <row r="158" spans="1:10" ht="16.5" customHeight="1" thickTop="1" thickBot="1">
      <c r="A158" s="283" t="str">
        <f>IF(AND('SD DATA Paste'!D157=""),"",VALUE('SD DATA Paste'!D157))</f>
        <v/>
      </c>
      <c r="B158" s="334" t="str">
        <f>IF(AND('SD DATA Paste'!E157=""),"",VALUE('SD DATA Paste'!E157))</f>
        <v/>
      </c>
      <c r="C158" s="334" t="str">
        <f>IF(AND('SD DATA Paste'!G157=""),"",'SD DATA Paste'!G157)</f>
        <v/>
      </c>
      <c r="D158" s="334" t="str">
        <f>IF(AND('SD DATA Paste'!H157=""),"",'SD DATA Paste'!H157)</f>
        <v/>
      </c>
      <c r="E158" s="334" t="str">
        <f>IF(AND('SD DATA Paste'!I157=""),"",'SD DATA Paste'!I157)</f>
        <v/>
      </c>
      <c r="F158" s="334" t="str">
        <f>IF(AND('SD DATA Paste'!C157=""),"",IF(OR('SD DATA Paste'!C157="Boy",'SD DATA Paste'!C157="M"),"M",IF(OR('SD DATA Paste'!C157="Girl",'SD DATA Paste'!C157="F"),"F","")))</f>
        <v/>
      </c>
      <c r="G158" s="335" t="str">
        <f>IF(AND('SD DATA Paste'!F157=""),"",'SD DATA Paste'!F157)</f>
        <v/>
      </c>
      <c r="H158" s="334" t="str">
        <f>IF(AND('SD DATA Paste'!B157=""),"",'SD DATA Paste'!B157)</f>
        <v/>
      </c>
      <c r="I158" s="480"/>
      <c r="J158" s="479"/>
    </row>
    <row r="159" spans="1:10" ht="16.5" customHeight="1" thickTop="1" thickBot="1">
      <c r="A159" s="283" t="str">
        <f>IF(AND('SD DATA Paste'!D158=""),"",VALUE('SD DATA Paste'!D158))</f>
        <v/>
      </c>
      <c r="B159" s="334" t="str">
        <f>IF(AND('SD DATA Paste'!E158=""),"",VALUE('SD DATA Paste'!E158))</f>
        <v/>
      </c>
      <c r="C159" s="334" t="str">
        <f>IF(AND('SD DATA Paste'!G158=""),"",'SD DATA Paste'!G158)</f>
        <v/>
      </c>
      <c r="D159" s="334" t="str">
        <f>IF(AND('SD DATA Paste'!H158=""),"",'SD DATA Paste'!H158)</f>
        <v/>
      </c>
      <c r="E159" s="334" t="str">
        <f>IF(AND('SD DATA Paste'!I158=""),"",'SD DATA Paste'!I158)</f>
        <v/>
      </c>
      <c r="F159" s="334" t="str">
        <f>IF(AND('SD DATA Paste'!C158=""),"",IF(OR('SD DATA Paste'!C158="Boy",'SD DATA Paste'!C158="M"),"M",IF(OR('SD DATA Paste'!C158="Girl",'SD DATA Paste'!C158="F"),"F","")))</f>
        <v/>
      </c>
      <c r="G159" s="335" t="str">
        <f>IF(AND('SD DATA Paste'!F158=""),"",'SD DATA Paste'!F158)</f>
        <v/>
      </c>
      <c r="H159" s="334" t="str">
        <f>IF(AND('SD DATA Paste'!B158=""),"",'SD DATA Paste'!B158)</f>
        <v/>
      </c>
      <c r="I159" s="480"/>
      <c r="J159" s="479"/>
    </row>
    <row r="160" spans="1:10" ht="16.5" customHeight="1" thickTop="1" thickBot="1">
      <c r="A160" s="283" t="str">
        <f>IF(AND('SD DATA Paste'!D159=""),"",VALUE('SD DATA Paste'!D159))</f>
        <v/>
      </c>
      <c r="B160" s="334" t="str">
        <f>IF(AND('SD DATA Paste'!E159=""),"",VALUE('SD DATA Paste'!E159))</f>
        <v/>
      </c>
      <c r="C160" s="334" t="str">
        <f>IF(AND('SD DATA Paste'!G159=""),"",'SD DATA Paste'!G159)</f>
        <v/>
      </c>
      <c r="D160" s="334" t="str">
        <f>IF(AND('SD DATA Paste'!H159=""),"",'SD DATA Paste'!H159)</f>
        <v/>
      </c>
      <c r="E160" s="334" t="str">
        <f>IF(AND('SD DATA Paste'!I159=""),"",'SD DATA Paste'!I159)</f>
        <v/>
      </c>
      <c r="F160" s="334" t="str">
        <f>IF(AND('SD DATA Paste'!C159=""),"",IF(OR('SD DATA Paste'!C159="Boy",'SD DATA Paste'!C159="M"),"M",IF(OR('SD DATA Paste'!C159="Girl",'SD DATA Paste'!C159="F"),"F","")))</f>
        <v/>
      </c>
      <c r="G160" s="335" t="str">
        <f>IF(AND('SD DATA Paste'!F159=""),"",'SD DATA Paste'!F159)</f>
        <v/>
      </c>
      <c r="H160" s="334" t="str">
        <f>IF(AND('SD DATA Paste'!B159=""),"",'SD DATA Paste'!B159)</f>
        <v/>
      </c>
      <c r="I160" s="480"/>
      <c r="J160" s="479"/>
    </row>
    <row r="161" spans="1:10" ht="16.5" customHeight="1" thickTop="1" thickBot="1">
      <c r="A161" s="283" t="str">
        <f>IF(AND('SD DATA Paste'!D160=""),"",VALUE('SD DATA Paste'!D160))</f>
        <v/>
      </c>
      <c r="B161" s="334" t="str">
        <f>IF(AND('SD DATA Paste'!E160=""),"",VALUE('SD DATA Paste'!E160))</f>
        <v/>
      </c>
      <c r="C161" s="334" t="str">
        <f>IF(AND('SD DATA Paste'!G160=""),"",'SD DATA Paste'!G160)</f>
        <v/>
      </c>
      <c r="D161" s="334" t="str">
        <f>IF(AND('SD DATA Paste'!H160=""),"",'SD DATA Paste'!H160)</f>
        <v/>
      </c>
      <c r="E161" s="334" t="str">
        <f>IF(AND('SD DATA Paste'!I160=""),"",'SD DATA Paste'!I160)</f>
        <v/>
      </c>
      <c r="F161" s="334" t="str">
        <f>IF(AND('SD DATA Paste'!C160=""),"",IF(OR('SD DATA Paste'!C160="Boy",'SD DATA Paste'!C160="M"),"M",IF(OR('SD DATA Paste'!C160="Girl",'SD DATA Paste'!C160="F"),"F","")))</f>
        <v/>
      </c>
      <c r="G161" s="335" t="str">
        <f>IF(AND('SD DATA Paste'!F160=""),"",'SD DATA Paste'!F160)</f>
        <v/>
      </c>
      <c r="H161" s="334" t="str">
        <f>IF(AND('SD DATA Paste'!B160=""),"",'SD DATA Paste'!B160)</f>
        <v/>
      </c>
      <c r="I161" s="480"/>
      <c r="J161" s="479"/>
    </row>
    <row r="162" spans="1:10" ht="16.5" customHeight="1" thickTop="1" thickBot="1">
      <c r="A162" s="283" t="str">
        <f>IF(AND('SD DATA Paste'!D161=""),"",VALUE('SD DATA Paste'!D161))</f>
        <v/>
      </c>
      <c r="B162" s="334" t="str">
        <f>IF(AND('SD DATA Paste'!E161=""),"",VALUE('SD DATA Paste'!E161))</f>
        <v/>
      </c>
      <c r="C162" s="334" t="str">
        <f>IF(AND('SD DATA Paste'!G161=""),"",'SD DATA Paste'!G161)</f>
        <v/>
      </c>
      <c r="D162" s="334" t="str">
        <f>IF(AND('SD DATA Paste'!H161=""),"",'SD DATA Paste'!H161)</f>
        <v/>
      </c>
      <c r="E162" s="334" t="str">
        <f>IF(AND('SD DATA Paste'!I161=""),"",'SD DATA Paste'!I161)</f>
        <v/>
      </c>
      <c r="F162" s="334" t="str">
        <f>IF(AND('SD DATA Paste'!C161=""),"",IF(OR('SD DATA Paste'!C161="Boy",'SD DATA Paste'!C161="M"),"M",IF(OR('SD DATA Paste'!C161="Girl",'SD DATA Paste'!C161="F"),"F","")))</f>
        <v/>
      </c>
      <c r="G162" s="335" t="str">
        <f>IF(AND('SD DATA Paste'!F161=""),"",'SD DATA Paste'!F161)</f>
        <v/>
      </c>
      <c r="H162" s="334" t="str">
        <f>IF(AND('SD DATA Paste'!B161=""),"",'SD DATA Paste'!B161)</f>
        <v/>
      </c>
      <c r="I162" s="480"/>
      <c r="J162" s="479"/>
    </row>
    <row r="163" spans="1:10" ht="16.5" customHeight="1" thickTop="1" thickBot="1">
      <c r="A163" s="283" t="str">
        <f>IF(AND('SD DATA Paste'!D162=""),"",VALUE('SD DATA Paste'!D162))</f>
        <v/>
      </c>
      <c r="B163" s="334" t="str">
        <f>IF(AND('SD DATA Paste'!E162=""),"",VALUE('SD DATA Paste'!E162))</f>
        <v/>
      </c>
      <c r="C163" s="334" t="str">
        <f>IF(AND('SD DATA Paste'!G162=""),"",'SD DATA Paste'!G162)</f>
        <v/>
      </c>
      <c r="D163" s="334" t="str">
        <f>IF(AND('SD DATA Paste'!H162=""),"",'SD DATA Paste'!H162)</f>
        <v/>
      </c>
      <c r="E163" s="334" t="str">
        <f>IF(AND('SD DATA Paste'!I162=""),"",'SD DATA Paste'!I162)</f>
        <v/>
      </c>
      <c r="F163" s="334" t="str">
        <f>IF(AND('SD DATA Paste'!C162=""),"",IF(OR('SD DATA Paste'!C162="Boy",'SD DATA Paste'!C162="M"),"M",IF(OR('SD DATA Paste'!C162="Girl",'SD DATA Paste'!C162="F"),"F","")))</f>
        <v/>
      </c>
      <c r="G163" s="335" t="str">
        <f>IF(AND('SD DATA Paste'!F162=""),"",'SD DATA Paste'!F162)</f>
        <v/>
      </c>
      <c r="H163" s="334" t="str">
        <f>IF(AND('SD DATA Paste'!B162=""),"",'SD DATA Paste'!B162)</f>
        <v/>
      </c>
      <c r="I163" s="480"/>
      <c r="J163" s="479"/>
    </row>
    <row r="164" spans="1:10" ht="16.5" customHeight="1" thickTop="1" thickBot="1">
      <c r="A164" s="283" t="str">
        <f>IF(AND('SD DATA Paste'!D163=""),"",VALUE('SD DATA Paste'!D163))</f>
        <v/>
      </c>
      <c r="B164" s="334" t="str">
        <f>IF(AND('SD DATA Paste'!E163=""),"",VALUE('SD DATA Paste'!E163))</f>
        <v/>
      </c>
      <c r="C164" s="334" t="str">
        <f>IF(AND('SD DATA Paste'!G163=""),"",'SD DATA Paste'!G163)</f>
        <v/>
      </c>
      <c r="D164" s="334" t="str">
        <f>IF(AND('SD DATA Paste'!H163=""),"",'SD DATA Paste'!H163)</f>
        <v/>
      </c>
      <c r="E164" s="334" t="str">
        <f>IF(AND('SD DATA Paste'!I163=""),"",'SD DATA Paste'!I163)</f>
        <v/>
      </c>
      <c r="F164" s="334" t="str">
        <f>IF(AND('SD DATA Paste'!C163=""),"",IF(OR('SD DATA Paste'!C163="Boy",'SD DATA Paste'!C163="M"),"M",IF(OR('SD DATA Paste'!C163="Girl",'SD DATA Paste'!C163="F"),"F","")))</f>
        <v/>
      </c>
      <c r="G164" s="335" t="str">
        <f>IF(AND('SD DATA Paste'!F163=""),"",'SD DATA Paste'!F163)</f>
        <v/>
      </c>
      <c r="H164" s="334" t="str">
        <f>IF(AND('SD DATA Paste'!B163=""),"",'SD DATA Paste'!B163)</f>
        <v/>
      </c>
      <c r="I164" s="480"/>
      <c r="J164" s="479"/>
    </row>
    <row r="165" spans="1:10" ht="16.5" customHeight="1" thickTop="1" thickBot="1">
      <c r="A165" s="283" t="str">
        <f>IF(AND('SD DATA Paste'!D164=""),"",VALUE('SD DATA Paste'!D164))</f>
        <v/>
      </c>
      <c r="B165" s="334" t="str">
        <f>IF(AND('SD DATA Paste'!E164=""),"",VALUE('SD DATA Paste'!E164))</f>
        <v/>
      </c>
      <c r="C165" s="334" t="str">
        <f>IF(AND('SD DATA Paste'!G164=""),"",'SD DATA Paste'!G164)</f>
        <v/>
      </c>
      <c r="D165" s="334" t="str">
        <f>IF(AND('SD DATA Paste'!H164=""),"",'SD DATA Paste'!H164)</f>
        <v/>
      </c>
      <c r="E165" s="334" t="str">
        <f>IF(AND('SD DATA Paste'!I164=""),"",'SD DATA Paste'!I164)</f>
        <v/>
      </c>
      <c r="F165" s="334" t="str">
        <f>IF(AND('SD DATA Paste'!C164=""),"",IF(OR('SD DATA Paste'!C164="Boy",'SD DATA Paste'!C164="M"),"M",IF(OR('SD DATA Paste'!C164="Girl",'SD DATA Paste'!C164="F"),"F","")))</f>
        <v/>
      </c>
      <c r="G165" s="335" t="str">
        <f>IF(AND('SD DATA Paste'!F164=""),"",'SD DATA Paste'!F164)</f>
        <v/>
      </c>
      <c r="H165" s="334" t="str">
        <f>IF(AND('SD DATA Paste'!B164=""),"",'SD DATA Paste'!B164)</f>
        <v/>
      </c>
      <c r="I165" s="480"/>
      <c r="J165" s="479"/>
    </row>
    <row r="166" spans="1:10" ht="16.5" customHeight="1" thickTop="1" thickBot="1">
      <c r="A166" s="283" t="str">
        <f>IF(AND('SD DATA Paste'!D165=""),"",VALUE('SD DATA Paste'!D165))</f>
        <v/>
      </c>
      <c r="B166" s="334" t="str">
        <f>IF(AND('SD DATA Paste'!E165=""),"",VALUE('SD DATA Paste'!E165))</f>
        <v/>
      </c>
      <c r="C166" s="334" t="str">
        <f>IF(AND('SD DATA Paste'!G165=""),"",'SD DATA Paste'!G165)</f>
        <v/>
      </c>
      <c r="D166" s="334" t="str">
        <f>IF(AND('SD DATA Paste'!H165=""),"",'SD DATA Paste'!H165)</f>
        <v/>
      </c>
      <c r="E166" s="334" t="str">
        <f>IF(AND('SD DATA Paste'!I165=""),"",'SD DATA Paste'!I165)</f>
        <v/>
      </c>
      <c r="F166" s="334" t="str">
        <f>IF(AND('SD DATA Paste'!C165=""),"",IF(OR('SD DATA Paste'!C165="Boy",'SD DATA Paste'!C165="M"),"M",IF(OR('SD DATA Paste'!C165="Girl",'SD DATA Paste'!C165="F"),"F","")))</f>
        <v/>
      </c>
      <c r="G166" s="335" t="str">
        <f>IF(AND('SD DATA Paste'!F165=""),"",'SD DATA Paste'!F165)</f>
        <v/>
      </c>
      <c r="H166" s="334" t="str">
        <f>IF(AND('SD DATA Paste'!B165=""),"",'SD DATA Paste'!B165)</f>
        <v/>
      </c>
      <c r="I166" s="480"/>
      <c r="J166" s="479"/>
    </row>
    <row r="167" spans="1:10" ht="16.5" customHeight="1" thickTop="1" thickBot="1">
      <c r="A167" s="283" t="str">
        <f>IF(AND('SD DATA Paste'!D166=""),"",VALUE('SD DATA Paste'!D166))</f>
        <v/>
      </c>
      <c r="B167" s="334" t="str">
        <f>IF(AND('SD DATA Paste'!E166=""),"",VALUE('SD DATA Paste'!E166))</f>
        <v/>
      </c>
      <c r="C167" s="334" t="str">
        <f>IF(AND('SD DATA Paste'!G166=""),"",'SD DATA Paste'!G166)</f>
        <v/>
      </c>
      <c r="D167" s="334" t="str">
        <f>IF(AND('SD DATA Paste'!H166=""),"",'SD DATA Paste'!H166)</f>
        <v/>
      </c>
      <c r="E167" s="334" t="str">
        <f>IF(AND('SD DATA Paste'!I166=""),"",'SD DATA Paste'!I166)</f>
        <v/>
      </c>
      <c r="F167" s="334" t="str">
        <f>IF(AND('SD DATA Paste'!C166=""),"",IF(OR('SD DATA Paste'!C166="Boy",'SD DATA Paste'!C166="M"),"M",IF(OR('SD DATA Paste'!C166="Girl",'SD DATA Paste'!C166="F"),"F","")))</f>
        <v/>
      </c>
      <c r="G167" s="335" t="str">
        <f>IF(AND('SD DATA Paste'!F166=""),"",'SD DATA Paste'!F166)</f>
        <v/>
      </c>
      <c r="H167" s="334" t="str">
        <f>IF(AND('SD DATA Paste'!B166=""),"",'SD DATA Paste'!B166)</f>
        <v/>
      </c>
      <c r="I167" s="480"/>
      <c r="J167" s="479"/>
    </row>
    <row r="168" spans="1:10" ht="16.5" customHeight="1" thickTop="1" thickBot="1">
      <c r="A168" s="283" t="str">
        <f>IF(AND('SD DATA Paste'!D167=""),"",VALUE('SD DATA Paste'!D167))</f>
        <v/>
      </c>
      <c r="B168" s="334" t="str">
        <f>IF(AND('SD DATA Paste'!E167=""),"",VALUE('SD DATA Paste'!E167))</f>
        <v/>
      </c>
      <c r="C168" s="334" t="str">
        <f>IF(AND('SD DATA Paste'!G167=""),"",'SD DATA Paste'!G167)</f>
        <v/>
      </c>
      <c r="D168" s="334" t="str">
        <f>IF(AND('SD DATA Paste'!H167=""),"",'SD DATA Paste'!H167)</f>
        <v/>
      </c>
      <c r="E168" s="334" t="str">
        <f>IF(AND('SD DATA Paste'!I167=""),"",'SD DATA Paste'!I167)</f>
        <v/>
      </c>
      <c r="F168" s="334" t="str">
        <f>IF(AND('SD DATA Paste'!C167=""),"",IF(OR('SD DATA Paste'!C167="Boy",'SD DATA Paste'!C167="M"),"M",IF(OR('SD DATA Paste'!C167="Girl",'SD DATA Paste'!C167="F"),"F","")))</f>
        <v/>
      </c>
      <c r="G168" s="335" t="str">
        <f>IF(AND('SD DATA Paste'!F167=""),"",'SD DATA Paste'!F167)</f>
        <v/>
      </c>
      <c r="H168" s="334" t="str">
        <f>IF(AND('SD DATA Paste'!B167=""),"",'SD DATA Paste'!B167)</f>
        <v/>
      </c>
      <c r="I168" s="480"/>
      <c r="J168" s="479"/>
    </row>
    <row r="169" spans="1:10" ht="16.5" customHeight="1" thickTop="1" thickBot="1">
      <c r="A169" s="283" t="str">
        <f>IF(AND('SD DATA Paste'!D168=""),"",VALUE('SD DATA Paste'!D168))</f>
        <v/>
      </c>
      <c r="B169" s="334" t="str">
        <f>IF(AND('SD DATA Paste'!E168=""),"",VALUE('SD DATA Paste'!E168))</f>
        <v/>
      </c>
      <c r="C169" s="334" t="str">
        <f>IF(AND('SD DATA Paste'!G168=""),"",'SD DATA Paste'!G168)</f>
        <v/>
      </c>
      <c r="D169" s="334" t="str">
        <f>IF(AND('SD DATA Paste'!H168=""),"",'SD DATA Paste'!H168)</f>
        <v/>
      </c>
      <c r="E169" s="334" t="str">
        <f>IF(AND('SD DATA Paste'!I168=""),"",'SD DATA Paste'!I168)</f>
        <v/>
      </c>
      <c r="F169" s="334" t="str">
        <f>IF(AND('SD DATA Paste'!C168=""),"",IF(OR('SD DATA Paste'!C168="Boy",'SD DATA Paste'!C168="M"),"M",IF(OR('SD DATA Paste'!C168="Girl",'SD DATA Paste'!C168="F"),"F","")))</f>
        <v/>
      </c>
      <c r="G169" s="335" t="str">
        <f>IF(AND('SD DATA Paste'!F168=""),"",'SD DATA Paste'!F168)</f>
        <v/>
      </c>
      <c r="H169" s="334" t="str">
        <f>IF(AND('SD DATA Paste'!B168=""),"",'SD DATA Paste'!B168)</f>
        <v/>
      </c>
      <c r="I169" s="480"/>
      <c r="J169" s="479"/>
    </row>
    <row r="170" spans="1:10" ht="16.5" customHeight="1" thickTop="1" thickBot="1">
      <c r="A170" s="283" t="str">
        <f>IF(AND('SD DATA Paste'!D169=""),"",VALUE('SD DATA Paste'!D169))</f>
        <v/>
      </c>
      <c r="B170" s="334" t="str">
        <f>IF(AND('SD DATA Paste'!E169=""),"",VALUE('SD DATA Paste'!E169))</f>
        <v/>
      </c>
      <c r="C170" s="334" t="str">
        <f>IF(AND('SD DATA Paste'!G169=""),"",'SD DATA Paste'!G169)</f>
        <v/>
      </c>
      <c r="D170" s="334" t="str">
        <f>IF(AND('SD DATA Paste'!H169=""),"",'SD DATA Paste'!H169)</f>
        <v/>
      </c>
      <c r="E170" s="334" t="str">
        <f>IF(AND('SD DATA Paste'!I169=""),"",'SD DATA Paste'!I169)</f>
        <v/>
      </c>
      <c r="F170" s="334" t="str">
        <f>IF(AND('SD DATA Paste'!C169=""),"",IF(OR('SD DATA Paste'!C169="Boy",'SD DATA Paste'!C169="M"),"M",IF(OR('SD DATA Paste'!C169="Girl",'SD DATA Paste'!C169="F"),"F","")))</f>
        <v/>
      </c>
      <c r="G170" s="335" t="str">
        <f>IF(AND('SD DATA Paste'!F169=""),"",'SD DATA Paste'!F169)</f>
        <v/>
      </c>
      <c r="H170" s="334" t="str">
        <f>IF(AND('SD DATA Paste'!B169=""),"",'SD DATA Paste'!B169)</f>
        <v/>
      </c>
      <c r="I170" s="480"/>
      <c r="J170" s="479"/>
    </row>
    <row r="171" spans="1:10" ht="16.5" customHeight="1" thickTop="1" thickBot="1">
      <c r="A171" s="283" t="str">
        <f>IF(AND('SD DATA Paste'!D170=""),"",VALUE('SD DATA Paste'!D170))</f>
        <v/>
      </c>
      <c r="B171" s="334" t="str">
        <f>IF(AND('SD DATA Paste'!E170=""),"",VALUE('SD DATA Paste'!E170))</f>
        <v/>
      </c>
      <c r="C171" s="334" t="str">
        <f>IF(AND('SD DATA Paste'!G170=""),"",'SD DATA Paste'!G170)</f>
        <v/>
      </c>
      <c r="D171" s="334" t="str">
        <f>IF(AND('SD DATA Paste'!H170=""),"",'SD DATA Paste'!H170)</f>
        <v/>
      </c>
      <c r="E171" s="334" t="str">
        <f>IF(AND('SD DATA Paste'!I170=""),"",'SD DATA Paste'!I170)</f>
        <v/>
      </c>
      <c r="F171" s="334" t="str">
        <f>IF(AND('SD DATA Paste'!C170=""),"",IF(OR('SD DATA Paste'!C170="Boy",'SD DATA Paste'!C170="M"),"M",IF(OR('SD DATA Paste'!C170="Girl",'SD DATA Paste'!C170="F"),"F","")))</f>
        <v/>
      </c>
      <c r="G171" s="335" t="str">
        <f>IF(AND('SD DATA Paste'!F170=""),"",'SD DATA Paste'!F170)</f>
        <v/>
      </c>
      <c r="H171" s="334" t="str">
        <f>IF(AND('SD DATA Paste'!B170=""),"",'SD DATA Paste'!B170)</f>
        <v/>
      </c>
      <c r="I171" s="480"/>
      <c r="J171" s="479"/>
    </row>
    <row r="172" spans="1:10" ht="16.5" customHeight="1" thickTop="1" thickBot="1">
      <c r="A172" s="283" t="str">
        <f>IF(AND('SD DATA Paste'!D171=""),"",VALUE('SD DATA Paste'!D171))</f>
        <v/>
      </c>
      <c r="B172" s="334" t="str">
        <f>IF(AND('SD DATA Paste'!E171=""),"",VALUE('SD DATA Paste'!E171))</f>
        <v/>
      </c>
      <c r="C172" s="334" t="str">
        <f>IF(AND('SD DATA Paste'!G171=""),"",'SD DATA Paste'!G171)</f>
        <v/>
      </c>
      <c r="D172" s="334" t="str">
        <f>IF(AND('SD DATA Paste'!H171=""),"",'SD DATA Paste'!H171)</f>
        <v/>
      </c>
      <c r="E172" s="334" t="str">
        <f>IF(AND('SD DATA Paste'!I171=""),"",'SD DATA Paste'!I171)</f>
        <v/>
      </c>
      <c r="F172" s="334" t="str">
        <f>IF(AND('SD DATA Paste'!C171=""),"",IF(OR('SD DATA Paste'!C171="Boy",'SD DATA Paste'!C171="M"),"M",IF(OR('SD DATA Paste'!C171="Girl",'SD DATA Paste'!C171="F"),"F","")))</f>
        <v/>
      </c>
      <c r="G172" s="335" t="str">
        <f>IF(AND('SD DATA Paste'!F171=""),"",'SD DATA Paste'!F171)</f>
        <v/>
      </c>
      <c r="H172" s="334" t="str">
        <f>IF(AND('SD DATA Paste'!B171=""),"",'SD DATA Paste'!B171)</f>
        <v/>
      </c>
      <c r="I172" s="480"/>
      <c r="J172" s="479"/>
    </row>
    <row r="173" spans="1:10" ht="16.5" customHeight="1" thickTop="1" thickBot="1">
      <c r="A173" s="283" t="str">
        <f>IF(AND('SD DATA Paste'!D172=""),"",VALUE('SD DATA Paste'!D172))</f>
        <v/>
      </c>
      <c r="B173" s="334" t="str">
        <f>IF(AND('SD DATA Paste'!E172=""),"",VALUE('SD DATA Paste'!E172))</f>
        <v/>
      </c>
      <c r="C173" s="334" t="str">
        <f>IF(AND('SD DATA Paste'!G172=""),"",'SD DATA Paste'!G172)</f>
        <v/>
      </c>
      <c r="D173" s="334" t="str">
        <f>IF(AND('SD DATA Paste'!H172=""),"",'SD DATA Paste'!H172)</f>
        <v/>
      </c>
      <c r="E173" s="334" t="str">
        <f>IF(AND('SD DATA Paste'!I172=""),"",'SD DATA Paste'!I172)</f>
        <v/>
      </c>
      <c r="F173" s="334" t="str">
        <f>IF(AND('SD DATA Paste'!C172=""),"",IF(OR('SD DATA Paste'!C172="Boy",'SD DATA Paste'!C172="M"),"M",IF(OR('SD DATA Paste'!C172="Girl",'SD DATA Paste'!C172="F"),"F","")))</f>
        <v/>
      </c>
      <c r="G173" s="335" t="str">
        <f>IF(AND('SD DATA Paste'!F172=""),"",'SD DATA Paste'!F172)</f>
        <v/>
      </c>
      <c r="H173" s="334" t="str">
        <f>IF(AND('SD DATA Paste'!B172=""),"",'SD DATA Paste'!B172)</f>
        <v/>
      </c>
      <c r="I173" s="480"/>
      <c r="J173" s="479"/>
    </row>
    <row r="174" spans="1:10" ht="16.5" customHeight="1" thickTop="1" thickBot="1">
      <c r="A174" s="283" t="str">
        <f>IF(AND('SD DATA Paste'!D173=""),"",VALUE('SD DATA Paste'!D173))</f>
        <v/>
      </c>
      <c r="B174" s="334" t="str">
        <f>IF(AND('SD DATA Paste'!E173=""),"",VALUE('SD DATA Paste'!E173))</f>
        <v/>
      </c>
      <c r="C174" s="334" t="str">
        <f>IF(AND('SD DATA Paste'!G173=""),"",'SD DATA Paste'!G173)</f>
        <v/>
      </c>
      <c r="D174" s="334" t="str">
        <f>IF(AND('SD DATA Paste'!H173=""),"",'SD DATA Paste'!H173)</f>
        <v/>
      </c>
      <c r="E174" s="334" t="str">
        <f>IF(AND('SD DATA Paste'!I173=""),"",'SD DATA Paste'!I173)</f>
        <v/>
      </c>
      <c r="F174" s="334" t="str">
        <f>IF(AND('SD DATA Paste'!C173=""),"",IF(OR('SD DATA Paste'!C173="Boy",'SD DATA Paste'!C173="M"),"M",IF(OR('SD DATA Paste'!C173="Girl",'SD DATA Paste'!C173="F"),"F","")))</f>
        <v/>
      </c>
      <c r="G174" s="335" t="str">
        <f>IF(AND('SD DATA Paste'!F173=""),"",'SD DATA Paste'!F173)</f>
        <v/>
      </c>
      <c r="H174" s="334" t="str">
        <f>IF(AND('SD DATA Paste'!B173=""),"",'SD DATA Paste'!B173)</f>
        <v/>
      </c>
      <c r="I174" s="480"/>
      <c r="J174" s="479"/>
    </row>
    <row r="175" spans="1:10" ht="16.5" customHeight="1" thickTop="1" thickBot="1">
      <c r="A175" s="283" t="str">
        <f>IF(AND('SD DATA Paste'!D174=""),"",VALUE('SD DATA Paste'!D174))</f>
        <v/>
      </c>
      <c r="B175" s="334" t="str">
        <f>IF(AND('SD DATA Paste'!E174=""),"",VALUE('SD DATA Paste'!E174))</f>
        <v/>
      </c>
      <c r="C175" s="334" t="str">
        <f>IF(AND('SD DATA Paste'!G174=""),"",'SD DATA Paste'!G174)</f>
        <v/>
      </c>
      <c r="D175" s="334" t="str">
        <f>IF(AND('SD DATA Paste'!H174=""),"",'SD DATA Paste'!H174)</f>
        <v/>
      </c>
      <c r="E175" s="334" t="str">
        <f>IF(AND('SD DATA Paste'!I174=""),"",'SD DATA Paste'!I174)</f>
        <v/>
      </c>
      <c r="F175" s="334" t="str">
        <f>IF(AND('SD DATA Paste'!C174=""),"",IF(OR('SD DATA Paste'!C174="Boy",'SD DATA Paste'!C174="M"),"M",IF(OR('SD DATA Paste'!C174="Girl",'SD DATA Paste'!C174="F"),"F","")))</f>
        <v/>
      </c>
      <c r="G175" s="335" t="str">
        <f>IF(AND('SD DATA Paste'!F174=""),"",'SD DATA Paste'!F174)</f>
        <v/>
      </c>
      <c r="H175" s="334" t="str">
        <f>IF(AND('SD DATA Paste'!B174=""),"",'SD DATA Paste'!B174)</f>
        <v/>
      </c>
      <c r="I175" s="480"/>
      <c r="J175" s="479"/>
    </row>
    <row r="176" spans="1:10" ht="16.5" customHeight="1" thickTop="1" thickBot="1">
      <c r="A176" s="283" t="str">
        <f>IF(AND('SD DATA Paste'!D175=""),"",VALUE('SD DATA Paste'!D175))</f>
        <v/>
      </c>
      <c r="B176" s="334" t="str">
        <f>IF(AND('SD DATA Paste'!E175=""),"",VALUE('SD DATA Paste'!E175))</f>
        <v/>
      </c>
      <c r="C176" s="334" t="str">
        <f>IF(AND('SD DATA Paste'!G175=""),"",'SD DATA Paste'!G175)</f>
        <v/>
      </c>
      <c r="D176" s="334" t="str">
        <f>IF(AND('SD DATA Paste'!H175=""),"",'SD DATA Paste'!H175)</f>
        <v/>
      </c>
      <c r="E176" s="334" t="str">
        <f>IF(AND('SD DATA Paste'!I175=""),"",'SD DATA Paste'!I175)</f>
        <v/>
      </c>
      <c r="F176" s="334" t="str">
        <f>IF(AND('SD DATA Paste'!C175=""),"",IF(OR('SD DATA Paste'!C175="Boy",'SD DATA Paste'!C175="M"),"M",IF(OR('SD DATA Paste'!C175="Girl",'SD DATA Paste'!C175="F"),"F","")))</f>
        <v/>
      </c>
      <c r="G176" s="335" t="str">
        <f>IF(AND('SD DATA Paste'!F175=""),"",'SD DATA Paste'!F175)</f>
        <v/>
      </c>
      <c r="H176" s="334" t="str">
        <f>IF(AND('SD DATA Paste'!B175=""),"",'SD DATA Paste'!B175)</f>
        <v/>
      </c>
      <c r="I176" s="480"/>
      <c r="J176" s="479"/>
    </row>
    <row r="177" spans="1:10" ht="16.5" customHeight="1" thickTop="1" thickBot="1">
      <c r="A177" s="283" t="str">
        <f>IF(AND('SD DATA Paste'!D176=""),"",VALUE('SD DATA Paste'!D176))</f>
        <v/>
      </c>
      <c r="B177" s="334" t="str">
        <f>IF(AND('SD DATA Paste'!E176=""),"",VALUE('SD DATA Paste'!E176))</f>
        <v/>
      </c>
      <c r="C177" s="334" t="str">
        <f>IF(AND('SD DATA Paste'!G176=""),"",'SD DATA Paste'!G176)</f>
        <v/>
      </c>
      <c r="D177" s="334" t="str">
        <f>IF(AND('SD DATA Paste'!H176=""),"",'SD DATA Paste'!H176)</f>
        <v/>
      </c>
      <c r="E177" s="334" t="str">
        <f>IF(AND('SD DATA Paste'!I176=""),"",'SD DATA Paste'!I176)</f>
        <v/>
      </c>
      <c r="F177" s="334" t="str">
        <f>IF(AND('SD DATA Paste'!C176=""),"",IF(OR('SD DATA Paste'!C176="Boy",'SD DATA Paste'!C176="M"),"M",IF(OR('SD DATA Paste'!C176="Girl",'SD DATA Paste'!C176="F"),"F","")))</f>
        <v/>
      </c>
      <c r="G177" s="335" t="str">
        <f>IF(AND('SD DATA Paste'!F176=""),"",'SD DATA Paste'!F176)</f>
        <v/>
      </c>
      <c r="H177" s="334" t="str">
        <f>IF(AND('SD DATA Paste'!B176=""),"",'SD DATA Paste'!B176)</f>
        <v/>
      </c>
      <c r="I177" s="480"/>
      <c r="J177" s="479"/>
    </row>
    <row r="178" spans="1:10" ht="16.5" customHeight="1" thickTop="1" thickBot="1">
      <c r="A178" s="283" t="str">
        <f>IF(AND('SD DATA Paste'!D177=""),"",VALUE('SD DATA Paste'!D177))</f>
        <v/>
      </c>
      <c r="B178" s="334" t="str">
        <f>IF(AND('SD DATA Paste'!E177=""),"",VALUE('SD DATA Paste'!E177))</f>
        <v/>
      </c>
      <c r="C178" s="334" t="str">
        <f>IF(AND('SD DATA Paste'!G177=""),"",'SD DATA Paste'!G177)</f>
        <v/>
      </c>
      <c r="D178" s="334" t="str">
        <f>IF(AND('SD DATA Paste'!H177=""),"",'SD DATA Paste'!H177)</f>
        <v/>
      </c>
      <c r="E178" s="334" t="str">
        <f>IF(AND('SD DATA Paste'!I177=""),"",'SD DATA Paste'!I177)</f>
        <v/>
      </c>
      <c r="F178" s="334" t="str">
        <f>IF(AND('SD DATA Paste'!C177=""),"",IF(OR('SD DATA Paste'!C177="Boy",'SD DATA Paste'!C177="M"),"M",IF(OR('SD DATA Paste'!C177="Girl",'SD DATA Paste'!C177="F"),"F","")))</f>
        <v/>
      </c>
      <c r="G178" s="335" t="str">
        <f>IF(AND('SD DATA Paste'!F177=""),"",'SD DATA Paste'!F177)</f>
        <v/>
      </c>
      <c r="H178" s="334" t="str">
        <f>IF(AND('SD DATA Paste'!B177=""),"",'SD DATA Paste'!B177)</f>
        <v/>
      </c>
      <c r="I178" s="480"/>
      <c r="J178" s="479"/>
    </row>
    <row r="179" spans="1:10" ht="16.5" customHeight="1" thickTop="1" thickBot="1">
      <c r="A179" s="283" t="str">
        <f>IF(AND('SD DATA Paste'!D178=""),"",VALUE('SD DATA Paste'!D178))</f>
        <v/>
      </c>
      <c r="B179" s="334" t="str">
        <f>IF(AND('SD DATA Paste'!E178=""),"",VALUE('SD DATA Paste'!E178))</f>
        <v/>
      </c>
      <c r="C179" s="334" t="str">
        <f>IF(AND('SD DATA Paste'!G178=""),"",'SD DATA Paste'!G178)</f>
        <v/>
      </c>
      <c r="D179" s="334" t="str">
        <f>IF(AND('SD DATA Paste'!H178=""),"",'SD DATA Paste'!H178)</f>
        <v/>
      </c>
      <c r="E179" s="334" t="str">
        <f>IF(AND('SD DATA Paste'!I178=""),"",'SD DATA Paste'!I178)</f>
        <v/>
      </c>
      <c r="F179" s="334" t="str">
        <f>IF(AND('SD DATA Paste'!C178=""),"",IF(OR('SD DATA Paste'!C178="Boy",'SD DATA Paste'!C178="M"),"M",IF(OR('SD DATA Paste'!C178="Girl",'SD DATA Paste'!C178="F"),"F","")))</f>
        <v/>
      </c>
      <c r="G179" s="335" t="str">
        <f>IF(AND('SD DATA Paste'!F178=""),"",'SD DATA Paste'!F178)</f>
        <v/>
      </c>
      <c r="H179" s="334" t="str">
        <f>IF(AND('SD DATA Paste'!B178=""),"",'SD DATA Paste'!B178)</f>
        <v/>
      </c>
      <c r="I179" s="480"/>
      <c r="J179" s="479"/>
    </row>
    <row r="180" spans="1:10" ht="16.5" customHeight="1" thickTop="1" thickBot="1">
      <c r="A180" s="283" t="str">
        <f>IF(AND('SD DATA Paste'!D179=""),"",VALUE('SD DATA Paste'!D179))</f>
        <v/>
      </c>
      <c r="B180" s="334" t="str">
        <f>IF(AND('SD DATA Paste'!E179=""),"",VALUE('SD DATA Paste'!E179))</f>
        <v/>
      </c>
      <c r="C180" s="334" t="str">
        <f>IF(AND('SD DATA Paste'!G179=""),"",'SD DATA Paste'!G179)</f>
        <v/>
      </c>
      <c r="D180" s="334" t="str">
        <f>IF(AND('SD DATA Paste'!H179=""),"",'SD DATA Paste'!H179)</f>
        <v/>
      </c>
      <c r="E180" s="334" t="str">
        <f>IF(AND('SD DATA Paste'!I179=""),"",'SD DATA Paste'!I179)</f>
        <v/>
      </c>
      <c r="F180" s="334" t="str">
        <f>IF(AND('SD DATA Paste'!C179=""),"",IF(OR('SD DATA Paste'!C179="Boy",'SD DATA Paste'!C179="M"),"M",IF(OR('SD DATA Paste'!C179="Girl",'SD DATA Paste'!C179="F"),"F","")))</f>
        <v/>
      </c>
      <c r="G180" s="335" t="str">
        <f>IF(AND('SD DATA Paste'!F179=""),"",'SD DATA Paste'!F179)</f>
        <v/>
      </c>
      <c r="H180" s="334" t="str">
        <f>IF(AND('SD DATA Paste'!B179=""),"",'SD DATA Paste'!B179)</f>
        <v/>
      </c>
      <c r="I180" s="480"/>
      <c r="J180" s="479"/>
    </row>
    <row r="181" spans="1:10" ht="16.5" customHeight="1" thickTop="1" thickBot="1">
      <c r="A181" s="283" t="str">
        <f>IF(AND('SD DATA Paste'!D180=""),"",VALUE('SD DATA Paste'!D180))</f>
        <v/>
      </c>
      <c r="B181" s="334" t="str">
        <f>IF(AND('SD DATA Paste'!E180=""),"",VALUE('SD DATA Paste'!E180))</f>
        <v/>
      </c>
      <c r="C181" s="334" t="str">
        <f>IF(AND('SD DATA Paste'!G180=""),"",'SD DATA Paste'!G180)</f>
        <v/>
      </c>
      <c r="D181" s="334" t="str">
        <f>IF(AND('SD DATA Paste'!H180=""),"",'SD DATA Paste'!H180)</f>
        <v/>
      </c>
      <c r="E181" s="334" t="str">
        <f>IF(AND('SD DATA Paste'!I180=""),"",'SD DATA Paste'!I180)</f>
        <v/>
      </c>
      <c r="F181" s="334" t="str">
        <f>IF(AND('SD DATA Paste'!C180=""),"",IF(OR('SD DATA Paste'!C180="Boy",'SD DATA Paste'!C180="M"),"M",IF(OR('SD DATA Paste'!C180="Girl",'SD DATA Paste'!C180="F"),"F","")))</f>
        <v/>
      </c>
      <c r="G181" s="335" t="str">
        <f>IF(AND('SD DATA Paste'!F180=""),"",'SD DATA Paste'!F180)</f>
        <v/>
      </c>
      <c r="H181" s="334" t="str">
        <f>IF(AND('SD DATA Paste'!B180=""),"",'SD DATA Paste'!B180)</f>
        <v/>
      </c>
      <c r="I181" s="480"/>
      <c r="J181" s="479"/>
    </row>
    <row r="182" spans="1:10" ht="16.5" customHeight="1" thickTop="1" thickBot="1">
      <c r="A182" s="283" t="str">
        <f>IF(AND('SD DATA Paste'!D181=""),"",VALUE('SD DATA Paste'!D181))</f>
        <v/>
      </c>
      <c r="B182" s="334" t="str">
        <f>IF(AND('SD DATA Paste'!E181=""),"",VALUE('SD DATA Paste'!E181))</f>
        <v/>
      </c>
      <c r="C182" s="334" t="str">
        <f>IF(AND('SD DATA Paste'!G181=""),"",'SD DATA Paste'!G181)</f>
        <v/>
      </c>
      <c r="D182" s="334" t="str">
        <f>IF(AND('SD DATA Paste'!H181=""),"",'SD DATA Paste'!H181)</f>
        <v/>
      </c>
      <c r="E182" s="334" t="str">
        <f>IF(AND('SD DATA Paste'!I181=""),"",'SD DATA Paste'!I181)</f>
        <v/>
      </c>
      <c r="F182" s="334" t="str">
        <f>IF(AND('SD DATA Paste'!C181=""),"",IF(OR('SD DATA Paste'!C181="Boy",'SD DATA Paste'!C181="M"),"M",IF(OR('SD DATA Paste'!C181="Girl",'SD DATA Paste'!C181="F"),"F","")))</f>
        <v/>
      </c>
      <c r="G182" s="335" t="str">
        <f>IF(AND('SD DATA Paste'!F181=""),"",'SD DATA Paste'!F181)</f>
        <v/>
      </c>
      <c r="H182" s="334" t="str">
        <f>IF(AND('SD DATA Paste'!B181=""),"",'SD DATA Paste'!B181)</f>
        <v/>
      </c>
      <c r="I182" s="480"/>
      <c r="J182" s="479"/>
    </row>
    <row r="183" spans="1:10" ht="16.5" customHeight="1" thickTop="1" thickBot="1">
      <c r="A183" s="283" t="str">
        <f>IF(AND('SD DATA Paste'!D182=""),"",VALUE('SD DATA Paste'!D182))</f>
        <v/>
      </c>
      <c r="B183" s="334" t="str">
        <f>IF(AND('SD DATA Paste'!E182=""),"",VALUE('SD DATA Paste'!E182))</f>
        <v/>
      </c>
      <c r="C183" s="334" t="str">
        <f>IF(AND('SD DATA Paste'!G182=""),"",'SD DATA Paste'!G182)</f>
        <v/>
      </c>
      <c r="D183" s="334" t="str">
        <f>IF(AND('SD DATA Paste'!H182=""),"",'SD DATA Paste'!H182)</f>
        <v/>
      </c>
      <c r="E183" s="334" t="str">
        <f>IF(AND('SD DATA Paste'!I182=""),"",'SD DATA Paste'!I182)</f>
        <v/>
      </c>
      <c r="F183" s="334" t="str">
        <f>IF(AND('SD DATA Paste'!C182=""),"",IF(OR('SD DATA Paste'!C182="Boy",'SD DATA Paste'!C182="M"),"M",IF(OR('SD DATA Paste'!C182="Girl",'SD DATA Paste'!C182="F"),"F","")))</f>
        <v/>
      </c>
      <c r="G183" s="335" t="str">
        <f>IF(AND('SD DATA Paste'!F182=""),"",'SD DATA Paste'!F182)</f>
        <v/>
      </c>
      <c r="H183" s="334" t="str">
        <f>IF(AND('SD DATA Paste'!B182=""),"",'SD DATA Paste'!B182)</f>
        <v/>
      </c>
      <c r="I183" s="480"/>
      <c r="J183" s="479"/>
    </row>
    <row r="184" spans="1:10" ht="16.5" customHeight="1" thickTop="1" thickBot="1">
      <c r="A184" s="283" t="str">
        <f>IF(AND('SD DATA Paste'!D183=""),"",VALUE('SD DATA Paste'!D183))</f>
        <v/>
      </c>
      <c r="B184" s="334" t="str">
        <f>IF(AND('SD DATA Paste'!E183=""),"",VALUE('SD DATA Paste'!E183))</f>
        <v/>
      </c>
      <c r="C184" s="334" t="str">
        <f>IF(AND('SD DATA Paste'!G183=""),"",'SD DATA Paste'!G183)</f>
        <v/>
      </c>
      <c r="D184" s="334" t="str">
        <f>IF(AND('SD DATA Paste'!H183=""),"",'SD DATA Paste'!H183)</f>
        <v/>
      </c>
      <c r="E184" s="334" t="str">
        <f>IF(AND('SD DATA Paste'!I183=""),"",'SD DATA Paste'!I183)</f>
        <v/>
      </c>
      <c r="F184" s="334" t="str">
        <f>IF(AND('SD DATA Paste'!C183=""),"",IF(OR('SD DATA Paste'!C183="Boy",'SD DATA Paste'!C183="M"),"M",IF(OR('SD DATA Paste'!C183="Girl",'SD DATA Paste'!C183="F"),"F","")))</f>
        <v/>
      </c>
      <c r="G184" s="335" t="str">
        <f>IF(AND('SD DATA Paste'!F183=""),"",'SD DATA Paste'!F183)</f>
        <v/>
      </c>
      <c r="H184" s="334" t="str">
        <f>IF(AND('SD DATA Paste'!B183=""),"",'SD DATA Paste'!B183)</f>
        <v/>
      </c>
      <c r="I184" s="480"/>
      <c r="J184" s="479"/>
    </row>
    <row r="185" spans="1:10" ht="16.5" customHeight="1" thickTop="1" thickBot="1">
      <c r="A185" s="283" t="str">
        <f>IF(AND('SD DATA Paste'!D184=""),"",VALUE('SD DATA Paste'!D184))</f>
        <v/>
      </c>
      <c r="B185" s="334" t="str">
        <f>IF(AND('SD DATA Paste'!E184=""),"",VALUE('SD DATA Paste'!E184))</f>
        <v/>
      </c>
      <c r="C185" s="334" t="str">
        <f>IF(AND('SD DATA Paste'!G184=""),"",'SD DATA Paste'!G184)</f>
        <v/>
      </c>
      <c r="D185" s="334" t="str">
        <f>IF(AND('SD DATA Paste'!H184=""),"",'SD DATA Paste'!H184)</f>
        <v/>
      </c>
      <c r="E185" s="334" t="str">
        <f>IF(AND('SD DATA Paste'!I184=""),"",'SD DATA Paste'!I184)</f>
        <v/>
      </c>
      <c r="F185" s="334" t="str">
        <f>IF(AND('SD DATA Paste'!C184=""),"",IF(OR('SD DATA Paste'!C184="Boy",'SD DATA Paste'!C184="M"),"M",IF(OR('SD DATA Paste'!C184="Girl",'SD DATA Paste'!C184="F"),"F","")))</f>
        <v/>
      </c>
      <c r="G185" s="335" t="str">
        <f>IF(AND('SD DATA Paste'!F184=""),"",'SD DATA Paste'!F184)</f>
        <v/>
      </c>
      <c r="H185" s="334" t="str">
        <f>IF(AND('SD DATA Paste'!B184=""),"",'SD DATA Paste'!B184)</f>
        <v/>
      </c>
      <c r="I185" s="480"/>
      <c r="J185" s="479"/>
    </row>
    <row r="186" spans="1:10" ht="16.5" customHeight="1" thickTop="1" thickBot="1">
      <c r="A186" s="283" t="str">
        <f>IF(AND('SD DATA Paste'!D185=""),"",VALUE('SD DATA Paste'!D185))</f>
        <v/>
      </c>
      <c r="B186" s="334" t="str">
        <f>IF(AND('SD DATA Paste'!E185=""),"",VALUE('SD DATA Paste'!E185))</f>
        <v/>
      </c>
      <c r="C186" s="334" t="str">
        <f>IF(AND('SD DATA Paste'!G185=""),"",'SD DATA Paste'!G185)</f>
        <v/>
      </c>
      <c r="D186" s="334" t="str">
        <f>IF(AND('SD DATA Paste'!H185=""),"",'SD DATA Paste'!H185)</f>
        <v/>
      </c>
      <c r="E186" s="334" t="str">
        <f>IF(AND('SD DATA Paste'!I185=""),"",'SD DATA Paste'!I185)</f>
        <v/>
      </c>
      <c r="F186" s="334" t="str">
        <f>IF(AND('SD DATA Paste'!C185=""),"",IF(OR('SD DATA Paste'!C185="Boy",'SD DATA Paste'!C185="M"),"M",IF(OR('SD DATA Paste'!C185="Girl",'SD DATA Paste'!C185="F"),"F","")))</f>
        <v/>
      </c>
      <c r="G186" s="335" t="str">
        <f>IF(AND('SD DATA Paste'!F185=""),"",'SD DATA Paste'!F185)</f>
        <v/>
      </c>
      <c r="H186" s="334" t="str">
        <f>IF(AND('SD DATA Paste'!B185=""),"",'SD DATA Paste'!B185)</f>
        <v/>
      </c>
      <c r="I186" s="480"/>
      <c r="J186" s="479"/>
    </row>
    <row r="187" spans="1:10" ht="16.5" customHeight="1" thickTop="1" thickBot="1">
      <c r="A187" s="283" t="str">
        <f>IF(AND('SD DATA Paste'!D186=""),"",VALUE('SD DATA Paste'!D186))</f>
        <v/>
      </c>
      <c r="B187" s="334" t="str">
        <f>IF(AND('SD DATA Paste'!E186=""),"",VALUE('SD DATA Paste'!E186))</f>
        <v/>
      </c>
      <c r="C187" s="334" t="str">
        <f>IF(AND('SD DATA Paste'!G186=""),"",'SD DATA Paste'!G186)</f>
        <v/>
      </c>
      <c r="D187" s="334" t="str">
        <f>IF(AND('SD DATA Paste'!H186=""),"",'SD DATA Paste'!H186)</f>
        <v/>
      </c>
      <c r="E187" s="334" t="str">
        <f>IF(AND('SD DATA Paste'!I186=""),"",'SD DATA Paste'!I186)</f>
        <v/>
      </c>
      <c r="F187" s="334" t="str">
        <f>IF(AND('SD DATA Paste'!C186=""),"",IF(OR('SD DATA Paste'!C186="Boy",'SD DATA Paste'!C186="M"),"M",IF(OR('SD DATA Paste'!C186="Girl",'SD DATA Paste'!C186="F"),"F","")))</f>
        <v/>
      </c>
      <c r="G187" s="335" t="str">
        <f>IF(AND('SD DATA Paste'!F186=""),"",'SD DATA Paste'!F186)</f>
        <v/>
      </c>
      <c r="H187" s="334" t="str">
        <f>IF(AND('SD DATA Paste'!B186=""),"",'SD DATA Paste'!B186)</f>
        <v/>
      </c>
      <c r="I187" s="480"/>
      <c r="J187" s="479"/>
    </row>
    <row r="188" spans="1:10" ht="16.5" customHeight="1" thickTop="1" thickBot="1">
      <c r="A188" s="283" t="str">
        <f>IF(AND('SD DATA Paste'!D187=""),"",VALUE('SD DATA Paste'!D187))</f>
        <v/>
      </c>
      <c r="B188" s="334" t="str">
        <f>IF(AND('SD DATA Paste'!E187=""),"",VALUE('SD DATA Paste'!E187))</f>
        <v/>
      </c>
      <c r="C188" s="334" t="str">
        <f>IF(AND('SD DATA Paste'!G187=""),"",'SD DATA Paste'!G187)</f>
        <v/>
      </c>
      <c r="D188" s="334" t="str">
        <f>IF(AND('SD DATA Paste'!H187=""),"",'SD DATA Paste'!H187)</f>
        <v/>
      </c>
      <c r="E188" s="334" t="str">
        <f>IF(AND('SD DATA Paste'!I187=""),"",'SD DATA Paste'!I187)</f>
        <v/>
      </c>
      <c r="F188" s="334" t="str">
        <f>IF(AND('SD DATA Paste'!C187=""),"",IF(OR('SD DATA Paste'!C187="Boy",'SD DATA Paste'!C187="M"),"M",IF(OR('SD DATA Paste'!C187="Girl",'SD DATA Paste'!C187="F"),"F","")))</f>
        <v/>
      </c>
      <c r="G188" s="335" t="str">
        <f>IF(AND('SD DATA Paste'!F187=""),"",'SD DATA Paste'!F187)</f>
        <v/>
      </c>
      <c r="H188" s="334" t="str">
        <f>IF(AND('SD DATA Paste'!B187=""),"",'SD DATA Paste'!B187)</f>
        <v/>
      </c>
      <c r="I188" s="480"/>
      <c r="J188" s="479"/>
    </row>
    <row r="189" spans="1:10" ht="16.5" customHeight="1" thickTop="1" thickBot="1">
      <c r="A189" s="283" t="str">
        <f>IF(AND('SD DATA Paste'!D188=""),"",VALUE('SD DATA Paste'!D188))</f>
        <v/>
      </c>
      <c r="B189" s="334" t="str">
        <f>IF(AND('SD DATA Paste'!E188=""),"",VALUE('SD DATA Paste'!E188))</f>
        <v/>
      </c>
      <c r="C189" s="334" t="str">
        <f>IF(AND('SD DATA Paste'!G188=""),"",'SD DATA Paste'!G188)</f>
        <v/>
      </c>
      <c r="D189" s="334" t="str">
        <f>IF(AND('SD DATA Paste'!H188=""),"",'SD DATA Paste'!H188)</f>
        <v/>
      </c>
      <c r="E189" s="334" t="str">
        <f>IF(AND('SD DATA Paste'!I188=""),"",'SD DATA Paste'!I188)</f>
        <v/>
      </c>
      <c r="F189" s="334" t="str">
        <f>IF(AND('SD DATA Paste'!C188=""),"",IF(OR('SD DATA Paste'!C188="Boy",'SD DATA Paste'!C188="M"),"M",IF(OR('SD DATA Paste'!C188="Girl",'SD DATA Paste'!C188="F"),"F","")))</f>
        <v/>
      </c>
      <c r="G189" s="335" t="str">
        <f>IF(AND('SD DATA Paste'!F188=""),"",'SD DATA Paste'!F188)</f>
        <v/>
      </c>
      <c r="H189" s="334" t="str">
        <f>IF(AND('SD DATA Paste'!B188=""),"",'SD DATA Paste'!B188)</f>
        <v/>
      </c>
      <c r="I189" s="480"/>
      <c r="J189" s="479"/>
    </row>
    <row r="190" spans="1:10" ht="16.5" customHeight="1" thickTop="1" thickBot="1">
      <c r="A190" s="283" t="str">
        <f>IF(AND('SD DATA Paste'!D189=""),"",VALUE('SD DATA Paste'!D189))</f>
        <v/>
      </c>
      <c r="B190" s="334" t="str">
        <f>IF(AND('SD DATA Paste'!E189=""),"",VALUE('SD DATA Paste'!E189))</f>
        <v/>
      </c>
      <c r="C190" s="334" t="str">
        <f>IF(AND('SD DATA Paste'!G189=""),"",'SD DATA Paste'!G189)</f>
        <v/>
      </c>
      <c r="D190" s="334" t="str">
        <f>IF(AND('SD DATA Paste'!H189=""),"",'SD DATA Paste'!H189)</f>
        <v/>
      </c>
      <c r="E190" s="334" t="str">
        <f>IF(AND('SD DATA Paste'!I189=""),"",'SD DATA Paste'!I189)</f>
        <v/>
      </c>
      <c r="F190" s="334" t="str">
        <f>IF(AND('SD DATA Paste'!C189=""),"",IF(OR('SD DATA Paste'!C189="Boy",'SD DATA Paste'!C189="M"),"M",IF(OR('SD DATA Paste'!C189="Girl",'SD DATA Paste'!C189="F"),"F","")))</f>
        <v/>
      </c>
      <c r="G190" s="335" t="str">
        <f>IF(AND('SD DATA Paste'!F189=""),"",'SD DATA Paste'!F189)</f>
        <v/>
      </c>
      <c r="H190" s="334" t="str">
        <f>IF(AND('SD DATA Paste'!B189=""),"",'SD DATA Paste'!B189)</f>
        <v/>
      </c>
      <c r="I190" s="480"/>
      <c r="J190" s="479"/>
    </row>
    <row r="191" spans="1:10" ht="16.5" customHeight="1" thickTop="1" thickBot="1">
      <c r="A191" s="283" t="str">
        <f>IF(AND('SD DATA Paste'!D190=""),"",VALUE('SD DATA Paste'!D190))</f>
        <v/>
      </c>
      <c r="B191" s="334" t="str">
        <f>IF(AND('SD DATA Paste'!E190=""),"",VALUE('SD DATA Paste'!E190))</f>
        <v/>
      </c>
      <c r="C191" s="334" t="str">
        <f>IF(AND('SD DATA Paste'!G190=""),"",'SD DATA Paste'!G190)</f>
        <v/>
      </c>
      <c r="D191" s="334" t="str">
        <f>IF(AND('SD DATA Paste'!H190=""),"",'SD DATA Paste'!H190)</f>
        <v/>
      </c>
      <c r="E191" s="334" t="str">
        <f>IF(AND('SD DATA Paste'!I190=""),"",'SD DATA Paste'!I190)</f>
        <v/>
      </c>
      <c r="F191" s="334" t="str">
        <f>IF(AND('SD DATA Paste'!C190=""),"",IF(OR('SD DATA Paste'!C190="Boy",'SD DATA Paste'!C190="M"),"M",IF(OR('SD DATA Paste'!C190="Girl",'SD DATA Paste'!C190="F"),"F","")))</f>
        <v/>
      </c>
      <c r="G191" s="335" t="str">
        <f>IF(AND('SD DATA Paste'!F190=""),"",'SD DATA Paste'!F190)</f>
        <v/>
      </c>
      <c r="H191" s="334" t="str">
        <f>IF(AND('SD DATA Paste'!B190=""),"",'SD DATA Paste'!B190)</f>
        <v/>
      </c>
      <c r="I191" s="480"/>
      <c r="J191" s="479"/>
    </row>
    <row r="192" spans="1:10" ht="16.5" customHeight="1" thickTop="1" thickBot="1">
      <c r="A192" s="283" t="str">
        <f>IF(AND('SD DATA Paste'!D191=""),"",VALUE('SD DATA Paste'!D191))</f>
        <v/>
      </c>
      <c r="B192" s="334" t="str">
        <f>IF(AND('SD DATA Paste'!E191=""),"",VALUE('SD DATA Paste'!E191))</f>
        <v/>
      </c>
      <c r="C192" s="334" t="str">
        <f>IF(AND('SD DATA Paste'!G191=""),"",'SD DATA Paste'!G191)</f>
        <v/>
      </c>
      <c r="D192" s="334" t="str">
        <f>IF(AND('SD DATA Paste'!H191=""),"",'SD DATA Paste'!H191)</f>
        <v/>
      </c>
      <c r="E192" s="334" t="str">
        <f>IF(AND('SD DATA Paste'!I191=""),"",'SD DATA Paste'!I191)</f>
        <v/>
      </c>
      <c r="F192" s="334" t="str">
        <f>IF(AND('SD DATA Paste'!C191=""),"",IF(OR('SD DATA Paste'!C191="Boy",'SD DATA Paste'!C191="M"),"M",IF(OR('SD DATA Paste'!C191="Girl",'SD DATA Paste'!C191="F"),"F","")))</f>
        <v/>
      </c>
      <c r="G192" s="335" t="str">
        <f>IF(AND('SD DATA Paste'!F191=""),"",'SD DATA Paste'!F191)</f>
        <v/>
      </c>
      <c r="H192" s="334" t="str">
        <f>IF(AND('SD DATA Paste'!B191=""),"",'SD DATA Paste'!B191)</f>
        <v/>
      </c>
      <c r="I192" s="480"/>
      <c r="J192" s="479"/>
    </row>
    <row r="193" spans="1:10" ht="16.5" customHeight="1" thickTop="1" thickBot="1">
      <c r="A193" s="283" t="str">
        <f>IF(AND('SD DATA Paste'!D192=""),"",VALUE('SD DATA Paste'!D192))</f>
        <v/>
      </c>
      <c r="B193" s="334" t="str">
        <f>IF(AND('SD DATA Paste'!E192=""),"",VALUE('SD DATA Paste'!E192))</f>
        <v/>
      </c>
      <c r="C193" s="334" t="str">
        <f>IF(AND('SD DATA Paste'!G192=""),"",'SD DATA Paste'!G192)</f>
        <v/>
      </c>
      <c r="D193" s="334" t="str">
        <f>IF(AND('SD DATA Paste'!H192=""),"",'SD DATA Paste'!H192)</f>
        <v/>
      </c>
      <c r="E193" s="334" t="str">
        <f>IF(AND('SD DATA Paste'!I192=""),"",'SD DATA Paste'!I192)</f>
        <v/>
      </c>
      <c r="F193" s="334" t="str">
        <f>IF(AND('SD DATA Paste'!C192=""),"",IF(OR('SD DATA Paste'!C192="Boy",'SD DATA Paste'!C192="M"),"M",IF(OR('SD DATA Paste'!C192="Girl",'SD DATA Paste'!C192="F"),"F","")))</f>
        <v/>
      </c>
      <c r="G193" s="335" t="str">
        <f>IF(AND('SD DATA Paste'!F192=""),"",'SD DATA Paste'!F192)</f>
        <v/>
      </c>
      <c r="H193" s="334" t="str">
        <f>IF(AND('SD DATA Paste'!B192=""),"",'SD DATA Paste'!B192)</f>
        <v/>
      </c>
      <c r="I193" s="480"/>
      <c r="J193" s="479"/>
    </row>
    <row r="194" spans="1:10" ht="16.5" customHeight="1" thickTop="1" thickBot="1">
      <c r="A194" s="283" t="str">
        <f>IF(AND('SD DATA Paste'!D193=""),"",VALUE('SD DATA Paste'!D193))</f>
        <v/>
      </c>
      <c r="B194" s="334" t="str">
        <f>IF(AND('SD DATA Paste'!E193=""),"",VALUE('SD DATA Paste'!E193))</f>
        <v/>
      </c>
      <c r="C194" s="334" t="str">
        <f>IF(AND('SD DATA Paste'!G193=""),"",'SD DATA Paste'!G193)</f>
        <v/>
      </c>
      <c r="D194" s="334" t="str">
        <f>IF(AND('SD DATA Paste'!H193=""),"",'SD DATA Paste'!H193)</f>
        <v/>
      </c>
      <c r="E194" s="334" t="str">
        <f>IF(AND('SD DATA Paste'!I193=""),"",'SD DATA Paste'!I193)</f>
        <v/>
      </c>
      <c r="F194" s="334" t="str">
        <f>IF(AND('SD DATA Paste'!C193=""),"",IF(OR('SD DATA Paste'!C193="Boy",'SD DATA Paste'!C193="M"),"M",IF(OR('SD DATA Paste'!C193="Girl",'SD DATA Paste'!C193="F"),"F","")))</f>
        <v/>
      </c>
      <c r="G194" s="335" t="str">
        <f>IF(AND('SD DATA Paste'!F193=""),"",'SD DATA Paste'!F193)</f>
        <v/>
      </c>
      <c r="H194" s="334" t="str">
        <f>IF(AND('SD DATA Paste'!B193=""),"",'SD DATA Paste'!B193)</f>
        <v/>
      </c>
      <c r="I194" s="480"/>
      <c r="J194" s="479"/>
    </row>
    <row r="195" spans="1:10" ht="16.5" customHeight="1" thickTop="1" thickBot="1">
      <c r="A195" s="283" t="str">
        <f>IF(AND('SD DATA Paste'!D194=""),"",VALUE('SD DATA Paste'!D194))</f>
        <v/>
      </c>
      <c r="B195" s="334" t="str">
        <f>IF(AND('SD DATA Paste'!E194=""),"",VALUE('SD DATA Paste'!E194))</f>
        <v/>
      </c>
      <c r="C195" s="334" t="str">
        <f>IF(AND('SD DATA Paste'!G194=""),"",'SD DATA Paste'!G194)</f>
        <v/>
      </c>
      <c r="D195" s="334" t="str">
        <f>IF(AND('SD DATA Paste'!H194=""),"",'SD DATA Paste'!H194)</f>
        <v/>
      </c>
      <c r="E195" s="334" t="str">
        <f>IF(AND('SD DATA Paste'!I194=""),"",'SD DATA Paste'!I194)</f>
        <v/>
      </c>
      <c r="F195" s="334" t="str">
        <f>IF(AND('SD DATA Paste'!C194=""),"",IF(OR('SD DATA Paste'!C194="Boy",'SD DATA Paste'!C194="M"),"M",IF(OR('SD DATA Paste'!C194="Girl",'SD DATA Paste'!C194="F"),"F","")))</f>
        <v/>
      </c>
      <c r="G195" s="335" t="str">
        <f>IF(AND('SD DATA Paste'!F194=""),"",'SD DATA Paste'!F194)</f>
        <v/>
      </c>
      <c r="H195" s="334" t="str">
        <f>IF(AND('SD DATA Paste'!B194=""),"",'SD DATA Paste'!B194)</f>
        <v/>
      </c>
      <c r="I195" s="480"/>
      <c r="J195" s="479"/>
    </row>
    <row r="196" spans="1:10" ht="16.5" customHeight="1" thickTop="1" thickBot="1">
      <c r="A196" s="283" t="str">
        <f>IF(AND('SD DATA Paste'!D195=""),"",VALUE('SD DATA Paste'!D195))</f>
        <v/>
      </c>
      <c r="B196" s="334" t="str">
        <f>IF(AND('SD DATA Paste'!E195=""),"",VALUE('SD DATA Paste'!E195))</f>
        <v/>
      </c>
      <c r="C196" s="334" t="str">
        <f>IF(AND('SD DATA Paste'!G195=""),"",'SD DATA Paste'!G195)</f>
        <v/>
      </c>
      <c r="D196" s="334" t="str">
        <f>IF(AND('SD DATA Paste'!H195=""),"",'SD DATA Paste'!H195)</f>
        <v/>
      </c>
      <c r="E196" s="334" t="str">
        <f>IF(AND('SD DATA Paste'!I195=""),"",'SD DATA Paste'!I195)</f>
        <v/>
      </c>
      <c r="F196" s="334" t="str">
        <f>IF(AND('SD DATA Paste'!C195=""),"",IF(OR('SD DATA Paste'!C195="Boy",'SD DATA Paste'!C195="M"),"M",IF(OR('SD DATA Paste'!C195="Girl",'SD DATA Paste'!C195="F"),"F","")))</f>
        <v/>
      </c>
      <c r="G196" s="335" t="str">
        <f>IF(AND('SD DATA Paste'!F195=""),"",'SD DATA Paste'!F195)</f>
        <v/>
      </c>
      <c r="H196" s="334" t="str">
        <f>IF(AND('SD DATA Paste'!B195=""),"",'SD DATA Paste'!B195)</f>
        <v/>
      </c>
      <c r="I196" s="480"/>
      <c r="J196" s="479"/>
    </row>
    <row r="197" spans="1:10" ht="16.5" customHeight="1" thickTop="1" thickBot="1">
      <c r="A197" s="283" t="str">
        <f>IF(AND('SD DATA Paste'!D196=""),"",VALUE('SD DATA Paste'!D196))</f>
        <v/>
      </c>
      <c r="B197" s="334" t="str">
        <f>IF(AND('SD DATA Paste'!E196=""),"",VALUE('SD DATA Paste'!E196))</f>
        <v/>
      </c>
      <c r="C197" s="334" t="str">
        <f>IF(AND('SD DATA Paste'!G196=""),"",'SD DATA Paste'!G196)</f>
        <v/>
      </c>
      <c r="D197" s="334" t="str">
        <f>IF(AND('SD DATA Paste'!H196=""),"",'SD DATA Paste'!H196)</f>
        <v/>
      </c>
      <c r="E197" s="334" t="str">
        <f>IF(AND('SD DATA Paste'!I196=""),"",'SD DATA Paste'!I196)</f>
        <v/>
      </c>
      <c r="F197" s="334" t="str">
        <f>IF(AND('SD DATA Paste'!C196=""),"",IF(OR('SD DATA Paste'!C196="Boy",'SD DATA Paste'!C196="M"),"M",IF(OR('SD DATA Paste'!C196="Girl",'SD DATA Paste'!C196="F"),"F","")))</f>
        <v/>
      </c>
      <c r="G197" s="335" t="str">
        <f>IF(AND('SD DATA Paste'!F196=""),"",'SD DATA Paste'!F196)</f>
        <v/>
      </c>
      <c r="H197" s="334" t="str">
        <f>IF(AND('SD DATA Paste'!B196=""),"",'SD DATA Paste'!B196)</f>
        <v/>
      </c>
      <c r="I197" s="480"/>
      <c r="J197" s="479"/>
    </row>
    <row r="198" spans="1:10" ht="16.5" customHeight="1" thickTop="1" thickBot="1">
      <c r="A198" s="283" t="str">
        <f>IF(AND('SD DATA Paste'!D197=""),"",VALUE('SD DATA Paste'!D197))</f>
        <v/>
      </c>
      <c r="B198" s="334" t="str">
        <f>IF(AND('SD DATA Paste'!E197=""),"",VALUE('SD DATA Paste'!E197))</f>
        <v/>
      </c>
      <c r="C198" s="334" t="str">
        <f>IF(AND('SD DATA Paste'!G197=""),"",'SD DATA Paste'!G197)</f>
        <v/>
      </c>
      <c r="D198" s="334" t="str">
        <f>IF(AND('SD DATA Paste'!H197=""),"",'SD DATA Paste'!H197)</f>
        <v/>
      </c>
      <c r="E198" s="334" t="str">
        <f>IF(AND('SD DATA Paste'!I197=""),"",'SD DATA Paste'!I197)</f>
        <v/>
      </c>
      <c r="F198" s="334" t="str">
        <f>IF(AND('SD DATA Paste'!C197=""),"",IF(OR('SD DATA Paste'!C197="Boy",'SD DATA Paste'!C197="M"),"M",IF(OR('SD DATA Paste'!C197="Girl",'SD DATA Paste'!C197="F"),"F","")))</f>
        <v/>
      </c>
      <c r="G198" s="335" t="str">
        <f>IF(AND('SD DATA Paste'!F197=""),"",'SD DATA Paste'!F197)</f>
        <v/>
      </c>
      <c r="H198" s="334" t="str">
        <f>IF(AND('SD DATA Paste'!B197=""),"",'SD DATA Paste'!B197)</f>
        <v/>
      </c>
      <c r="I198" s="480"/>
      <c r="J198" s="479"/>
    </row>
    <row r="199" spans="1:10" ht="16.5" customHeight="1" thickTop="1" thickBot="1">
      <c r="A199" s="283" t="str">
        <f>IF(AND('SD DATA Paste'!D198=""),"",VALUE('SD DATA Paste'!D198))</f>
        <v/>
      </c>
      <c r="B199" s="334" t="str">
        <f>IF(AND('SD DATA Paste'!E198=""),"",VALUE('SD DATA Paste'!E198))</f>
        <v/>
      </c>
      <c r="C199" s="334" t="str">
        <f>IF(AND('SD DATA Paste'!G198=""),"",'SD DATA Paste'!G198)</f>
        <v/>
      </c>
      <c r="D199" s="334" t="str">
        <f>IF(AND('SD DATA Paste'!H198=""),"",'SD DATA Paste'!H198)</f>
        <v/>
      </c>
      <c r="E199" s="334" t="str">
        <f>IF(AND('SD DATA Paste'!I198=""),"",'SD DATA Paste'!I198)</f>
        <v/>
      </c>
      <c r="F199" s="334" t="str">
        <f>IF(AND('SD DATA Paste'!C198=""),"",IF(OR('SD DATA Paste'!C198="Boy",'SD DATA Paste'!C198="M"),"M",IF(OR('SD DATA Paste'!C198="Girl",'SD DATA Paste'!C198="F"),"F","")))</f>
        <v/>
      </c>
      <c r="G199" s="335" t="str">
        <f>IF(AND('SD DATA Paste'!F198=""),"",'SD DATA Paste'!F198)</f>
        <v/>
      </c>
      <c r="H199" s="334" t="str">
        <f>IF(AND('SD DATA Paste'!B198=""),"",'SD DATA Paste'!B198)</f>
        <v/>
      </c>
      <c r="I199" s="480"/>
      <c r="J199" s="479"/>
    </row>
    <row r="200" spans="1:10" ht="16.5" customHeight="1" thickTop="1" thickBot="1">
      <c r="A200" s="283" t="str">
        <f>IF(AND('SD DATA Paste'!D199=""),"",VALUE('SD DATA Paste'!D199))</f>
        <v/>
      </c>
      <c r="B200" s="334" t="str">
        <f>IF(AND('SD DATA Paste'!E199=""),"",VALUE('SD DATA Paste'!E199))</f>
        <v/>
      </c>
      <c r="C200" s="334" t="str">
        <f>IF(AND('SD DATA Paste'!G199=""),"",'SD DATA Paste'!G199)</f>
        <v/>
      </c>
      <c r="D200" s="334" t="str">
        <f>IF(AND('SD DATA Paste'!H199=""),"",'SD DATA Paste'!H199)</f>
        <v/>
      </c>
      <c r="E200" s="334" t="str">
        <f>IF(AND('SD DATA Paste'!I199=""),"",'SD DATA Paste'!I199)</f>
        <v/>
      </c>
      <c r="F200" s="334" t="str">
        <f>IF(AND('SD DATA Paste'!C199=""),"",IF(OR('SD DATA Paste'!C199="Boy",'SD DATA Paste'!C199="M"),"M",IF(OR('SD DATA Paste'!C199="Girl",'SD DATA Paste'!C199="F"),"F","")))</f>
        <v/>
      </c>
      <c r="G200" s="335" t="str">
        <f>IF(AND('SD DATA Paste'!F199=""),"",'SD DATA Paste'!F199)</f>
        <v/>
      </c>
      <c r="H200" s="334" t="str">
        <f>IF(AND('SD DATA Paste'!B199=""),"",'SD DATA Paste'!B199)</f>
        <v/>
      </c>
      <c r="I200" s="480"/>
      <c r="J200" s="479"/>
    </row>
    <row r="201" spans="1:10" ht="16.5" customHeight="1" thickTop="1" thickBot="1">
      <c r="A201" s="283" t="str">
        <f>IF(AND('SD DATA Paste'!D200=""),"",VALUE('SD DATA Paste'!D200))</f>
        <v/>
      </c>
      <c r="B201" s="334" t="str">
        <f>IF(AND('SD DATA Paste'!E200=""),"",VALUE('SD DATA Paste'!E200))</f>
        <v/>
      </c>
      <c r="C201" s="334" t="str">
        <f>IF(AND('SD DATA Paste'!G200=""),"",'SD DATA Paste'!G200)</f>
        <v/>
      </c>
      <c r="D201" s="334" t="str">
        <f>IF(AND('SD DATA Paste'!H200=""),"",'SD DATA Paste'!H200)</f>
        <v/>
      </c>
      <c r="E201" s="334" t="str">
        <f>IF(AND('SD DATA Paste'!I200=""),"",'SD DATA Paste'!I200)</f>
        <v/>
      </c>
      <c r="F201" s="334" t="str">
        <f>IF(AND('SD DATA Paste'!C200=""),"",IF(OR('SD DATA Paste'!C200="Boy",'SD DATA Paste'!C200="M"),"M",IF(OR('SD DATA Paste'!C200="Girl",'SD DATA Paste'!C200="F"),"F","")))</f>
        <v/>
      </c>
      <c r="G201" s="335" t="str">
        <f>IF(AND('SD DATA Paste'!F200=""),"",'SD DATA Paste'!F200)</f>
        <v/>
      </c>
      <c r="H201" s="334" t="str">
        <f>IF(AND('SD DATA Paste'!B200=""),"",'SD DATA Paste'!B200)</f>
        <v/>
      </c>
      <c r="I201" s="480"/>
      <c r="J201" s="479"/>
    </row>
    <row r="202" spans="1:10" ht="16.5" customHeight="1" thickTop="1" thickBot="1">
      <c r="A202" s="283" t="str">
        <f>IF(AND('SD DATA Paste'!D201=""),"",VALUE('SD DATA Paste'!D201))</f>
        <v/>
      </c>
      <c r="B202" s="334" t="str">
        <f>IF(AND('SD DATA Paste'!E201=""),"",VALUE('SD DATA Paste'!E201))</f>
        <v/>
      </c>
      <c r="C202" s="334" t="str">
        <f>IF(AND('SD DATA Paste'!G201=""),"",'SD DATA Paste'!G201)</f>
        <v/>
      </c>
      <c r="D202" s="334" t="str">
        <f>IF(AND('SD DATA Paste'!H201=""),"",'SD DATA Paste'!H201)</f>
        <v/>
      </c>
      <c r="E202" s="334" t="str">
        <f>IF(AND('SD DATA Paste'!I201=""),"",'SD DATA Paste'!I201)</f>
        <v/>
      </c>
      <c r="F202" s="334" t="str">
        <f>IF(AND('SD DATA Paste'!C201=""),"",IF(OR('SD DATA Paste'!C201="Boy",'SD DATA Paste'!C201="M"),"M",IF(OR('SD DATA Paste'!C201="Girl",'SD DATA Paste'!C201="F"),"F","")))</f>
        <v/>
      </c>
      <c r="G202" s="335" t="str">
        <f>IF(AND('SD DATA Paste'!F201=""),"",'SD DATA Paste'!F201)</f>
        <v/>
      </c>
      <c r="H202" s="334" t="str">
        <f>IF(AND('SD DATA Paste'!B201=""),"",'SD DATA Paste'!B201)</f>
        <v/>
      </c>
      <c r="I202" s="480"/>
      <c r="J202" s="479"/>
    </row>
    <row r="203" spans="1:10" ht="16.5" customHeight="1" thickTop="1" thickBot="1">
      <c r="A203" s="283" t="str">
        <f>IF(AND('SD DATA Paste'!D202=""),"",VALUE('SD DATA Paste'!D202))</f>
        <v/>
      </c>
      <c r="B203" s="334" t="str">
        <f>IF(AND('SD DATA Paste'!E202=""),"",VALUE('SD DATA Paste'!E202))</f>
        <v/>
      </c>
      <c r="C203" s="334" t="str">
        <f>IF(AND('SD DATA Paste'!G202=""),"",'SD DATA Paste'!G202)</f>
        <v/>
      </c>
      <c r="D203" s="334" t="str">
        <f>IF(AND('SD DATA Paste'!H202=""),"",'SD DATA Paste'!H202)</f>
        <v/>
      </c>
      <c r="E203" s="334" t="str">
        <f>IF(AND('SD DATA Paste'!I202=""),"",'SD DATA Paste'!I202)</f>
        <v/>
      </c>
      <c r="F203" s="334" t="str">
        <f>IF(AND('SD DATA Paste'!C202=""),"",IF(OR('SD DATA Paste'!C202="Boy",'SD DATA Paste'!C202="M"),"M",IF(OR('SD DATA Paste'!C202="Girl",'SD DATA Paste'!C202="F"),"F","")))</f>
        <v/>
      </c>
      <c r="G203" s="335" t="str">
        <f>IF(AND('SD DATA Paste'!F202=""),"",'SD DATA Paste'!F202)</f>
        <v/>
      </c>
      <c r="H203" s="334" t="str">
        <f>IF(AND('SD DATA Paste'!B202=""),"",'SD DATA Paste'!B202)</f>
        <v/>
      </c>
      <c r="I203" s="480"/>
      <c r="J203" s="479"/>
    </row>
    <row r="204" spans="1:10" ht="16.5" customHeight="1" thickTop="1" thickBot="1">
      <c r="A204" s="283" t="str">
        <f>IF(AND('SD DATA Paste'!D203=""),"",VALUE('SD DATA Paste'!D203))</f>
        <v/>
      </c>
      <c r="B204" s="334" t="str">
        <f>IF(AND('SD DATA Paste'!E203=""),"",VALUE('SD DATA Paste'!E203))</f>
        <v/>
      </c>
      <c r="C204" s="334" t="str">
        <f>IF(AND('SD DATA Paste'!G203=""),"",'SD DATA Paste'!G203)</f>
        <v/>
      </c>
      <c r="D204" s="334" t="str">
        <f>IF(AND('SD DATA Paste'!H203=""),"",'SD DATA Paste'!H203)</f>
        <v/>
      </c>
      <c r="E204" s="334" t="str">
        <f>IF(AND('SD DATA Paste'!I203=""),"",'SD DATA Paste'!I203)</f>
        <v/>
      </c>
      <c r="F204" s="334" t="str">
        <f>IF(AND('SD DATA Paste'!C203=""),"",IF(OR('SD DATA Paste'!C203="Boy",'SD DATA Paste'!C203="M"),"M",IF(OR('SD DATA Paste'!C203="Girl",'SD DATA Paste'!C203="F"),"F","")))</f>
        <v/>
      </c>
      <c r="G204" s="335" t="str">
        <f>IF(AND('SD DATA Paste'!F203=""),"",'SD DATA Paste'!F203)</f>
        <v/>
      </c>
      <c r="H204" s="334" t="str">
        <f>IF(AND('SD DATA Paste'!B203=""),"",'SD DATA Paste'!B203)</f>
        <v/>
      </c>
      <c r="I204" s="480"/>
      <c r="J204" s="479"/>
    </row>
    <row r="205" spans="1:10" ht="16.5" customHeight="1" thickTop="1"/>
  </sheetData>
  <sheetProtection formatCells="0" formatColumns="0" formatRows="0" selectLockedCells="1"/>
  <mergeCells count="2">
    <mergeCell ref="L4:M9"/>
    <mergeCell ref="A1:J1"/>
  </mergeCells>
  <conditionalFormatting sqref="A3:A204">
    <cfRule type="cellIs" dxfId="99" priority="1" operator="equal">
      <formula>"NSO"</formula>
    </cfRule>
  </conditionalFormatting>
  <dataValidations count="1">
    <dataValidation type="whole" operator="lessThanOrEqual" allowBlank="1" showInputMessage="1" showErrorMessage="1" sqref="J3:J204">
      <formula1>I3</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dimension ref="A1:CO211"/>
  <sheetViews>
    <sheetView workbookViewId="0">
      <pane xSplit="5" ySplit="7" topLeftCell="G8" activePane="bottomRight" state="frozen"/>
      <selection pane="topRight" activeCell="F1" sqref="F1"/>
      <selection pane="bottomLeft" activeCell="A8" sqref="A8"/>
      <selection pane="bottomRight" activeCell="N11" sqref="N11"/>
    </sheetView>
  </sheetViews>
  <sheetFormatPr defaultColWidth="0" defaultRowHeight="0" customHeight="1" zeroHeight="1"/>
  <cols>
    <col min="1" max="1" width="5.7265625" style="13" customWidth="1"/>
    <col min="2" max="2" width="8.54296875" style="13" customWidth="1"/>
    <col min="3" max="3" width="8" style="13" customWidth="1"/>
    <col min="4" max="4" width="13.1796875" style="13" customWidth="1"/>
    <col min="5" max="5" width="23.1796875" style="13" customWidth="1"/>
    <col min="6" max="6" width="20.7265625" style="13" customWidth="1"/>
    <col min="7" max="7" width="22.26953125" style="13" customWidth="1"/>
    <col min="8" max="8" width="5.81640625" style="13" customWidth="1"/>
    <col min="9" max="9" width="4.453125" style="13" customWidth="1"/>
    <col min="10" max="13" width="5.7265625" style="13" customWidth="1"/>
    <col min="14" max="14" width="10.81640625" style="13" customWidth="1"/>
    <col min="15" max="18" width="5.7265625" style="13" customWidth="1"/>
    <col min="19" max="19" width="10.81640625" style="13" customWidth="1"/>
    <col min="20" max="20" width="6.26953125" style="222" customWidth="1"/>
    <col min="21" max="21" width="16.81640625" style="13" customWidth="1"/>
    <col min="22" max="26" width="5.7265625" style="13" customWidth="1"/>
    <col min="27" max="27" width="7.54296875" style="13" customWidth="1"/>
    <col min="28" max="28" width="5.81640625" style="13" customWidth="1"/>
    <col min="29" max="29" width="7.1796875" style="13" customWidth="1"/>
    <col min="30" max="30" width="23" style="13" customWidth="1"/>
    <col min="31" max="35" width="5.7265625" style="13" customWidth="1"/>
    <col min="36" max="36" width="8" style="13" customWidth="1"/>
    <col min="37" max="37" width="7.1796875" style="13" customWidth="1"/>
    <col min="38" max="38" width="7.7265625" style="13" customWidth="1"/>
    <col min="39" max="39" width="16.26953125" style="13" customWidth="1"/>
    <col min="40" max="44" width="5.7265625" style="13" customWidth="1"/>
    <col min="45" max="45" width="7.81640625" style="13" customWidth="1"/>
    <col min="46" max="46" width="7.54296875" style="13" customWidth="1"/>
    <col min="47" max="47" width="7.26953125" style="13" customWidth="1"/>
    <col min="48" max="48" width="17.26953125" style="13" customWidth="1"/>
    <col min="49" max="53" width="5.7265625" style="13" customWidth="1"/>
    <col min="54" max="54" width="7" style="13" customWidth="1"/>
    <col min="55" max="55" width="6.7265625" style="13" customWidth="1"/>
    <col min="56" max="57" width="7.26953125" style="13" customWidth="1"/>
    <col min="58" max="58" width="7.7265625" style="13" customWidth="1"/>
    <col min="59" max="59" width="3.7265625" style="13" customWidth="1"/>
    <col min="60" max="82" width="5.7265625" style="13" hidden="1" customWidth="1"/>
    <col min="83" max="88" width="10.7265625" style="13" hidden="1" customWidth="1"/>
    <col min="89" max="93" width="25.81640625" style="13" hidden="1" customWidth="1"/>
    <col min="94" max="16384" width="5.7265625" style="13" hidden="1"/>
  </cols>
  <sheetData>
    <row r="1" spans="1:88" ht="20.25" customHeight="1" thickTop="1" thickBot="1">
      <c r="A1" s="613" t="str">
        <f>CONCATENATE("School Name :-","  ",'Master sheet'!C8)</f>
        <v>School Name :-  Govt. Sr. Sec. School Inderwara , PALI</v>
      </c>
      <c r="B1" s="614"/>
      <c r="C1" s="614"/>
      <c r="D1" s="614"/>
      <c r="E1" s="615"/>
      <c r="F1" s="93" t="s">
        <v>157</v>
      </c>
      <c r="G1" s="11" t="s">
        <v>2</v>
      </c>
      <c r="H1" s="619"/>
      <c r="I1" s="620"/>
      <c r="J1" s="623" t="s">
        <v>155</v>
      </c>
      <c r="K1" s="623"/>
      <c r="L1" s="623"/>
      <c r="M1" s="623"/>
      <c r="N1" s="623"/>
      <c r="O1" s="625" t="s">
        <v>156</v>
      </c>
      <c r="P1" s="625"/>
      <c r="Q1" s="625"/>
      <c r="R1" s="625"/>
      <c r="S1" s="626"/>
      <c r="T1" s="244" t="s">
        <v>67</v>
      </c>
      <c r="U1" s="245"/>
      <c r="V1" s="246"/>
      <c r="W1" s="244" t="s">
        <v>67</v>
      </c>
      <c r="X1" s="245"/>
      <c r="Y1" s="246"/>
      <c r="Z1" s="244" t="s">
        <v>67</v>
      </c>
      <c r="AA1" s="245"/>
      <c r="AB1" s="247"/>
      <c r="AC1" s="244" t="s">
        <v>308</v>
      </c>
      <c r="AD1" s="248"/>
      <c r="AE1" s="249"/>
      <c r="AF1" s="244" t="s">
        <v>308</v>
      </c>
      <c r="AG1" s="248"/>
      <c r="AH1" s="249"/>
      <c r="AI1" s="244" t="s">
        <v>308</v>
      </c>
      <c r="AJ1" s="248"/>
      <c r="AK1" s="250"/>
      <c r="AL1" s="244" t="s">
        <v>308</v>
      </c>
      <c r="AM1" s="251"/>
      <c r="AN1" s="252"/>
      <c r="AO1" s="244" t="s">
        <v>308</v>
      </c>
      <c r="AP1" s="251"/>
      <c r="AQ1" s="252"/>
      <c r="AR1" s="244" t="s">
        <v>67</v>
      </c>
      <c r="AS1" s="251"/>
      <c r="AT1" s="253"/>
      <c r="AU1" s="244" t="s">
        <v>308</v>
      </c>
      <c r="AV1" s="254"/>
      <c r="AW1" s="255"/>
      <c r="AX1" s="244" t="s">
        <v>327</v>
      </c>
      <c r="AY1" s="254"/>
      <c r="AZ1" s="255"/>
      <c r="BA1" s="244" t="s">
        <v>327</v>
      </c>
      <c r="BB1" s="256"/>
      <c r="BC1" s="256"/>
      <c r="BD1" s="577" t="s">
        <v>357</v>
      </c>
      <c r="BE1" s="577"/>
      <c r="BF1" s="577"/>
      <c r="BG1" s="12"/>
    </row>
    <row r="2" spans="1:88" ht="30" customHeight="1" thickTop="1" thickBot="1">
      <c r="A2" s="616"/>
      <c r="B2" s="617"/>
      <c r="C2" s="617"/>
      <c r="D2" s="617"/>
      <c r="E2" s="618"/>
      <c r="F2" s="14" t="s">
        <v>17</v>
      </c>
      <c r="G2" s="330" t="str">
        <f>CONCATENATE(11,"'",'Master sheet'!C7,"'")</f>
        <v>11'A'</v>
      </c>
      <c r="H2" s="621"/>
      <c r="I2" s="622"/>
      <c r="J2" s="624"/>
      <c r="K2" s="624"/>
      <c r="L2" s="624"/>
      <c r="M2" s="624"/>
      <c r="N2" s="624"/>
      <c r="O2" s="627"/>
      <c r="P2" s="627"/>
      <c r="Q2" s="627"/>
      <c r="R2" s="627"/>
      <c r="S2" s="628"/>
      <c r="T2" s="583" t="s">
        <v>105</v>
      </c>
      <c r="U2" s="584"/>
      <c r="V2" s="653"/>
      <c r="W2" s="654"/>
      <c r="X2" s="655"/>
      <c r="Y2" s="653"/>
      <c r="Z2" s="654"/>
      <c r="AA2" s="654"/>
      <c r="AB2" s="655"/>
      <c r="AC2" s="671" t="s">
        <v>115</v>
      </c>
      <c r="AD2" s="672"/>
      <c r="AE2" s="671" t="s">
        <v>107</v>
      </c>
      <c r="AF2" s="673"/>
      <c r="AG2" s="672"/>
      <c r="AH2" s="671"/>
      <c r="AI2" s="673"/>
      <c r="AJ2" s="673"/>
      <c r="AK2" s="672"/>
      <c r="AL2" s="699" t="s">
        <v>101</v>
      </c>
      <c r="AM2" s="701"/>
      <c r="AN2" s="699" t="s">
        <v>108</v>
      </c>
      <c r="AO2" s="700"/>
      <c r="AP2" s="701"/>
      <c r="AQ2" s="699" t="s">
        <v>306</v>
      </c>
      <c r="AR2" s="700"/>
      <c r="AS2" s="700"/>
      <c r="AT2" s="701"/>
      <c r="AU2" s="689"/>
      <c r="AV2" s="690"/>
      <c r="AW2" s="674"/>
      <c r="AX2" s="675"/>
      <c r="AY2" s="676"/>
      <c r="AZ2" s="674"/>
      <c r="BA2" s="675"/>
      <c r="BB2" s="675"/>
      <c r="BC2" s="676"/>
      <c r="BD2" s="577"/>
      <c r="BE2" s="577"/>
      <c r="BF2" s="577"/>
      <c r="BG2" s="12"/>
    </row>
    <row r="3" spans="1:88" ht="30" customHeight="1" thickTop="1" thickBot="1">
      <c r="A3" s="597" t="s">
        <v>158</v>
      </c>
      <c r="B3" s="597" t="s">
        <v>159</v>
      </c>
      <c r="C3" s="597" t="s">
        <v>160</v>
      </c>
      <c r="D3" s="597" t="s">
        <v>161</v>
      </c>
      <c r="E3" s="630" t="s">
        <v>162</v>
      </c>
      <c r="F3" s="630"/>
      <c r="G3" s="630"/>
      <c r="H3" s="597" t="s">
        <v>10</v>
      </c>
      <c r="I3" s="597" t="s">
        <v>8</v>
      </c>
      <c r="J3" s="599" t="s">
        <v>597</v>
      </c>
      <c r="K3" s="599"/>
      <c r="L3" s="599"/>
      <c r="M3" s="599"/>
      <c r="N3" s="599"/>
      <c r="O3" s="599" t="s">
        <v>596</v>
      </c>
      <c r="P3" s="599"/>
      <c r="Q3" s="599"/>
      <c r="R3" s="599"/>
      <c r="S3" s="629"/>
      <c r="T3" s="585" t="s">
        <v>591</v>
      </c>
      <c r="U3" s="586"/>
      <c r="V3" s="656"/>
      <c r="W3" s="657"/>
      <c r="X3" s="658"/>
      <c r="Y3" s="656"/>
      <c r="Z3" s="657"/>
      <c r="AA3" s="657"/>
      <c r="AB3" s="658"/>
      <c r="AC3" s="585" t="s">
        <v>590</v>
      </c>
      <c r="AD3" s="586"/>
      <c r="AE3" s="656" t="s">
        <v>592</v>
      </c>
      <c r="AF3" s="657"/>
      <c r="AG3" s="658"/>
      <c r="AH3" s="656"/>
      <c r="AI3" s="657"/>
      <c r="AJ3" s="657"/>
      <c r="AK3" s="658"/>
      <c r="AL3" s="585" t="s">
        <v>595</v>
      </c>
      <c r="AM3" s="586"/>
      <c r="AN3" s="656" t="s">
        <v>593</v>
      </c>
      <c r="AO3" s="657"/>
      <c r="AP3" s="658"/>
      <c r="AQ3" s="656" t="s">
        <v>594</v>
      </c>
      <c r="AR3" s="657"/>
      <c r="AS3" s="657"/>
      <c r="AT3" s="658"/>
      <c r="AU3" s="585"/>
      <c r="AV3" s="586"/>
      <c r="AW3" s="656"/>
      <c r="AX3" s="657"/>
      <c r="AY3" s="658"/>
      <c r="AZ3" s="585"/>
      <c r="BA3" s="677"/>
      <c r="BB3" s="677"/>
      <c r="BC3" s="586"/>
      <c r="BD3" s="577"/>
      <c r="BE3" s="577"/>
      <c r="BF3" s="577"/>
      <c r="BG3" s="12"/>
    </row>
    <row r="4" spans="1:88" ht="46.5" customHeight="1" thickTop="1" thickBot="1">
      <c r="A4" s="597"/>
      <c r="B4" s="597"/>
      <c r="C4" s="597"/>
      <c r="D4" s="597"/>
      <c r="E4" s="630"/>
      <c r="F4" s="630"/>
      <c r="G4" s="630"/>
      <c r="H4" s="597"/>
      <c r="I4" s="597"/>
      <c r="J4" s="595" t="s">
        <v>164</v>
      </c>
      <c r="K4" s="595"/>
      <c r="L4" s="595"/>
      <c r="M4" s="633" t="s">
        <v>168</v>
      </c>
      <c r="N4" s="636" t="s">
        <v>169</v>
      </c>
      <c r="O4" s="596" t="s">
        <v>164</v>
      </c>
      <c r="P4" s="596"/>
      <c r="Q4" s="596"/>
      <c r="R4" s="602" t="s">
        <v>168</v>
      </c>
      <c r="S4" s="605" t="s">
        <v>169</v>
      </c>
      <c r="T4" s="587"/>
      <c r="U4" s="590" t="s">
        <v>340</v>
      </c>
      <c r="V4" s="608" t="s">
        <v>164</v>
      </c>
      <c r="W4" s="608"/>
      <c r="X4" s="608"/>
      <c r="Y4" s="609" t="s">
        <v>170</v>
      </c>
      <c r="Z4" s="609" t="s">
        <v>171</v>
      </c>
      <c r="AA4" s="648" t="s">
        <v>169</v>
      </c>
      <c r="AB4" s="649"/>
      <c r="AC4" s="668"/>
      <c r="AD4" s="645" t="s">
        <v>341</v>
      </c>
      <c r="AE4" s="652" t="s">
        <v>164</v>
      </c>
      <c r="AF4" s="652"/>
      <c r="AG4" s="652"/>
      <c r="AH4" s="641" t="s">
        <v>170</v>
      </c>
      <c r="AI4" s="641" t="s">
        <v>171</v>
      </c>
      <c r="AJ4" s="691" t="s">
        <v>169</v>
      </c>
      <c r="AK4" s="692"/>
      <c r="AL4" s="702"/>
      <c r="AM4" s="705" t="s">
        <v>342</v>
      </c>
      <c r="AN4" s="708" t="s">
        <v>164</v>
      </c>
      <c r="AO4" s="708"/>
      <c r="AP4" s="708"/>
      <c r="AQ4" s="664" t="s">
        <v>170</v>
      </c>
      <c r="AR4" s="664" t="s">
        <v>171</v>
      </c>
      <c r="AS4" s="695" t="s">
        <v>169</v>
      </c>
      <c r="AT4" s="696"/>
      <c r="AU4" s="678" t="s">
        <v>343</v>
      </c>
      <c r="AV4" s="681" t="s">
        <v>344</v>
      </c>
      <c r="AW4" s="688" t="s">
        <v>164</v>
      </c>
      <c r="AX4" s="688"/>
      <c r="AY4" s="688"/>
      <c r="AZ4" s="660" t="s">
        <v>170</v>
      </c>
      <c r="BA4" s="660" t="s">
        <v>171</v>
      </c>
      <c r="BB4" s="684" t="s">
        <v>169</v>
      </c>
      <c r="BC4" s="685"/>
      <c r="BD4" s="578" t="s">
        <v>592</v>
      </c>
      <c r="BE4" s="578"/>
      <c r="BF4" s="578"/>
      <c r="BG4" s="12"/>
    </row>
    <row r="5" spans="1:88" s="16" customFormat="1" ht="62.25" customHeight="1" thickTop="1" thickBot="1">
      <c r="A5" s="597"/>
      <c r="B5" s="597"/>
      <c r="C5" s="597"/>
      <c r="D5" s="597"/>
      <c r="E5" s="593" t="s">
        <v>163</v>
      </c>
      <c r="F5" s="593" t="s">
        <v>6</v>
      </c>
      <c r="G5" s="593" t="s">
        <v>7</v>
      </c>
      <c r="H5" s="597"/>
      <c r="I5" s="597"/>
      <c r="J5" s="631" t="s">
        <v>165</v>
      </c>
      <c r="K5" s="631" t="s">
        <v>166</v>
      </c>
      <c r="L5" s="631" t="s">
        <v>167</v>
      </c>
      <c r="M5" s="634"/>
      <c r="N5" s="637"/>
      <c r="O5" s="600" t="s">
        <v>165</v>
      </c>
      <c r="P5" s="600" t="s">
        <v>166</v>
      </c>
      <c r="Q5" s="600" t="s">
        <v>167</v>
      </c>
      <c r="R5" s="603"/>
      <c r="S5" s="606"/>
      <c r="T5" s="588"/>
      <c r="U5" s="591"/>
      <c r="V5" s="611" t="s">
        <v>165</v>
      </c>
      <c r="W5" s="611" t="s">
        <v>166</v>
      </c>
      <c r="X5" s="611" t="s">
        <v>167</v>
      </c>
      <c r="Y5" s="610"/>
      <c r="Z5" s="610"/>
      <c r="AA5" s="650"/>
      <c r="AB5" s="651"/>
      <c r="AC5" s="669"/>
      <c r="AD5" s="646"/>
      <c r="AE5" s="642" t="s">
        <v>165</v>
      </c>
      <c r="AF5" s="642" t="s">
        <v>166</v>
      </c>
      <c r="AG5" s="642" t="s">
        <v>167</v>
      </c>
      <c r="AH5" s="641"/>
      <c r="AI5" s="641"/>
      <c r="AJ5" s="693"/>
      <c r="AK5" s="694"/>
      <c r="AL5" s="703"/>
      <c r="AM5" s="706"/>
      <c r="AN5" s="666" t="s">
        <v>165</v>
      </c>
      <c r="AO5" s="666" t="s">
        <v>166</v>
      </c>
      <c r="AP5" s="666" t="s">
        <v>167</v>
      </c>
      <c r="AQ5" s="665"/>
      <c r="AR5" s="665"/>
      <c r="AS5" s="697"/>
      <c r="AT5" s="698"/>
      <c r="AU5" s="679"/>
      <c r="AV5" s="682"/>
      <c r="AW5" s="662" t="s">
        <v>165</v>
      </c>
      <c r="AX5" s="662" t="s">
        <v>166</v>
      </c>
      <c r="AY5" s="662" t="s">
        <v>167</v>
      </c>
      <c r="AZ5" s="661"/>
      <c r="BA5" s="661"/>
      <c r="BB5" s="686"/>
      <c r="BC5" s="687"/>
      <c r="BD5" s="579" t="s">
        <v>338</v>
      </c>
      <c r="BE5" s="579" t="s">
        <v>338</v>
      </c>
      <c r="BF5" s="582" t="s">
        <v>339</v>
      </c>
      <c r="BG5" s="15"/>
    </row>
    <row r="6" spans="1:88" s="16" customFormat="1" ht="17.25" customHeight="1" thickTop="1" thickBot="1">
      <c r="A6" s="598"/>
      <c r="B6" s="598"/>
      <c r="C6" s="598"/>
      <c r="D6" s="598"/>
      <c r="E6" s="594"/>
      <c r="F6" s="594"/>
      <c r="G6" s="594"/>
      <c r="H6" s="598"/>
      <c r="I6" s="598"/>
      <c r="J6" s="632"/>
      <c r="K6" s="632"/>
      <c r="L6" s="632"/>
      <c r="M6" s="635"/>
      <c r="N6" s="638"/>
      <c r="O6" s="601"/>
      <c r="P6" s="601"/>
      <c r="Q6" s="601"/>
      <c r="R6" s="604"/>
      <c r="S6" s="607"/>
      <c r="T6" s="589"/>
      <c r="U6" s="592"/>
      <c r="V6" s="612"/>
      <c r="W6" s="612"/>
      <c r="X6" s="612"/>
      <c r="Y6" s="231">
        <v>50</v>
      </c>
      <c r="Z6" s="232">
        <v>20</v>
      </c>
      <c r="AA6" s="233">
        <v>70</v>
      </c>
      <c r="AB6" s="233">
        <v>30</v>
      </c>
      <c r="AC6" s="670"/>
      <c r="AD6" s="647"/>
      <c r="AE6" s="643"/>
      <c r="AF6" s="643"/>
      <c r="AG6" s="644"/>
      <c r="AH6" s="242">
        <v>50</v>
      </c>
      <c r="AI6" s="242">
        <v>20</v>
      </c>
      <c r="AJ6" s="257">
        <v>70</v>
      </c>
      <c r="AK6" s="257">
        <v>30</v>
      </c>
      <c r="AL6" s="704"/>
      <c r="AM6" s="707"/>
      <c r="AN6" s="667"/>
      <c r="AO6" s="667"/>
      <c r="AP6" s="667"/>
      <c r="AQ6" s="231">
        <v>50</v>
      </c>
      <c r="AR6" s="232">
        <v>20</v>
      </c>
      <c r="AS6" s="257">
        <v>70</v>
      </c>
      <c r="AT6" s="257">
        <v>30</v>
      </c>
      <c r="AU6" s="680"/>
      <c r="AV6" s="683"/>
      <c r="AW6" s="663"/>
      <c r="AX6" s="663"/>
      <c r="AY6" s="663"/>
      <c r="AZ6" s="231">
        <v>50</v>
      </c>
      <c r="BA6" s="232">
        <v>20</v>
      </c>
      <c r="BB6" s="258">
        <v>70</v>
      </c>
      <c r="BC6" s="257">
        <v>30</v>
      </c>
      <c r="BD6" s="580"/>
      <c r="BE6" s="581"/>
      <c r="BF6" s="582"/>
      <c r="BG6" s="15"/>
    </row>
    <row r="7" spans="1:88" ht="18.75" customHeight="1" thickTop="1" thickBot="1">
      <c r="A7" s="598"/>
      <c r="B7" s="598"/>
      <c r="C7" s="598"/>
      <c r="D7" s="598"/>
      <c r="E7" s="594"/>
      <c r="F7" s="594"/>
      <c r="G7" s="594"/>
      <c r="H7" s="598"/>
      <c r="I7" s="598"/>
      <c r="J7" s="229">
        <v>10</v>
      </c>
      <c r="K7" s="229">
        <v>10</v>
      </c>
      <c r="L7" s="229">
        <v>10</v>
      </c>
      <c r="M7" s="229">
        <v>70</v>
      </c>
      <c r="N7" s="229">
        <v>100</v>
      </c>
      <c r="O7" s="229">
        <v>10</v>
      </c>
      <c r="P7" s="229">
        <v>10</v>
      </c>
      <c r="Q7" s="229">
        <v>10</v>
      </c>
      <c r="R7" s="229">
        <v>70</v>
      </c>
      <c r="S7" s="229">
        <v>100</v>
      </c>
      <c r="T7" s="219" t="s">
        <v>337</v>
      </c>
      <c r="U7" s="219" t="s">
        <v>225</v>
      </c>
      <c r="V7" s="229">
        <v>10</v>
      </c>
      <c r="W7" s="229">
        <v>10</v>
      </c>
      <c r="X7" s="229">
        <v>10</v>
      </c>
      <c r="Y7" s="639">
        <v>70</v>
      </c>
      <c r="Z7" s="640"/>
      <c r="AA7" s="230">
        <v>100</v>
      </c>
      <c r="AB7" s="234"/>
      <c r="AC7" s="224" t="s">
        <v>337</v>
      </c>
      <c r="AD7" s="223" t="s">
        <v>225</v>
      </c>
      <c r="AE7" s="229">
        <v>10</v>
      </c>
      <c r="AF7" s="229">
        <v>10</v>
      </c>
      <c r="AG7" s="265">
        <v>10</v>
      </c>
      <c r="AH7" s="659">
        <v>70</v>
      </c>
      <c r="AI7" s="659"/>
      <c r="AJ7" s="243">
        <v>100</v>
      </c>
      <c r="AK7" s="236"/>
      <c r="AL7" s="225" t="s">
        <v>337</v>
      </c>
      <c r="AM7" s="226" t="s">
        <v>225</v>
      </c>
      <c r="AN7" s="229">
        <v>10</v>
      </c>
      <c r="AO7" s="229">
        <v>10</v>
      </c>
      <c r="AP7" s="229">
        <v>10</v>
      </c>
      <c r="AQ7" s="639">
        <v>70</v>
      </c>
      <c r="AR7" s="640"/>
      <c r="AS7" s="230">
        <v>100</v>
      </c>
      <c r="AT7" s="235"/>
      <c r="AU7" s="227" t="s">
        <v>337</v>
      </c>
      <c r="AV7" s="228" t="s">
        <v>225</v>
      </c>
      <c r="AW7" s="229">
        <v>10</v>
      </c>
      <c r="AX7" s="229">
        <v>10</v>
      </c>
      <c r="AY7" s="265">
        <v>10</v>
      </c>
      <c r="AZ7" s="659">
        <v>70</v>
      </c>
      <c r="BA7" s="659"/>
      <c r="BB7" s="486">
        <v>100</v>
      </c>
      <c r="BC7" s="237"/>
      <c r="BD7" s="259">
        <v>30</v>
      </c>
      <c r="BE7" s="259">
        <v>30</v>
      </c>
      <c r="BF7" s="259">
        <v>40</v>
      </c>
      <c r="BG7" s="17"/>
    </row>
    <row r="8" spans="1:88" ht="25" customHeight="1" thickBot="1">
      <c r="A8" s="487">
        <v>1</v>
      </c>
      <c r="B8" s="488">
        <f>IF('Student DATA Entry'!A3="","",VALUE('Student DATA Entry'!A3))</f>
        <v>1101</v>
      </c>
      <c r="C8" s="488">
        <f>IF('Student DATA Entry'!B3="","",'Student DATA Entry'!B3)</f>
        <v>6327</v>
      </c>
      <c r="D8" s="489">
        <f>IF('Student DATA Entry'!G3="","",'Student DATA Entry'!G3)</f>
        <v>37905</v>
      </c>
      <c r="E8" s="490" t="str">
        <f>IF('Student DATA Entry'!C3="","",'Student DATA Entry'!C3)</f>
        <v>ABHISHEK SHARMA</v>
      </c>
      <c r="F8" s="490" t="str">
        <f>IF('Student DATA Entry'!D3="","",'Student DATA Entry'!D3)</f>
        <v>SANJEEV SHARMA</v>
      </c>
      <c r="G8" s="490" t="str">
        <f>IF('Student DATA Entry'!E3="","",'Student DATA Entry'!E3)</f>
        <v>SAROJ SHARMA</v>
      </c>
      <c r="H8" s="488" t="str">
        <f>IF('Student DATA Entry'!H3="","",'Student DATA Entry'!H3)</f>
        <v>GEN</v>
      </c>
      <c r="I8" s="491" t="str">
        <f>IF('Student DATA Entry'!F3="","",'Student DATA Entry'!F3)</f>
        <v>M</v>
      </c>
      <c r="J8" s="492">
        <v>4</v>
      </c>
      <c r="K8" s="492">
        <v>7</v>
      </c>
      <c r="L8" s="492">
        <v>8</v>
      </c>
      <c r="M8" s="493">
        <v>35</v>
      </c>
      <c r="N8" s="494">
        <v>95</v>
      </c>
      <c r="O8" s="492">
        <v>5</v>
      </c>
      <c r="P8" s="492">
        <v>6</v>
      </c>
      <c r="Q8" s="492">
        <v>7</v>
      </c>
      <c r="R8" s="493">
        <v>12</v>
      </c>
      <c r="S8" s="494">
        <v>94</v>
      </c>
      <c r="T8" s="495">
        <v>1</v>
      </c>
      <c r="U8" s="496" t="str">
        <f>IF(T8="","",IF(T8=1,T$2,IF(T8=2,V$2,IF(T8=3,Y$2,""))))</f>
        <v>GEOGRAPHY</v>
      </c>
      <c r="V8" s="492">
        <v>9</v>
      </c>
      <c r="W8" s="492">
        <v>8</v>
      </c>
      <c r="X8" s="492">
        <v>8</v>
      </c>
      <c r="Y8" s="493">
        <v>13</v>
      </c>
      <c r="Z8" s="493">
        <v>12</v>
      </c>
      <c r="AA8" s="494">
        <v>91</v>
      </c>
      <c r="AB8" s="494"/>
      <c r="AC8" s="495">
        <v>2</v>
      </c>
      <c r="AD8" s="496" t="str">
        <f>IF(AC8="","",IF(AC8=1,AC$2,IF(AC8=2,AE$2,IF(AC8=3,AH$2,""))))</f>
        <v>HINDI LITERATURE</v>
      </c>
      <c r="AE8" s="492">
        <v>6</v>
      </c>
      <c r="AF8" s="492">
        <v>4</v>
      </c>
      <c r="AG8" s="492" t="s">
        <v>18</v>
      </c>
      <c r="AH8" s="493">
        <v>31</v>
      </c>
      <c r="AI8" s="493"/>
      <c r="AJ8" s="494">
        <v>91</v>
      </c>
      <c r="AK8" s="494"/>
      <c r="AL8" s="495">
        <v>3</v>
      </c>
      <c r="AM8" s="496" t="str">
        <f>IF(AL8="","",IF(AL8=1,AL$2,IF(AL8=2,AN$2,IF(AL8=3,AQ$2,""))))</f>
        <v>INFORMATION TECHNOLOGY AND PROCESSING 1</v>
      </c>
      <c r="AN8" s="492">
        <v>4</v>
      </c>
      <c r="AO8" s="492">
        <v>3</v>
      </c>
      <c r="AP8" s="492">
        <v>7</v>
      </c>
      <c r="AQ8" s="493">
        <v>38</v>
      </c>
      <c r="AR8" s="493">
        <v>18</v>
      </c>
      <c r="AS8" s="494">
        <v>91</v>
      </c>
      <c r="AT8" s="494"/>
      <c r="AU8" s="495"/>
      <c r="AV8" s="496" t="str">
        <f>IF(AU8="","",IF(AU8=1,AU$2,IF(AU8=2,AW$2,IF(AU8=3,AZ$2,""))))</f>
        <v/>
      </c>
      <c r="AW8" s="492"/>
      <c r="AX8" s="492"/>
      <c r="AY8" s="492"/>
      <c r="AZ8" s="493"/>
      <c r="BA8" s="493"/>
      <c r="BB8" s="494"/>
      <c r="BC8" s="494"/>
      <c r="BD8" s="497">
        <v>28</v>
      </c>
      <c r="BE8" s="497">
        <v>25</v>
      </c>
      <c r="BF8" s="498">
        <v>40</v>
      </c>
      <c r="BG8" s="18"/>
    </row>
    <row r="9" spans="1:88" ht="25" customHeight="1" thickBot="1">
      <c r="A9" s="499">
        <v>2</v>
      </c>
      <c r="B9" s="322">
        <f>IF('Student DATA Entry'!A4="","",VALUE('Student DATA Entry'!A4))</f>
        <v>1102</v>
      </c>
      <c r="C9" s="322">
        <f>IF('Student DATA Entry'!B4="","",'Student DATA Entry'!B4)</f>
        <v>6284</v>
      </c>
      <c r="D9" s="323">
        <f>IF('Student DATA Entry'!G4="","",'Student DATA Entry'!G4)</f>
        <v>36981</v>
      </c>
      <c r="E9" s="324" t="str">
        <f>IF('Student DATA Entry'!C4="","",'Student DATA Entry'!C4)</f>
        <v>AJAY KUMAR SAIN</v>
      </c>
      <c r="F9" s="324" t="str">
        <f>IF('Student DATA Entry'!D4="","",'Student DATA Entry'!D4)</f>
        <v>SHYAM SAIN</v>
      </c>
      <c r="G9" s="324" t="str">
        <f>IF('Student DATA Entry'!E4="","",'Student DATA Entry'!E4)</f>
        <v>BABITA SAIN</v>
      </c>
      <c r="H9" s="322" t="str">
        <f>IF('Student DATA Entry'!H4="","",'Student DATA Entry'!H4)</f>
        <v>GEN</v>
      </c>
      <c r="I9" s="325" t="str">
        <f>IF('Student DATA Entry'!F4="","",'Student DATA Entry'!F4)</f>
        <v>M</v>
      </c>
      <c r="J9" s="238">
        <v>4</v>
      </c>
      <c r="K9" s="238">
        <v>7</v>
      </c>
      <c r="L9" s="238">
        <v>8</v>
      </c>
      <c r="M9" s="239">
        <v>35</v>
      </c>
      <c r="N9" s="220">
        <v>95</v>
      </c>
      <c r="O9" s="238">
        <v>5</v>
      </c>
      <c r="P9" s="238">
        <v>6</v>
      </c>
      <c r="Q9" s="238">
        <v>8</v>
      </c>
      <c r="R9" s="239">
        <v>12</v>
      </c>
      <c r="S9" s="220">
        <v>94</v>
      </c>
      <c r="T9" s="321">
        <v>1</v>
      </c>
      <c r="U9" s="221" t="str">
        <f t="shared" ref="U9:U72" si="0">IF(T9="","",IF(T9=1,T$2,IF(T9=2,V$2,IF(T9=3,Y$2,""))))</f>
        <v>GEOGRAPHY</v>
      </c>
      <c r="V9" s="238">
        <v>9</v>
      </c>
      <c r="W9" s="238">
        <v>8</v>
      </c>
      <c r="X9" s="238">
        <v>8</v>
      </c>
      <c r="Y9" s="239">
        <v>13</v>
      </c>
      <c r="Z9" s="239">
        <v>12</v>
      </c>
      <c r="AA9" s="220">
        <v>91</v>
      </c>
      <c r="AB9" s="220"/>
      <c r="AC9" s="321">
        <v>2</v>
      </c>
      <c r="AD9" s="221" t="str">
        <f t="shared" ref="AD9:AD72" si="1">IF(AC9="","",IF(AC9=1,AC$2,IF(AC9=2,AE$2,IF(AC9=3,AH$2,""))))</f>
        <v>HINDI LITERATURE</v>
      </c>
      <c r="AE9" s="238">
        <v>6</v>
      </c>
      <c r="AF9" s="238">
        <v>4</v>
      </c>
      <c r="AG9" s="238" t="s">
        <v>18</v>
      </c>
      <c r="AH9" s="241">
        <v>31</v>
      </c>
      <c r="AI9" s="241"/>
      <c r="AJ9" s="220">
        <v>91</v>
      </c>
      <c r="AK9" s="220"/>
      <c r="AL9" s="321">
        <v>3</v>
      </c>
      <c r="AM9" s="221" t="str">
        <f t="shared" ref="AM9:AM72" si="2">IF(AL9="","",IF(AL9=1,AL$2,IF(AL9=2,AN$2,IF(AL9=3,AQ$2,""))))</f>
        <v>INFORMATION TECHNOLOGY AND PROCESSING 1</v>
      </c>
      <c r="AN9" s="238">
        <v>4</v>
      </c>
      <c r="AO9" s="238">
        <v>3</v>
      </c>
      <c r="AP9" s="238">
        <v>7</v>
      </c>
      <c r="AQ9" s="239">
        <v>38</v>
      </c>
      <c r="AR9" s="239">
        <v>18</v>
      </c>
      <c r="AS9" s="220">
        <v>91</v>
      </c>
      <c r="AT9" s="220"/>
      <c r="AU9" s="321"/>
      <c r="AV9" s="221" t="str">
        <f t="shared" ref="AV9:AV72" si="3">IF(AU9="","",IF(AU9=1,AU$2,IF(AU9=2,AW$2,IF(AU9=3,AZ$2,""))))</f>
        <v/>
      </c>
      <c r="AW9" s="238"/>
      <c r="AX9" s="238"/>
      <c r="AY9" s="238"/>
      <c r="AZ9" s="241"/>
      <c r="BA9" s="241"/>
      <c r="BB9" s="240"/>
      <c r="BC9" s="220"/>
      <c r="BD9" s="312">
        <v>28</v>
      </c>
      <c r="BE9" s="312">
        <v>25</v>
      </c>
      <c r="BF9" s="500">
        <v>40</v>
      </c>
      <c r="BG9" s="18"/>
    </row>
    <row r="10" spans="1:88" ht="25" customHeight="1" thickBot="1">
      <c r="A10" s="501">
        <v>3</v>
      </c>
      <c r="B10" s="322">
        <f>IF('Student DATA Entry'!A5="","",VALUE('Student DATA Entry'!A5))</f>
        <v>1103</v>
      </c>
      <c r="C10" s="322">
        <f>IF('Student DATA Entry'!B5="","",'Student DATA Entry'!B5)</f>
        <v>6239</v>
      </c>
      <c r="D10" s="323">
        <f>IF('Student DATA Entry'!G5="","",'Student DATA Entry'!G5)</f>
        <v>37114</v>
      </c>
      <c r="E10" s="324" t="str">
        <f>IF('Student DATA Entry'!C5="","",'Student DATA Entry'!C5)</f>
        <v>CHETNA PRAJAPAT</v>
      </c>
      <c r="F10" s="324" t="str">
        <f>IF('Student DATA Entry'!D5="","",'Student DATA Entry'!D5)</f>
        <v>RAMRATAN PRAJAPAT</v>
      </c>
      <c r="G10" s="324" t="str">
        <f>IF('Student DATA Entry'!E5="","",'Student DATA Entry'!E5)</f>
        <v>NEETA DEVI</v>
      </c>
      <c r="H10" s="322" t="str">
        <f>IF('Student DATA Entry'!H5="","",'Student DATA Entry'!H5)</f>
        <v>OBC</v>
      </c>
      <c r="I10" s="325" t="str">
        <f>IF('Student DATA Entry'!F5="","",'Student DATA Entry'!F5)</f>
        <v>F</v>
      </c>
      <c r="J10" s="238">
        <v>4</v>
      </c>
      <c r="K10" s="238">
        <v>7</v>
      </c>
      <c r="L10" s="238">
        <v>8</v>
      </c>
      <c r="M10" s="239">
        <v>35</v>
      </c>
      <c r="N10" s="220">
        <v>95</v>
      </c>
      <c r="O10" s="238">
        <v>5</v>
      </c>
      <c r="P10" s="238">
        <v>6</v>
      </c>
      <c r="Q10" s="238">
        <v>9</v>
      </c>
      <c r="R10" s="239">
        <v>12</v>
      </c>
      <c r="S10" s="220">
        <v>94</v>
      </c>
      <c r="T10" s="321">
        <v>1</v>
      </c>
      <c r="U10" s="221" t="str">
        <f t="shared" si="0"/>
        <v>GEOGRAPHY</v>
      </c>
      <c r="V10" s="238">
        <v>9</v>
      </c>
      <c r="W10" s="238">
        <v>8</v>
      </c>
      <c r="X10" s="238">
        <v>8</v>
      </c>
      <c r="Y10" s="239">
        <v>13</v>
      </c>
      <c r="Z10" s="239">
        <v>12</v>
      </c>
      <c r="AA10" s="220">
        <v>91</v>
      </c>
      <c r="AB10" s="220"/>
      <c r="AC10" s="321">
        <v>2</v>
      </c>
      <c r="AD10" s="221" t="str">
        <f t="shared" si="1"/>
        <v>HINDI LITERATURE</v>
      </c>
      <c r="AE10" s="238">
        <v>6</v>
      </c>
      <c r="AF10" s="238">
        <v>4</v>
      </c>
      <c r="AG10" s="238" t="s">
        <v>18</v>
      </c>
      <c r="AH10" s="241">
        <v>31</v>
      </c>
      <c r="AI10" s="241"/>
      <c r="AJ10" s="220">
        <v>91</v>
      </c>
      <c r="AK10" s="220"/>
      <c r="AL10" s="321">
        <v>3</v>
      </c>
      <c r="AM10" s="221" t="str">
        <f t="shared" si="2"/>
        <v>INFORMATION TECHNOLOGY AND PROCESSING 1</v>
      </c>
      <c r="AN10" s="238">
        <v>4</v>
      </c>
      <c r="AO10" s="238">
        <v>3</v>
      </c>
      <c r="AP10" s="238">
        <v>7</v>
      </c>
      <c r="AQ10" s="239">
        <v>38</v>
      </c>
      <c r="AR10" s="239">
        <v>18</v>
      </c>
      <c r="AS10" s="220">
        <v>91</v>
      </c>
      <c r="AT10" s="220"/>
      <c r="AU10" s="321"/>
      <c r="AV10" s="221" t="str">
        <f t="shared" si="3"/>
        <v/>
      </c>
      <c r="AW10" s="238"/>
      <c r="AX10" s="238"/>
      <c r="AY10" s="238"/>
      <c r="AZ10" s="241"/>
      <c r="BA10" s="241"/>
      <c r="BB10" s="240"/>
      <c r="BC10" s="220"/>
      <c r="BD10" s="312">
        <v>28</v>
      </c>
      <c r="BE10" s="312">
        <v>25</v>
      </c>
      <c r="BF10" s="500">
        <v>40</v>
      </c>
      <c r="BG10" s="18"/>
    </row>
    <row r="11" spans="1:88" ht="25" customHeight="1" thickBot="1">
      <c r="A11" s="499">
        <v>4</v>
      </c>
      <c r="B11" s="322">
        <f>IF('Student DATA Entry'!A6="","",VALUE('Student DATA Entry'!A6))</f>
        <v>1104</v>
      </c>
      <c r="C11" s="322">
        <f>IF('Student DATA Entry'!B6="","",'Student DATA Entry'!B6)</f>
        <v>6285</v>
      </c>
      <c r="D11" s="323">
        <f>IF('Student DATA Entry'!G6="","",'Student DATA Entry'!G6)</f>
        <v>39655</v>
      </c>
      <c r="E11" s="324" t="str">
        <f>IF('Student DATA Entry'!C6="","",'Student DATA Entry'!C6)</f>
        <v>DEEPAK SAIN</v>
      </c>
      <c r="F11" s="324" t="str">
        <f>IF('Student DATA Entry'!D6="","",'Student DATA Entry'!D6)</f>
        <v>BABLU SAIN</v>
      </c>
      <c r="G11" s="324" t="str">
        <f>IF('Student DATA Entry'!E6="","",'Student DATA Entry'!E6)</f>
        <v>SONA DEVI</v>
      </c>
      <c r="H11" s="322" t="str">
        <f>IF('Student DATA Entry'!H6="","",'Student DATA Entry'!H6)</f>
        <v>GEN</v>
      </c>
      <c r="I11" s="325" t="str">
        <f>IF('Student DATA Entry'!F6="","",'Student DATA Entry'!F6)</f>
        <v>M</v>
      </c>
      <c r="J11" s="238">
        <v>4</v>
      </c>
      <c r="K11" s="238">
        <v>7</v>
      </c>
      <c r="L11" s="238">
        <v>8</v>
      </c>
      <c r="M11" s="239">
        <v>35</v>
      </c>
      <c r="N11" s="220">
        <v>95</v>
      </c>
      <c r="O11" s="238">
        <v>5</v>
      </c>
      <c r="P11" s="238">
        <v>6</v>
      </c>
      <c r="Q11" s="238">
        <v>8</v>
      </c>
      <c r="R11" s="239">
        <v>12</v>
      </c>
      <c r="S11" s="220">
        <v>94</v>
      </c>
      <c r="T11" s="321">
        <v>1</v>
      </c>
      <c r="U11" s="221" t="str">
        <f t="shared" si="0"/>
        <v>GEOGRAPHY</v>
      </c>
      <c r="V11" s="238">
        <v>9</v>
      </c>
      <c r="W11" s="238">
        <v>8</v>
      </c>
      <c r="X11" s="238">
        <v>8</v>
      </c>
      <c r="Y11" s="239">
        <v>13</v>
      </c>
      <c r="Z11" s="239">
        <v>12</v>
      </c>
      <c r="AA11" s="220">
        <v>91</v>
      </c>
      <c r="AB11" s="220"/>
      <c r="AC11" s="321">
        <v>2</v>
      </c>
      <c r="AD11" s="221" t="str">
        <f t="shared" si="1"/>
        <v>HINDI LITERATURE</v>
      </c>
      <c r="AE11" s="238">
        <v>6</v>
      </c>
      <c r="AF11" s="238">
        <v>4</v>
      </c>
      <c r="AG11" s="238" t="s">
        <v>18</v>
      </c>
      <c r="AH11" s="241">
        <v>31</v>
      </c>
      <c r="AI11" s="241"/>
      <c r="AJ11" s="220">
        <v>91</v>
      </c>
      <c r="AK11" s="220"/>
      <c r="AL11" s="321">
        <v>3</v>
      </c>
      <c r="AM11" s="221" t="str">
        <f t="shared" si="2"/>
        <v>INFORMATION TECHNOLOGY AND PROCESSING 1</v>
      </c>
      <c r="AN11" s="238">
        <v>4</v>
      </c>
      <c r="AO11" s="238">
        <v>3</v>
      </c>
      <c r="AP11" s="238">
        <v>7</v>
      </c>
      <c r="AQ11" s="239">
        <v>38</v>
      </c>
      <c r="AR11" s="239">
        <v>18</v>
      </c>
      <c r="AS11" s="220">
        <v>91</v>
      </c>
      <c r="AT11" s="220"/>
      <c r="AU11" s="321"/>
      <c r="AV11" s="221" t="str">
        <f t="shared" si="3"/>
        <v/>
      </c>
      <c r="AW11" s="238"/>
      <c r="AX11" s="238"/>
      <c r="AY11" s="238"/>
      <c r="AZ11" s="241"/>
      <c r="BA11" s="241"/>
      <c r="BB11" s="240"/>
      <c r="BC11" s="220"/>
      <c r="BD11" s="312">
        <v>28</v>
      </c>
      <c r="BE11" s="312">
        <v>25</v>
      </c>
      <c r="BF11" s="500">
        <v>40</v>
      </c>
      <c r="BG11" s="18"/>
    </row>
    <row r="12" spans="1:88" ht="25" customHeight="1" thickTop="1" thickBot="1">
      <c r="A12" s="501">
        <v>5</v>
      </c>
      <c r="B12" s="322">
        <f>IF('Student DATA Entry'!A7="","",VALUE('Student DATA Entry'!A7))</f>
        <v>1105</v>
      </c>
      <c r="C12" s="322">
        <f>IF('Student DATA Entry'!B7="","",'Student DATA Entry'!B7)</f>
        <v>6325</v>
      </c>
      <c r="D12" s="323">
        <f>IF('Student DATA Entry'!G7="","",'Student DATA Entry'!G7)</f>
        <v>38143</v>
      </c>
      <c r="E12" s="324" t="str">
        <f>IF('Student DATA Entry'!C7="","",'Student DATA Entry'!C7)</f>
        <v>DEVENDRA KUMAR SARASWAT</v>
      </c>
      <c r="F12" s="324" t="str">
        <f>IF('Student DATA Entry'!D7="","",'Student DATA Entry'!D7)</f>
        <v>VISHNU KUMAR SARASWAT</v>
      </c>
      <c r="G12" s="324" t="str">
        <f>IF('Student DATA Entry'!E7="","",'Student DATA Entry'!E7)</f>
        <v>LAXMI DEVI</v>
      </c>
      <c r="H12" s="322" t="str">
        <f>IF('Student DATA Entry'!H7="","",'Student DATA Entry'!H7)</f>
        <v>GEN</v>
      </c>
      <c r="I12" s="325" t="str">
        <f>IF('Student DATA Entry'!F7="","",'Student DATA Entry'!F7)</f>
        <v>M</v>
      </c>
      <c r="J12" s="238">
        <v>4</v>
      </c>
      <c r="K12" s="238">
        <v>7</v>
      </c>
      <c r="L12" s="238">
        <v>8</v>
      </c>
      <c r="M12" s="239">
        <v>35</v>
      </c>
      <c r="N12" s="220">
        <v>95</v>
      </c>
      <c r="O12" s="238">
        <v>5</v>
      </c>
      <c r="P12" s="238">
        <v>6</v>
      </c>
      <c r="Q12" s="238">
        <v>7</v>
      </c>
      <c r="R12" s="239">
        <v>12</v>
      </c>
      <c r="S12" s="220">
        <v>94</v>
      </c>
      <c r="T12" s="321">
        <v>1</v>
      </c>
      <c r="U12" s="221" t="str">
        <f t="shared" si="0"/>
        <v>GEOGRAPHY</v>
      </c>
      <c r="V12" s="238">
        <v>9</v>
      </c>
      <c r="W12" s="238">
        <v>8</v>
      </c>
      <c r="X12" s="238">
        <v>8</v>
      </c>
      <c r="Y12" s="239">
        <v>13</v>
      </c>
      <c r="Z12" s="239">
        <v>12</v>
      </c>
      <c r="AA12" s="220">
        <v>91</v>
      </c>
      <c r="AB12" s="220"/>
      <c r="AC12" s="321">
        <v>2</v>
      </c>
      <c r="AD12" s="221" t="str">
        <f t="shared" si="1"/>
        <v>HINDI LITERATURE</v>
      </c>
      <c r="AE12" s="238">
        <v>6</v>
      </c>
      <c r="AF12" s="238">
        <v>4</v>
      </c>
      <c r="AG12" s="238" t="s">
        <v>18</v>
      </c>
      <c r="AH12" s="241">
        <v>31</v>
      </c>
      <c r="AI12" s="241"/>
      <c r="AJ12" s="220">
        <v>91</v>
      </c>
      <c r="AK12" s="220"/>
      <c r="AL12" s="321">
        <v>3</v>
      </c>
      <c r="AM12" s="221" t="str">
        <f t="shared" si="2"/>
        <v>INFORMATION TECHNOLOGY AND PROCESSING 1</v>
      </c>
      <c r="AN12" s="238">
        <v>4</v>
      </c>
      <c r="AO12" s="238">
        <v>3</v>
      </c>
      <c r="AP12" s="238">
        <v>7</v>
      </c>
      <c r="AQ12" s="239">
        <v>38</v>
      </c>
      <c r="AR12" s="239">
        <v>18</v>
      </c>
      <c r="AS12" s="220">
        <v>91</v>
      </c>
      <c r="AT12" s="220"/>
      <c r="AU12" s="321"/>
      <c r="AV12" s="221" t="str">
        <f t="shared" si="3"/>
        <v/>
      </c>
      <c r="AW12" s="238"/>
      <c r="AX12" s="238"/>
      <c r="AY12" s="238"/>
      <c r="AZ12" s="241"/>
      <c r="BA12" s="241"/>
      <c r="BB12" s="240"/>
      <c r="BC12" s="220"/>
      <c r="BD12" s="312">
        <v>28</v>
      </c>
      <c r="BE12" s="312">
        <v>25</v>
      </c>
      <c r="BF12" s="500">
        <v>40</v>
      </c>
      <c r="BG12" s="18"/>
      <c r="CE12" s="217" t="s">
        <v>337</v>
      </c>
      <c r="CF12" s="217" t="s">
        <v>67</v>
      </c>
      <c r="CG12" s="217" t="s">
        <v>308</v>
      </c>
      <c r="CH12" s="217" t="s">
        <v>313</v>
      </c>
      <c r="CI12" s="217" t="s">
        <v>325</v>
      </c>
      <c r="CJ12" s="217" t="s">
        <v>327</v>
      </c>
    </row>
    <row r="13" spans="1:88" ht="25" customHeight="1" thickTop="1" thickBot="1">
      <c r="A13" s="499">
        <v>6</v>
      </c>
      <c r="B13" s="322">
        <f>IF('Student DATA Entry'!A8="","",VALUE('Student DATA Entry'!A8))</f>
        <v>1106</v>
      </c>
      <c r="C13" s="322">
        <f>IF('Student DATA Entry'!B8="","",'Student DATA Entry'!B8)</f>
        <v>6344</v>
      </c>
      <c r="D13" s="323">
        <f>IF('Student DATA Entry'!G8="","",'Student DATA Entry'!G8)</f>
        <v>38062</v>
      </c>
      <c r="E13" s="324" t="str">
        <f>IF('Student DATA Entry'!C8="","",'Student DATA Entry'!C8)</f>
        <v>DHIRAJ SINGH</v>
      </c>
      <c r="F13" s="324" t="str">
        <f>IF('Student DATA Entry'!D8="","",'Student DATA Entry'!D8)</f>
        <v>RAVINDRA SINGH</v>
      </c>
      <c r="G13" s="324" t="str">
        <f>IF('Student DATA Entry'!E8="","",'Student DATA Entry'!E8)</f>
        <v>MANJU KANWAR</v>
      </c>
      <c r="H13" s="322" t="str">
        <f>IF('Student DATA Entry'!H8="","",'Student DATA Entry'!H8)</f>
        <v>GEN</v>
      </c>
      <c r="I13" s="325" t="str">
        <f>IF('Student DATA Entry'!F8="","",'Student DATA Entry'!F8)</f>
        <v>M</v>
      </c>
      <c r="J13" s="238">
        <v>4</v>
      </c>
      <c r="K13" s="238">
        <v>7</v>
      </c>
      <c r="L13" s="238">
        <v>8</v>
      </c>
      <c r="M13" s="239">
        <v>35</v>
      </c>
      <c r="N13" s="220">
        <v>95</v>
      </c>
      <c r="O13" s="238">
        <v>5</v>
      </c>
      <c r="P13" s="238">
        <v>6</v>
      </c>
      <c r="Q13" s="238">
        <v>6</v>
      </c>
      <c r="R13" s="239">
        <v>12</v>
      </c>
      <c r="S13" s="220">
        <v>94</v>
      </c>
      <c r="T13" s="321">
        <v>1</v>
      </c>
      <c r="U13" s="221" t="str">
        <f t="shared" si="0"/>
        <v>GEOGRAPHY</v>
      </c>
      <c r="V13" s="238">
        <v>9</v>
      </c>
      <c r="W13" s="238">
        <v>8</v>
      </c>
      <c r="X13" s="238">
        <v>8</v>
      </c>
      <c r="Y13" s="239">
        <v>13</v>
      </c>
      <c r="Z13" s="239">
        <v>12</v>
      </c>
      <c r="AA13" s="220">
        <v>91</v>
      </c>
      <c r="AB13" s="220"/>
      <c r="AC13" s="321">
        <v>2</v>
      </c>
      <c r="AD13" s="221" t="str">
        <f t="shared" si="1"/>
        <v>HINDI LITERATURE</v>
      </c>
      <c r="AE13" s="238">
        <v>6</v>
      </c>
      <c r="AF13" s="238">
        <v>4</v>
      </c>
      <c r="AG13" s="238" t="s">
        <v>18</v>
      </c>
      <c r="AH13" s="241">
        <v>31</v>
      </c>
      <c r="AI13" s="241"/>
      <c r="AJ13" s="220">
        <v>91</v>
      </c>
      <c r="AK13" s="220"/>
      <c r="AL13" s="321">
        <v>3</v>
      </c>
      <c r="AM13" s="221" t="str">
        <f t="shared" si="2"/>
        <v>INFORMATION TECHNOLOGY AND PROCESSING 1</v>
      </c>
      <c r="AN13" s="238">
        <v>4</v>
      </c>
      <c r="AO13" s="238">
        <v>3</v>
      </c>
      <c r="AP13" s="238">
        <v>7</v>
      </c>
      <c r="AQ13" s="239">
        <v>38</v>
      </c>
      <c r="AR13" s="239">
        <v>18</v>
      </c>
      <c r="AS13" s="220">
        <v>91</v>
      </c>
      <c r="AT13" s="220"/>
      <c r="AU13" s="321"/>
      <c r="AV13" s="221" t="str">
        <f t="shared" si="3"/>
        <v/>
      </c>
      <c r="AW13" s="238"/>
      <c r="AX13" s="238"/>
      <c r="AY13" s="238"/>
      <c r="AZ13" s="241"/>
      <c r="BA13" s="241"/>
      <c r="BB13" s="240"/>
      <c r="BC13" s="220"/>
      <c r="BD13" s="312">
        <v>28</v>
      </c>
      <c r="BE13" s="312">
        <v>25</v>
      </c>
      <c r="BF13" s="500">
        <v>40</v>
      </c>
      <c r="BG13" s="18"/>
      <c r="CE13" s="217" t="s">
        <v>67</v>
      </c>
      <c r="CF13" s="217" t="str">
        <f>IF(AND('Master sheet'!H5=""),"",'Master sheet'!H5)</f>
        <v>AGRICULTURE</v>
      </c>
      <c r="CG13" s="217" t="str">
        <f>IF(AND('Master sheet'!H23=""),"",'Master sheet'!H23)</f>
        <v>ACCOUNTANCY</v>
      </c>
      <c r="CH13" s="217" t="str">
        <f>IF(AND('Master sheet'!M5=""),"",'Master sheet'!M5)</f>
        <v xml:space="preserve">DANCE KATTHAK </v>
      </c>
      <c r="CI13" s="217" t="str">
        <f>IF(AND('Master sheet'!M20=""),"",'Master sheet'!M20)</f>
        <v>SHORT HAND (ENGLISH)</v>
      </c>
      <c r="CJ13" s="217" t="str">
        <f>IF(AND('Master sheet'!M31=""),"",'Master sheet'!M31)</f>
        <v>AUTOMOBILE</v>
      </c>
    </row>
    <row r="14" spans="1:88" ht="25" customHeight="1" thickTop="1" thickBot="1">
      <c r="A14" s="501">
        <v>7</v>
      </c>
      <c r="B14" s="322">
        <f>IF('Student DATA Entry'!A9="","",VALUE('Student DATA Entry'!A9))</f>
        <v>1107</v>
      </c>
      <c r="C14" s="322">
        <f>IF('Student DATA Entry'!B9="","",'Student DATA Entry'!B9)</f>
        <v>6287</v>
      </c>
      <c r="D14" s="323">
        <f>IF('Student DATA Entry'!G9="","",'Student DATA Entry'!G9)</f>
        <v>37432</v>
      </c>
      <c r="E14" s="324" t="str">
        <f>IF('Student DATA Entry'!C9="","",'Student DATA Entry'!C9)</f>
        <v>DILEEP MAHAWAR</v>
      </c>
      <c r="F14" s="324" t="str">
        <f>IF('Student DATA Entry'!D9="","",'Student DATA Entry'!D9)</f>
        <v>RAMU MAHAWAR</v>
      </c>
      <c r="G14" s="324" t="str">
        <f>IF('Student DATA Entry'!E9="","",'Student DATA Entry'!E9)</f>
        <v>MOHINI MAHAWAR</v>
      </c>
      <c r="H14" s="322" t="str">
        <f>IF('Student DATA Entry'!H9="","",'Student DATA Entry'!H9)</f>
        <v>SC</v>
      </c>
      <c r="I14" s="325" t="str">
        <f>IF('Student DATA Entry'!F9="","",'Student DATA Entry'!F9)</f>
        <v>M</v>
      </c>
      <c r="J14" s="238">
        <v>4</v>
      </c>
      <c r="K14" s="238">
        <v>7</v>
      </c>
      <c r="L14" s="238">
        <v>8</v>
      </c>
      <c r="M14" s="239">
        <v>35</v>
      </c>
      <c r="N14" s="220">
        <v>95</v>
      </c>
      <c r="O14" s="238">
        <v>5</v>
      </c>
      <c r="P14" s="238">
        <v>6</v>
      </c>
      <c r="Q14" s="238">
        <v>5</v>
      </c>
      <c r="R14" s="239">
        <v>12</v>
      </c>
      <c r="S14" s="220">
        <v>94</v>
      </c>
      <c r="T14" s="321">
        <v>1</v>
      </c>
      <c r="U14" s="221" t="str">
        <f t="shared" si="0"/>
        <v>GEOGRAPHY</v>
      </c>
      <c r="V14" s="238">
        <v>9</v>
      </c>
      <c r="W14" s="238">
        <v>8</v>
      </c>
      <c r="X14" s="238">
        <v>8</v>
      </c>
      <c r="Y14" s="239">
        <v>13</v>
      </c>
      <c r="Z14" s="239">
        <v>12</v>
      </c>
      <c r="AA14" s="220">
        <v>91</v>
      </c>
      <c r="AB14" s="220"/>
      <c r="AC14" s="321">
        <v>2</v>
      </c>
      <c r="AD14" s="221" t="str">
        <f t="shared" si="1"/>
        <v>HINDI LITERATURE</v>
      </c>
      <c r="AE14" s="238">
        <v>6</v>
      </c>
      <c r="AF14" s="238">
        <v>4</v>
      </c>
      <c r="AG14" s="238" t="s">
        <v>18</v>
      </c>
      <c r="AH14" s="241">
        <v>31</v>
      </c>
      <c r="AI14" s="241"/>
      <c r="AJ14" s="220">
        <v>91</v>
      </c>
      <c r="AK14" s="220"/>
      <c r="AL14" s="321">
        <v>3</v>
      </c>
      <c r="AM14" s="221" t="str">
        <f t="shared" si="2"/>
        <v>INFORMATION TECHNOLOGY AND PROCESSING 1</v>
      </c>
      <c r="AN14" s="238">
        <v>4</v>
      </c>
      <c r="AO14" s="238">
        <v>3</v>
      </c>
      <c r="AP14" s="238">
        <v>7</v>
      </c>
      <c r="AQ14" s="239">
        <v>38</v>
      </c>
      <c r="AR14" s="239">
        <v>18</v>
      </c>
      <c r="AS14" s="220">
        <v>91</v>
      </c>
      <c r="AT14" s="220"/>
      <c r="AU14" s="321"/>
      <c r="AV14" s="221" t="str">
        <f t="shared" si="3"/>
        <v/>
      </c>
      <c r="AW14" s="238"/>
      <c r="AX14" s="238"/>
      <c r="AY14" s="238"/>
      <c r="AZ14" s="241"/>
      <c r="BA14" s="241"/>
      <c r="BB14" s="240"/>
      <c r="BC14" s="220"/>
      <c r="BD14" s="312">
        <v>28</v>
      </c>
      <c r="BE14" s="312">
        <v>25</v>
      </c>
      <c r="BF14" s="500">
        <v>40</v>
      </c>
      <c r="BG14" s="18"/>
      <c r="CE14" s="217" t="s">
        <v>308</v>
      </c>
      <c r="CF14" s="217" t="str">
        <f>IF(AND('Master sheet'!H6=""),"",'Master sheet'!H6)</f>
        <v>AGRICULTURE BIOLOGY</v>
      </c>
      <c r="CG14" s="217" t="str">
        <f>IF(AND('Master sheet'!H24=""),"",'Master sheet'!H24)</f>
        <v>BUSINESS STUDIES</v>
      </c>
      <c r="CH14" s="217" t="str">
        <f>IF(AND('Master sheet'!M6=""),"",'Master sheet'!M6)</f>
        <v>DRAWING</v>
      </c>
      <c r="CI14" s="217" t="str">
        <f>IF(AND('Master sheet'!M21=""),"",'Master sheet'!M21)</f>
        <v>SHORT HAND (HINDI)</v>
      </c>
      <c r="CJ14" s="217" t="str">
        <f>IF(AND('Master sheet'!M32=""),"",'Master sheet'!M32)</f>
        <v>BEAUTY AND HEALTH</v>
      </c>
    </row>
    <row r="15" spans="1:88" ht="25" customHeight="1" thickTop="1" thickBot="1">
      <c r="A15" s="499">
        <v>8</v>
      </c>
      <c r="B15" s="322">
        <f>IF('Student DATA Entry'!A10="","",VALUE('Student DATA Entry'!A10))</f>
        <v>1108</v>
      </c>
      <c r="C15" s="322">
        <f>IF('Student DATA Entry'!B10="","",'Student DATA Entry'!B10)</f>
        <v>6354</v>
      </c>
      <c r="D15" s="323">
        <f>IF('Student DATA Entry'!G10="","",'Student DATA Entry'!G10)</f>
        <v>37650</v>
      </c>
      <c r="E15" s="324" t="str">
        <f>IF('Student DATA Entry'!C10="","",'Student DATA Entry'!C10)</f>
        <v>DIVYANSHU DETWAL</v>
      </c>
      <c r="F15" s="324" t="str">
        <f>IF('Student DATA Entry'!D10="","",'Student DATA Entry'!D10)</f>
        <v>RAJENDRA DETWAL</v>
      </c>
      <c r="G15" s="324" t="str">
        <f>IF('Student DATA Entry'!E10="","",'Student DATA Entry'!E10)</f>
        <v>REKHA DETWAL</v>
      </c>
      <c r="H15" s="322" t="str">
        <f>IF('Student DATA Entry'!H10="","",'Student DATA Entry'!H10)</f>
        <v>GEN</v>
      </c>
      <c r="I15" s="325" t="str">
        <f>IF('Student DATA Entry'!F10="","",'Student DATA Entry'!F10)</f>
        <v>M</v>
      </c>
      <c r="J15" s="238">
        <v>4</v>
      </c>
      <c r="K15" s="238">
        <v>7</v>
      </c>
      <c r="L15" s="238">
        <v>8</v>
      </c>
      <c r="M15" s="239">
        <v>35</v>
      </c>
      <c r="N15" s="220">
        <v>95</v>
      </c>
      <c r="O15" s="238">
        <v>5</v>
      </c>
      <c r="P15" s="238">
        <v>6</v>
      </c>
      <c r="Q15" s="238">
        <v>4</v>
      </c>
      <c r="R15" s="239">
        <v>12</v>
      </c>
      <c r="S15" s="220">
        <v>94</v>
      </c>
      <c r="T15" s="321">
        <v>1</v>
      </c>
      <c r="U15" s="221" t="str">
        <f t="shared" si="0"/>
        <v>GEOGRAPHY</v>
      </c>
      <c r="V15" s="238">
        <v>9</v>
      </c>
      <c r="W15" s="238">
        <v>8</v>
      </c>
      <c r="X15" s="238">
        <v>8</v>
      </c>
      <c r="Y15" s="239">
        <v>13</v>
      </c>
      <c r="Z15" s="239">
        <v>12</v>
      </c>
      <c r="AA15" s="220">
        <v>91</v>
      </c>
      <c r="AB15" s="220"/>
      <c r="AC15" s="321">
        <v>2</v>
      </c>
      <c r="AD15" s="221" t="str">
        <f t="shared" si="1"/>
        <v>HINDI LITERATURE</v>
      </c>
      <c r="AE15" s="238">
        <v>6</v>
      </c>
      <c r="AF15" s="238">
        <v>4</v>
      </c>
      <c r="AG15" s="238" t="s">
        <v>18</v>
      </c>
      <c r="AH15" s="241">
        <v>31</v>
      </c>
      <c r="AI15" s="241"/>
      <c r="AJ15" s="220">
        <v>91</v>
      </c>
      <c r="AK15" s="220"/>
      <c r="AL15" s="321">
        <v>3</v>
      </c>
      <c r="AM15" s="221" t="str">
        <f t="shared" si="2"/>
        <v>INFORMATION TECHNOLOGY AND PROCESSING 1</v>
      </c>
      <c r="AN15" s="238">
        <v>4</v>
      </c>
      <c r="AO15" s="238">
        <v>3</v>
      </c>
      <c r="AP15" s="238">
        <v>7</v>
      </c>
      <c r="AQ15" s="239">
        <v>38</v>
      </c>
      <c r="AR15" s="239">
        <v>18</v>
      </c>
      <c r="AS15" s="220">
        <v>91</v>
      </c>
      <c r="AT15" s="220"/>
      <c r="AU15" s="321"/>
      <c r="AV15" s="221" t="str">
        <f t="shared" si="3"/>
        <v/>
      </c>
      <c r="AW15" s="238"/>
      <c r="AX15" s="238"/>
      <c r="AY15" s="238"/>
      <c r="AZ15" s="241"/>
      <c r="BA15" s="241"/>
      <c r="BB15" s="240"/>
      <c r="BC15" s="220"/>
      <c r="BD15" s="312">
        <v>28</v>
      </c>
      <c r="BE15" s="312">
        <v>25</v>
      </c>
      <c r="BF15" s="500">
        <v>40</v>
      </c>
      <c r="BG15" s="18"/>
      <c r="CE15" s="217" t="s">
        <v>313</v>
      </c>
      <c r="CF15" s="217" t="str">
        <f>IF(AND('Master sheet'!H7=""),"",'Master sheet'!H7)</f>
        <v>AGRICULTURE CHEMISTRY</v>
      </c>
      <c r="CG15" s="217" t="str">
        <f>IF(AND('Master sheet'!H25=""),"",'Master sheet'!H25)</f>
        <v>ECONOMICS</v>
      </c>
      <c r="CH15" s="217" t="str">
        <f>IF(AND('Master sheet'!M7=""),"",'Master sheet'!M7)</f>
        <v>MUSIC INSTR. DILRUBA</v>
      </c>
      <c r="CI15" s="217" t="str">
        <f>IF(AND('Master sheet'!M22=""),"",'Master sheet'!M22)</f>
        <v>TYPING</v>
      </c>
      <c r="CJ15" s="217" t="str">
        <f>IF(AND('Master sheet'!M33=""),"",'Master sheet'!M33)</f>
        <v>DRESS DESIGNING AND HOME DECORATION</v>
      </c>
    </row>
    <row r="16" spans="1:88" ht="25" customHeight="1" thickTop="1" thickBot="1">
      <c r="A16" s="501">
        <v>9</v>
      </c>
      <c r="B16" s="322">
        <f>IF('Student DATA Entry'!A11="","",VALUE('Student DATA Entry'!A11))</f>
        <v>1109</v>
      </c>
      <c r="C16" s="322">
        <f>IF('Student DATA Entry'!B11="","",'Student DATA Entry'!B11)</f>
        <v>5806</v>
      </c>
      <c r="D16" s="323">
        <f>IF('Student DATA Entry'!G11="","",'Student DATA Entry'!G11)</f>
        <v>38389</v>
      </c>
      <c r="E16" s="324" t="str">
        <f>IF('Student DATA Entry'!C11="","",'Student DATA Entry'!C11)</f>
        <v>GAYATRI BIWAL</v>
      </c>
      <c r="F16" s="324" t="str">
        <f>IF('Student DATA Entry'!D11="","",'Student DATA Entry'!D11)</f>
        <v>RAM GOPAL BIWAL</v>
      </c>
      <c r="G16" s="324" t="str">
        <f>IF('Student DATA Entry'!E11="","",'Student DATA Entry'!E11)</f>
        <v>KAMLA DEVI</v>
      </c>
      <c r="H16" s="322" t="str">
        <f>IF('Student DATA Entry'!H11="","",'Student DATA Entry'!H11)</f>
        <v>SC</v>
      </c>
      <c r="I16" s="325" t="str">
        <f>IF('Student DATA Entry'!F11="","",'Student DATA Entry'!F11)</f>
        <v>F</v>
      </c>
      <c r="J16" s="238">
        <v>4</v>
      </c>
      <c r="K16" s="238">
        <v>7</v>
      </c>
      <c r="L16" s="238">
        <v>8</v>
      </c>
      <c r="M16" s="239">
        <v>35</v>
      </c>
      <c r="N16" s="220">
        <v>95</v>
      </c>
      <c r="O16" s="238">
        <v>5</v>
      </c>
      <c r="P16" s="238">
        <v>6</v>
      </c>
      <c r="Q16" s="238">
        <v>3</v>
      </c>
      <c r="R16" s="239">
        <v>12</v>
      </c>
      <c r="S16" s="220">
        <v>94</v>
      </c>
      <c r="T16" s="321">
        <v>1</v>
      </c>
      <c r="U16" s="221" t="str">
        <f t="shared" si="0"/>
        <v>GEOGRAPHY</v>
      </c>
      <c r="V16" s="238">
        <v>9</v>
      </c>
      <c r="W16" s="238">
        <v>8</v>
      </c>
      <c r="X16" s="238">
        <v>8</v>
      </c>
      <c r="Y16" s="239">
        <v>13</v>
      </c>
      <c r="Z16" s="239">
        <v>12</v>
      </c>
      <c r="AA16" s="220">
        <v>91</v>
      </c>
      <c r="AB16" s="220"/>
      <c r="AC16" s="321">
        <v>2</v>
      </c>
      <c r="AD16" s="221" t="str">
        <f t="shared" si="1"/>
        <v>HINDI LITERATURE</v>
      </c>
      <c r="AE16" s="238">
        <v>6</v>
      </c>
      <c r="AF16" s="238">
        <v>4</v>
      </c>
      <c r="AG16" s="238" t="s">
        <v>18</v>
      </c>
      <c r="AH16" s="241">
        <v>31</v>
      </c>
      <c r="AI16" s="241"/>
      <c r="AJ16" s="220">
        <v>91</v>
      </c>
      <c r="AK16" s="220"/>
      <c r="AL16" s="321">
        <v>3</v>
      </c>
      <c r="AM16" s="221" t="str">
        <f t="shared" si="2"/>
        <v>INFORMATION TECHNOLOGY AND PROCESSING 1</v>
      </c>
      <c r="AN16" s="238">
        <v>4</v>
      </c>
      <c r="AO16" s="238">
        <v>3</v>
      </c>
      <c r="AP16" s="238">
        <v>7</v>
      </c>
      <c r="AQ16" s="239">
        <v>38</v>
      </c>
      <c r="AR16" s="239">
        <v>18</v>
      </c>
      <c r="AS16" s="220">
        <v>91</v>
      </c>
      <c r="AT16" s="220"/>
      <c r="AU16" s="321"/>
      <c r="AV16" s="221" t="str">
        <f t="shared" si="3"/>
        <v/>
      </c>
      <c r="AW16" s="238"/>
      <c r="AX16" s="238"/>
      <c r="AY16" s="238"/>
      <c r="AZ16" s="241"/>
      <c r="BA16" s="241"/>
      <c r="BB16" s="240"/>
      <c r="BC16" s="220"/>
      <c r="BD16" s="312">
        <v>28</v>
      </c>
      <c r="BE16" s="312">
        <v>25</v>
      </c>
      <c r="BF16" s="500">
        <v>40</v>
      </c>
      <c r="BG16" s="18"/>
      <c r="CE16" s="217" t="s">
        <v>325</v>
      </c>
      <c r="CF16" s="217" t="str">
        <f>IF(AND('Master sheet'!H8=""),"",'Master sheet'!H8)</f>
        <v>BIOLOGY</v>
      </c>
      <c r="CG16" s="217" t="str">
        <f>IF(AND('Master sheet'!H26=""),"",'Master sheet'!H26)</f>
        <v>ENGLISH LITERATURE</v>
      </c>
      <c r="CH16" s="217" t="str">
        <f>IF(AND('Master sheet'!M8=""),"",'Master sheet'!M8)</f>
        <v>MUSIC INSTR. FLUTE</v>
      </c>
      <c r="CI16" s="217" t="str">
        <f>IF(AND('Master sheet'!M23=""),"",'Master sheet'!M23)</f>
        <v>TYPING (ENGLISH)</v>
      </c>
      <c r="CJ16" s="217" t="str">
        <f>IF(AND('Master sheet'!M34=""),"",'Master sheet'!M34)</f>
        <v>ELECTRICALS AND ELECTRONICS</v>
      </c>
    </row>
    <row r="17" spans="1:88" ht="25" customHeight="1" thickTop="1" thickBot="1">
      <c r="A17" s="499">
        <v>10</v>
      </c>
      <c r="B17" s="322">
        <f>IF('Student DATA Entry'!A12="","",VALUE('Student DATA Entry'!A12))</f>
        <v>1110</v>
      </c>
      <c r="C17" s="322">
        <f>IF('Student DATA Entry'!B12="","",'Student DATA Entry'!B12)</f>
        <v>6409</v>
      </c>
      <c r="D17" s="323">
        <f>IF('Student DATA Entry'!G12="","",'Student DATA Entry'!G12)</f>
        <v>37622</v>
      </c>
      <c r="E17" s="324" t="str">
        <f>IF('Student DATA Entry'!C12="","",'Student DATA Entry'!C12)</f>
        <v>GUDDU KUMAR</v>
      </c>
      <c r="F17" s="324" t="str">
        <f>IF('Student DATA Entry'!D12="","",'Student DATA Entry'!D12)</f>
        <v>BHULAN THAKUR</v>
      </c>
      <c r="G17" s="324" t="str">
        <f>IF('Student DATA Entry'!E12="","",'Student DATA Entry'!E12)</f>
        <v>SHARDA DEVI</v>
      </c>
      <c r="H17" s="322" t="str">
        <f>IF('Student DATA Entry'!H12="","",'Student DATA Entry'!H12)</f>
        <v>OBC</v>
      </c>
      <c r="I17" s="325" t="str">
        <f>IF('Student DATA Entry'!F12="","",'Student DATA Entry'!F12)</f>
        <v>M</v>
      </c>
      <c r="J17" s="238">
        <v>4</v>
      </c>
      <c r="K17" s="238">
        <v>7</v>
      </c>
      <c r="L17" s="238">
        <v>8</v>
      </c>
      <c r="M17" s="239">
        <v>35</v>
      </c>
      <c r="N17" s="220">
        <v>95</v>
      </c>
      <c r="O17" s="238">
        <v>5</v>
      </c>
      <c r="P17" s="238">
        <v>6</v>
      </c>
      <c r="Q17" s="238">
        <v>2</v>
      </c>
      <c r="R17" s="239">
        <v>12</v>
      </c>
      <c r="S17" s="220">
        <v>94</v>
      </c>
      <c r="T17" s="321">
        <v>1</v>
      </c>
      <c r="U17" s="221" t="str">
        <f t="shared" si="0"/>
        <v>GEOGRAPHY</v>
      </c>
      <c r="V17" s="238">
        <v>9</v>
      </c>
      <c r="W17" s="238">
        <v>8</v>
      </c>
      <c r="X17" s="238">
        <v>8</v>
      </c>
      <c r="Y17" s="239">
        <v>13</v>
      </c>
      <c r="Z17" s="239">
        <v>12</v>
      </c>
      <c r="AA17" s="220">
        <v>91</v>
      </c>
      <c r="AB17" s="220"/>
      <c r="AC17" s="321">
        <v>2</v>
      </c>
      <c r="AD17" s="221" t="str">
        <f t="shared" si="1"/>
        <v>HINDI LITERATURE</v>
      </c>
      <c r="AE17" s="238">
        <v>6</v>
      </c>
      <c r="AF17" s="238">
        <v>4</v>
      </c>
      <c r="AG17" s="238" t="s">
        <v>18</v>
      </c>
      <c r="AH17" s="241">
        <v>31</v>
      </c>
      <c r="AI17" s="241"/>
      <c r="AJ17" s="220">
        <v>91</v>
      </c>
      <c r="AK17" s="220"/>
      <c r="AL17" s="321">
        <v>3</v>
      </c>
      <c r="AM17" s="221" t="str">
        <f t="shared" si="2"/>
        <v>INFORMATION TECHNOLOGY AND PROCESSING 1</v>
      </c>
      <c r="AN17" s="238">
        <v>4</v>
      </c>
      <c r="AO17" s="238">
        <v>3</v>
      </c>
      <c r="AP17" s="238">
        <v>7</v>
      </c>
      <c r="AQ17" s="239">
        <v>38</v>
      </c>
      <c r="AR17" s="239">
        <v>18</v>
      </c>
      <c r="AS17" s="220">
        <v>91</v>
      </c>
      <c r="AT17" s="220"/>
      <c r="AU17" s="321"/>
      <c r="AV17" s="221" t="str">
        <f t="shared" si="3"/>
        <v/>
      </c>
      <c r="AW17" s="238"/>
      <c r="AX17" s="238"/>
      <c r="AY17" s="238"/>
      <c r="AZ17" s="241"/>
      <c r="BA17" s="241"/>
      <c r="BB17" s="240"/>
      <c r="BC17" s="220"/>
      <c r="BD17" s="312">
        <v>28</v>
      </c>
      <c r="BE17" s="312">
        <v>25</v>
      </c>
      <c r="BF17" s="500">
        <v>40</v>
      </c>
      <c r="BG17" s="18"/>
      <c r="CE17" s="217" t="s">
        <v>327</v>
      </c>
      <c r="CF17" s="217" t="str">
        <f>IF(AND('Master sheet'!H9=""),"",'Master sheet'!H9)</f>
        <v>CHEMISTRY</v>
      </c>
      <c r="CG17" s="217" t="str">
        <f>IF(AND('Master sheet'!H27=""),"",'Master sheet'!H27)</f>
        <v>ENVIRONMENTAL STUDIES</v>
      </c>
      <c r="CH17" s="217" t="str">
        <f>IF(AND('Master sheet'!M9=""),"",'Master sheet'!M9)</f>
        <v>MUSIC INSTR. FLUTE</v>
      </c>
      <c r="CI17" s="217" t="str">
        <f>IF(AND('Master sheet'!M24=""),"",'Master sheet'!M24)</f>
        <v>TYPING HINDI</v>
      </c>
      <c r="CJ17" s="217" t="str">
        <f>IF(AND('Master sheet'!M35=""),"",'Master sheet'!M35)</f>
        <v>HEALTH CARE</v>
      </c>
    </row>
    <row r="18" spans="1:88" ht="25" customHeight="1" thickTop="1" thickBot="1">
      <c r="A18" s="501">
        <v>11</v>
      </c>
      <c r="B18" s="322">
        <f>IF('Student DATA Entry'!A13="","",VALUE('Student DATA Entry'!A13))</f>
        <v>1111</v>
      </c>
      <c r="C18" s="322">
        <f>IF('Student DATA Entry'!B13="","",'Student DATA Entry'!B13)</f>
        <v>5555</v>
      </c>
      <c r="D18" s="323">
        <f>IF('Student DATA Entry'!G13="","",'Student DATA Entry'!G13)</f>
        <v>37643</v>
      </c>
      <c r="E18" s="324" t="str">
        <f>IF('Student DATA Entry'!C13="","",'Student DATA Entry'!C13)</f>
        <v>HASAN ALI</v>
      </c>
      <c r="F18" s="324" t="str">
        <f>IF('Student DATA Entry'!D13="","",'Student DATA Entry'!D13)</f>
        <v>ABDUL KALAM</v>
      </c>
      <c r="G18" s="324" t="str">
        <f>IF('Student DATA Entry'!E13="","",'Student DATA Entry'!E13)</f>
        <v>RAHEESHA BEGAM</v>
      </c>
      <c r="H18" s="322" t="str">
        <f>IF('Student DATA Entry'!H13="","",'Student DATA Entry'!H13)</f>
        <v>GEN</v>
      </c>
      <c r="I18" s="325" t="str">
        <f>IF('Student DATA Entry'!F13="","",'Student DATA Entry'!F13)</f>
        <v>M</v>
      </c>
      <c r="J18" s="238">
        <v>4</v>
      </c>
      <c r="K18" s="238">
        <v>7</v>
      </c>
      <c r="L18" s="238">
        <v>8</v>
      </c>
      <c r="M18" s="239">
        <v>35</v>
      </c>
      <c r="N18" s="220">
        <v>95</v>
      </c>
      <c r="O18" s="238">
        <v>5</v>
      </c>
      <c r="P18" s="238">
        <v>6</v>
      </c>
      <c r="Q18" s="238">
        <v>1</v>
      </c>
      <c r="R18" s="239">
        <v>12</v>
      </c>
      <c r="S18" s="220">
        <v>94</v>
      </c>
      <c r="T18" s="321">
        <v>1</v>
      </c>
      <c r="U18" s="221" t="str">
        <f t="shared" si="0"/>
        <v>GEOGRAPHY</v>
      </c>
      <c r="V18" s="238">
        <v>9</v>
      </c>
      <c r="W18" s="238">
        <v>8</v>
      </c>
      <c r="X18" s="238">
        <v>8</v>
      </c>
      <c r="Y18" s="239">
        <v>13</v>
      </c>
      <c r="Z18" s="239">
        <v>12</v>
      </c>
      <c r="AA18" s="220">
        <v>91</v>
      </c>
      <c r="AB18" s="220"/>
      <c r="AC18" s="321">
        <v>2</v>
      </c>
      <c r="AD18" s="221" t="str">
        <f t="shared" si="1"/>
        <v>HINDI LITERATURE</v>
      </c>
      <c r="AE18" s="238">
        <v>6</v>
      </c>
      <c r="AF18" s="238">
        <v>4</v>
      </c>
      <c r="AG18" s="238" t="s">
        <v>18</v>
      </c>
      <c r="AH18" s="241">
        <v>31</v>
      </c>
      <c r="AI18" s="241"/>
      <c r="AJ18" s="220">
        <v>91</v>
      </c>
      <c r="AK18" s="220"/>
      <c r="AL18" s="321">
        <v>3</v>
      </c>
      <c r="AM18" s="221" t="str">
        <f t="shared" si="2"/>
        <v>INFORMATION TECHNOLOGY AND PROCESSING 1</v>
      </c>
      <c r="AN18" s="238">
        <v>4</v>
      </c>
      <c r="AO18" s="238">
        <v>3</v>
      </c>
      <c r="AP18" s="238">
        <v>7</v>
      </c>
      <c r="AQ18" s="239">
        <v>38</v>
      </c>
      <c r="AR18" s="239">
        <v>18</v>
      </c>
      <c r="AS18" s="220">
        <v>91</v>
      </c>
      <c r="AT18" s="220"/>
      <c r="AU18" s="321"/>
      <c r="AV18" s="221" t="str">
        <f t="shared" si="3"/>
        <v/>
      </c>
      <c r="AW18" s="238"/>
      <c r="AX18" s="238"/>
      <c r="AY18" s="238"/>
      <c r="AZ18" s="241"/>
      <c r="BA18" s="241"/>
      <c r="BB18" s="240"/>
      <c r="BC18" s="220"/>
      <c r="BD18" s="312">
        <v>28</v>
      </c>
      <c r="BE18" s="312">
        <v>25</v>
      </c>
      <c r="BF18" s="500">
        <v>40</v>
      </c>
      <c r="BG18" s="18"/>
      <c r="CE18" s="217"/>
      <c r="CF18" s="217" t="str">
        <f>IF(AND('Master sheet'!H10=""),"",'Master sheet'!H10)</f>
        <v>COMPUTER SCIENCE</v>
      </c>
      <c r="CG18" s="217" t="str">
        <f>IF(AND('Master sheet'!H28=""),"",'Master sheet'!H28)</f>
        <v>FARSI LITERATURE</v>
      </c>
      <c r="CH18" s="217" t="str">
        <f>IF(AND('Master sheet'!M10=""),"",'Master sheet'!M10)</f>
        <v>MUSIC INSTR. GUITAR</v>
      </c>
      <c r="CI18" s="217" t="str">
        <f>IF(AND('Master sheet'!M25=""),"",'Master sheet'!M25)</f>
        <v/>
      </c>
      <c r="CJ18" s="217" t="str">
        <f>IF(AND('Master sheet'!M36=""),"",'Master sheet'!M36)</f>
        <v>INFORMATION TECHNOLOGY Ites</v>
      </c>
    </row>
    <row r="19" spans="1:88" ht="25" customHeight="1" thickTop="1" thickBot="1">
      <c r="A19" s="499">
        <v>12</v>
      </c>
      <c r="B19" s="322">
        <f>IF('Student DATA Entry'!A14="","",VALUE('Student DATA Entry'!A14))</f>
        <v>1112</v>
      </c>
      <c r="C19" s="322">
        <f>IF('Student DATA Entry'!B14="","",'Student DATA Entry'!B14)</f>
        <v>5815</v>
      </c>
      <c r="D19" s="323">
        <f>IF('Student DATA Entry'!G14="","",'Student DATA Entry'!G14)</f>
        <v>36528</v>
      </c>
      <c r="E19" s="324" t="str">
        <f>IF('Student DATA Entry'!C14="","",'Student DATA Entry'!C14)</f>
        <v>JAYANTA DAS</v>
      </c>
      <c r="F19" s="324" t="str">
        <f>IF('Student DATA Entry'!D14="","",'Student DATA Entry'!D14)</f>
        <v>ASHINATH</v>
      </c>
      <c r="G19" s="324" t="str">
        <f>IF('Student DATA Entry'!E14="","",'Student DATA Entry'!E14)</f>
        <v>NANI BALA</v>
      </c>
      <c r="H19" s="322" t="str">
        <f>IF('Student DATA Entry'!H14="","",'Student DATA Entry'!H14)</f>
        <v>GEN</v>
      </c>
      <c r="I19" s="325" t="str">
        <f>IF('Student DATA Entry'!F14="","",'Student DATA Entry'!F14)</f>
        <v>M</v>
      </c>
      <c r="J19" s="238">
        <v>4</v>
      </c>
      <c r="K19" s="238">
        <v>7</v>
      </c>
      <c r="L19" s="238">
        <v>8</v>
      </c>
      <c r="M19" s="239">
        <v>35</v>
      </c>
      <c r="N19" s="220">
        <v>95</v>
      </c>
      <c r="O19" s="238">
        <v>5</v>
      </c>
      <c r="P19" s="238">
        <v>6</v>
      </c>
      <c r="Q19" s="238">
        <v>2</v>
      </c>
      <c r="R19" s="239">
        <v>12</v>
      </c>
      <c r="S19" s="220">
        <v>94</v>
      </c>
      <c r="T19" s="321">
        <v>1</v>
      </c>
      <c r="U19" s="221" t="str">
        <f t="shared" si="0"/>
        <v>GEOGRAPHY</v>
      </c>
      <c r="V19" s="238">
        <v>9</v>
      </c>
      <c r="W19" s="238">
        <v>8</v>
      </c>
      <c r="X19" s="238">
        <v>8</v>
      </c>
      <c r="Y19" s="239">
        <v>13</v>
      </c>
      <c r="Z19" s="239">
        <v>12</v>
      </c>
      <c r="AA19" s="220">
        <v>91</v>
      </c>
      <c r="AB19" s="220"/>
      <c r="AC19" s="321">
        <v>2</v>
      </c>
      <c r="AD19" s="221" t="str">
        <f t="shared" si="1"/>
        <v>HINDI LITERATURE</v>
      </c>
      <c r="AE19" s="238">
        <v>6</v>
      </c>
      <c r="AF19" s="238">
        <v>4</v>
      </c>
      <c r="AG19" s="238" t="s">
        <v>18</v>
      </c>
      <c r="AH19" s="241">
        <v>31</v>
      </c>
      <c r="AI19" s="241"/>
      <c r="AJ19" s="220">
        <v>91</v>
      </c>
      <c r="AK19" s="220"/>
      <c r="AL19" s="321">
        <v>3</v>
      </c>
      <c r="AM19" s="221" t="str">
        <f t="shared" si="2"/>
        <v>INFORMATION TECHNOLOGY AND PROCESSING 1</v>
      </c>
      <c r="AN19" s="238">
        <v>4</v>
      </c>
      <c r="AO19" s="238">
        <v>3</v>
      </c>
      <c r="AP19" s="238">
        <v>7</v>
      </c>
      <c r="AQ19" s="239">
        <v>38</v>
      </c>
      <c r="AR19" s="239">
        <v>18</v>
      </c>
      <c r="AS19" s="220">
        <v>91</v>
      </c>
      <c r="AT19" s="220"/>
      <c r="AU19" s="321"/>
      <c r="AV19" s="221" t="str">
        <f t="shared" si="3"/>
        <v/>
      </c>
      <c r="AW19" s="238"/>
      <c r="AX19" s="238"/>
      <c r="AY19" s="238"/>
      <c r="AZ19" s="241"/>
      <c r="BA19" s="241"/>
      <c r="BB19" s="240"/>
      <c r="BC19" s="220"/>
      <c r="BD19" s="312">
        <v>28</v>
      </c>
      <c r="BE19" s="312">
        <v>25</v>
      </c>
      <c r="BF19" s="500">
        <v>40</v>
      </c>
      <c r="BG19" s="18"/>
      <c r="CE19" s="217"/>
      <c r="CF19" s="217" t="str">
        <f>IF(AND('Master sheet'!H11=""),"",'Master sheet'!H11)</f>
        <v>GEO SCIENCE</v>
      </c>
      <c r="CG19" s="217" t="str">
        <f>IF(AND('Master sheet'!H29=""),"",'Master sheet'!H29)</f>
        <v>GUJRATI LITERATURE</v>
      </c>
      <c r="CH19" s="217" t="str">
        <f>IF(AND('Master sheet'!M11=""),"",'Master sheet'!M11)</f>
        <v>MUSIC INSTR. PKHAAVAJ</v>
      </c>
      <c r="CI19" s="217" t="str">
        <f>IF(AND('Master sheet'!M26=""),"",'Master sheet'!M26)</f>
        <v/>
      </c>
      <c r="CJ19" s="217" t="str">
        <f>IF(AND('Master sheet'!M37=""),"",'Master sheet'!M37)</f>
        <v>MICRO IRRIGATION SYSTEM</v>
      </c>
    </row>
    <row r="20" spans="1:88" ht="25" customHeight="1" thickTop="1" thickBot="1">
      <c r="A20" s="501">
        <v>13</v>
      </c>
      <c r="B20" s="322">
        <f>IF('Student DATA Entry'!A15="","",VALUE('Student DATA Entry'!A15))</f>
        <v>1113</v>
      </c>
      <c r="C20" s="322">
        <f>IF('Student DATA Entry'!B15="","",'Student DATA Entry'!B15)</f>
        <v>6248</v>
      </c>
      <c r="D20" s="323">
        <f>IF('Student DATA Entry'!G15="","",'Student DATA Entry'!G15)</f>
        <v>37623</v>
      </c>
      <c r="E20" s="324" t="str">
        <f>IF('Student DATA Entry'!C15="","",'Student DATA Entry'!C15)</f>
        <v>JITENDRA SINGH</v>
      </c>
      <c r="F20" s="324" t="str">
        <f>IF('Student DATA Entry'!D15="","",'Student DATA Entry'!D15)</f>
        <v>JASRAJ SINGH</v>
      </c>
      <c r="G20" s="324" t="str">
        <f>IF('Student DATA Entry'!E15="","",'Student DATA Entry'!E15)</f>
        <v>RUKMANI KANWAR</v>
      </c>
      <c r="H20" s="322" t="str">
        <f>IF('Student DATA Entry'!H15="","",'Student DATA Entry'!H15)</f>
        <v>GEN</v>
      </c>
      <c r="I20" s="325" t="str">
        <f>IF('Student DATA Entry'!F15="","",'Student DATA Entry'!F15)</f>
        <v>M</v>
      </c>
      <c r="J20" s="238">
        <v>4</v>
      </c>
      <c r="K20" s="238">
        <v>7</v>
      </c>
      <c r="L20" s="238">
        <v>8</v>
      </c>
      <c r="M20" s="239">
        <v>35</v>
      </c>
      <c r="N20" s="220">
        <v>95</v>
      </c>
      <c r="O20" s="238">
        <v>5</v>
      </c>
      <c r="P20" s="238">
        <v>6</v>
      </c>
      <c r="Q20" s="238">
        <v>3</v>
      </c>
      <c r="R20" s="239">
        <v>12</v>
      </c>
      <c r="S20" s="220">
        <v>94</v>
      </c>
      <c r="T20" s="321">
        <v>1</v>
      </c>
      <c r="U20" s="221" t="str">
        <f t="shared" si="0"/>
        <v>GEOGRAPHY</v>
      </c>
      <c r="V20" s="238">
        <v>9</v>
      </c>
      <c r="W20" s="238">
        <v>8</v>
      </c>
      <c r="X20" s="238">
        <v>8</v>
      </c>
      <c r="Y20" s="239">
        <v>13</v>
      </c>
      <c r="Z20" s="239">
        <v>12</v>
      </c>
      <c r="AA20" s="220">
        <v>91</v>
      </c>
      <c r="AB20" s="220"/>
      <c r="AC20" s="321">
        <v>2</v>
      </c>
      <c r="AD20" s="221" t="str">
        <f t="shared" si="1"/>
        <v>HINDI LITERATURE</v>
      </c>
      <c r="AE20" s="238">
        <v>6</v>
      </c>
      <c r="AF20" s="238">
        <v>4</v>
      </c>
      <c r="AG20" s="238" t="s">
        <v>18</v>
      </c>
      <c r="AH20" s="241">
        <v>31</v>
      </c>
      <c r="AI20" s="241"/>
      <c r="AJ20" s="220">
        <v>91</v>
      </c>
      <c r="AK20" s="220"/>
      <c r="AL20" s="321">
        <v>3</v>
      </c>
      <c r="AM20" s="221" t="str">
        <f t="shared" si="2"/>
        <v>INFORMATION TECHNOLOGY AND PROCESSING 1</v>
      </c>
      <c r="AN20" s="238">
        <v>4</v>
      </c>
      <c r="AO20" s="238">
        <v>3</v>
      </c>
      <c r="AP20" s="238">
        <v>7</v>
      </c>
      <c r="AQ20" s="239">
        <v>38</v>
      </c>
      <c r="AR20" s="239">
        <v>18</v>
      </c>
      <c r="AS20" s="220">
        <v>91</v>
      </c>
      <c r="AT20" s="220"/>
      <c r="AU20" s="321"/>
      <c r="AV20" s="221" t="str">
        <f t="shared" si="3"/>
        <v/>
      </c>
      <c r="AW20" s="238"/>
      <c r="AX20" s="238"/>
      <c r="AY20" s="238"/>
      <c r="AZ20" s="241"/>
      <c r="BA20" s="241"/>
      <c r="BB20" s="240"/>
      <c r="BC20" s="220"/>
      <c r="BD20" s="312">
        <v>28</v>
      </c>
      <c r="BE20" s="312">
        <v>25</v>
      </c>
      <c r="BF20" s="500">
        <v>40</v>
      </c>
      <c r="BG20" s="18"/>
      <c r="CE20" s="217"/>
      <c r="CF20" s="217" t="str">
        <f>IF(AND('Master sheet'!H12=""),"",'Master sheet'!H12)</f>
        <v>GEOGRAPHY</v>
      </c>
      <c r="CG20" s="217" t="str">
        <f>IF(AND('Master sheet'!H30=""),"",'Master sheet'!H30)</f>
        <v>HINDI LITERATURE</v>
      </c>
      <c r="CH20" s="217" t="str">
        <f>IF(AND('Master sheet'!M12=""),"",'Master sheet'!M12)</f>
        <v>MUSIC INSTR. SAROD</v>
      </c>
      <c r="CI20" s="217" t="str">
        <f>IF(AND('Master sheet'!M27=""),"",'Master sheet'!M27)</f>
        <v/>
      </c>
      <c r="CJ20" s="217" t="str">
        <f>IF(AND('Master sheet'!M38=""),"",'Master sheet'!M38)</f>
        <v>PERSONAL SECURITY</v>
      </c>
    </row>
    <row r="21" spans="1:88" ht="25" customHeight="1" thickTop="1" thickBot="1">
      <c r="A21" s="499">
        <v>14</v>
      </c>
      <c r="B21" s="322">
        <f>IF('Student DATA Entry'!A16="","",VALUE('Student DATA Entry'!A16))</f>
        <v>1114</v>
      </c>
      <c r="C21" s="322">
        <f>IF('Student DATA Entry'!B16="","",'Student DATA Entry'!B16)</f>
        <v>6286</v>
      </c>
      <c r="D21" s="323">
        <f>IF('Student DATA Entry'!G16="","",'Student DATA Entry'!G16)</f>
        <v>38247</v>
      </c>
      <c r="E21" s="324" t="str">
        <f>IF('Student DATA Entry'!C16="","",'Student DATA Entry'!C16)</f>
        <v>KARAN SINGH RATHORE</v>
      </c>
      <c r="F21" s="324" t="str">
        <f>IF('Student DATA Entry'!D16="","",'Student DATA Entry'!D16)</f>
        <v>GUMAN SINGH RATHORE</v>
      </c>
      <c r="G21" s="324" t="str">
        <f>IF('Student DATA Entry'!E16="","",'Student DATA Entry'!E16)</f>
        <v>SANJU KANWAR</v>
      </c>
      <c r="H21" s="322" t="str">
        <f>IF('Student DATA Entry'!H16="","",'Student DATA Entry'!H16)</f>
        <v>GEN</v>
      </c>
      <c r="I21" s="325" t="str">
        <f>IF('Student DATA Entry'!F16="","",'Student DATA Entry'!F16)</f>
        <v>M</v>
      </c>
      <c r="J21" s="238">
        <v>4</v>
      </c>
      <c r="K21" s="238">
        <v>7</v>
      </c>
      <c r="L21" s="238">
        <v>8</v>
      </c>
      <c r="M21" s="239">
        <v>35</v>
      </c>
      <c r="N21" s="220">
        <v>95</v>
      </c>
      <c r="O21" s="238">
        <v>5</v>
      </c>
      <c r="P21" s="238">
        <v>6</v>
      </c>
      <c r="Q21" s="238">
        <v>4</v>
      </c>
      <c r="R21" s="239">
        <v>12</v>
      </c>
      <c r="S21" s="220">
        <v>94</v>
      </c>
      <c r="T21" s="321">
        <v>1</v>
      </c>
      <c r="U21" s="221" t="str">
        <f t="shared" si="0"/>
        <v>GEOGRAPHY</v>
      </c>
      <c r="V21" s="238">
        <v>9</v>
      </c>
      <c r="W21" s="238">
        <v>8</v>
      </c>
      <c r="X21" s="238">
        <v>8</v>
      </c>
      <c r="Y21" s="239">
        <v>13</v>
      </c>
      <c r="Z21" s="239">
        <v>12</v>
      </c>
      <c r="AA21" s="220">
        <v>91</v>
      </c>
      <c r="AB21" s="220"/>
      <c r="AC21" s="321">
        <v>2</v>
      </c>
      <c r="AD21" s="221" t="str">
        <f t="shared" si="1"/>
        <v>HINDI LITERATURE</v>
      </c>
      <c r="AE21" s="238">
        <v>6</v>
      </c>
      <c r="AF21" s="238">
        <v>4</v>
      </c>
      <c r="AG21" s="238" t="s">
        <v>18</v>
      </c>
      <c r="AH21" s="241">
        <v>31</v>
      </c>
      <c r="AI21" s="241"/>
      <c r="AJ21" s="220">
        <v>91</v>
      </c>
      <c r="AK21" s="220"/>
      <c r="AL21" s="321">
        <v>3</v>
      </c>
      <c r="AM21" s="221" t="str">
        <f t="shared" si="2"/>
        <v>INFORMATION TECHNOLOGY AND PROCESSING 1</v>
      </c>
      <c r="AN21" s="238">
        <v>4</v>
      </c>
      <c r="AO21" s="238">
        <v>3</v>
      </c>
      <c r="AP21" s="238">
        <v>7</v>
      </c>
      <c r="AQ21" s="239">
        <v>38</v>
      </c>
      <c r="AR21" s="239">
        <v>18</v>
      </c>
      <c r="AS21" s="220">
        <v>91</v>
      </c>
      <c r="AT21" s="220"/>
      <c r="AU21" s="321"/>
      <c r="AV21" s="221" t="str">
        <f t="shared" si="3"/>
        <v/>
      </c>
      <c r="AW21" s="238"/>
      <c r="AX21" s="238"/>
      <c r="AY21" s="238"/>
      <c r="AZ21" s="241"/>
      <c r="BA21" s="241"/>
      <c r="BB21" s="240"/>
      <c r="BC21" s="220"/>
      <c r="BD21" s="312">
        <v>28</v>
      </c>
      <c r="BE21" s="312">
        <v>25</v>
      </c>
      <c r="BF21" s="500">
        <v>40</v>
      </c>
      <c r="BG21" s="18"/>
      <c r="CE21" s="217"/>
      <c r="CF21" s="217" t="str">
        <f>IF(AND('Master sheet'!H13=""),"",'Master sheet'!H13)</f>
        <v>HOME SCIENCE</v>
      </c>
      <c r="CG21" s="217" t="str">
        <f>IF(AND('Master sheet'!H31=""),"",'Master sheet'!H31)</f>
        <v>HISTORY</v>
      </c>
      <c r="CH21" s="217" t="str">
        <f>IF(AND('Master sheet'!M13=""),"",'Master sheet'!M13)</f>
        <v>MUSIC INSTR. SITARA</v>
      </c>
      <c r="CI21" s="217" t="str">
        <f>IF(AND('Master sheet'!M28=""),"",'Master sheet'!M28)</f>
        <v/>
      </c>
      <c r="CJ21" s="217" t="str">
        <f>IF(AND('Master sheet'!M39=""),"",'Master sheet'!M39)</f>
        <v>RETAIL SALE</v>
      </c>
    </row>
    <row r="22" spans="1:88" ht="25" customHeight="1" thickTop="1" thickBot="1">
      <c r="A22" s="501">
        <v>15</v>
      </c>
      <c r="B22" s="322">
        <f>IF('Student DATA Entry'!A17="","",VALUE('Student DATA Entry'!A17))</f>
        <v>1115</v>
      </c>
      <c r="C22" s="322">
        <f>IF('Student DATA Entry'!B17="","",'Student DATA Entry'!B17)</f>
        <v>6281</v>
      </c>
      <c r="D22" s="323">
        <f>IF('Student DATA Entry'!G17="","",'Student DATA Entry'!G17)</f>
        <v>37908</v>
      </c>
      <c r="E22" s="324" t="str">
        <f>IF('Student DATA Entry'!C17="","",'Student DATA Entry'!C17)</f>
        <v>KHUSHI SHARMA</v>
      </c>
      <c r="F22" s="324" t="str">
        <f>IF('Student DATA Entry'!D17="","",'Student DATA Entry'!D17)</f>
        <v>SHRAWAN KUMAR SHARMA</v>
      </c>
      <c r="G22" s="324" t="str">
        <f>IF('Student DATA Entry'!E17="","",'Student DATA Entry'!E17)</f>
        <v>REKHA SHARMA</v>
      </c>
      <c r="H22" s="322" t="str">
        <f>IF('Student DATA Entry'!H17="","",'Student DATA Entry'!H17)</f>
        <v>GEN</v>
      </c>
      <c r="I22" s="325" t="str">
        <f>IF('Student DATA Entry'!F17="","",'Student DATA Entry'!F17)</f>
        <v>F</v>
      </c>
      <c r="J22" s="238">
        <v>4</v>
      </c>
      <c r="K22" s="238">
        <v>7</v>
      </c>
      <c r="L22" s="238">
        <v>8</v>
      </c>
      <c r="M22" s="239">
        <v>35</v>
      </c>
      <c r="N22" s="220">
        <v>95</v>
      </c>
      <c r="O22" s="238">
        <v>5</v>
      </c>
      <c r="P22" s="238">
        <v>6</v>
      </c>
      <c r="Q22" s="238">
        <v>5</v>
      </c>
      <c r="R22" s="239">
        <v>12</v>
      </c>
      <c r="S22" s="220">
        <v>94</v>
      </c>
      <c r="T22" s="321">
        <v>1</v>
      </c>
      <c r="U22" s="221" t="str">
        <f t="shared" si="0"/>
        <v>GEOGRAPHY</v>
      </c>
      <c r="V22" s="238">
        <v>9</v>
      </c>
      <c r="W22" s="238">
        <v>8</v>
      </c>
      <c r="X22" s="238">
        <v>8</v>
      </c>
      <c r="Y22" s="239">
        <v>13</v>
      </c>
      <c r="Z22" s="239">
        <v>12</v>
      </c>
      <c r="AA22" s="220">
        <v>91</v>
      </c>
      <c r="AB22" s="220"/>
      <c r="AC22" s="321">
        <v>2</v>
      </c>
      <c r="AD22" s="221" t="str">
        <f t="shared" si="1"/>
        <v>HINDI LITERATURE</v>
      </c>
      <c r="AE22" s="238">
        <v>6</v>
      </c>
      <c r="AF22" s="238">
        <v>4</v>
      </c>
      <c r="AG22" s="238" t="s">
        <v>18</v>
      </c>
      <c r="AH22" s="241">
        <v>31</v>
      </c>
      <c r="AI22" s="241"/>
      <c r="AJ22" s="220">
        <v>91</v>
      </c>
      <c r="AK22" s="220"/>
      <c r="AL22" s="321">
        <v>3</v>
      </c>
      <c r="AM22" s="221" t="str">
        <f t="shared" si="2"/>
        <v>INFORMATION TECHNOLOGY AND PROCESSING 1</v>
      </c>
      <c r="AN22" s="238">
        <v>4</v>
      </c>
      <c r="AO22" s="238">
        <v>3</v>
      </c>
      <c r="AP22" s="238">
        <v>7</v>
      </c>
      <c r="AQ22" s="239">
        <v>38</v>
      </c>
      <c r="AR22" s="239">
        <v>18</v>
      </c>
      <c r="AS22" s="220">
        <v>91</v>
      </c>
      <c r="AT22" s="220"/>
      <c r="AU22" s="321"/>
      <c r="AV22" s="221" t="str">
        <f t="shared" si="3"/>
        <v/>
      </c>
      <c r="AW22" s="238"/>
      <c r="AX22" s="238"/>
      <c r="AY22" s="238"/>
      <c r="AZ22" s="241"/>
      <c r="BA22" s="241"/>
      <c r="BB22" s="240"/>
      <c r="BC22" s="220"/>
      <c r="BD22" s="312">
        <v>28</v>
      </c>
      <c r="BE22" s="312">
        <v>25</v>
      </c>
      <c r="BF22" s="500">
        <v>40</v>
      </c>
      <c r="BG22" s="18"/>
      <c r="CE22" s="217"/>
      <c r="CF22" s="217" t="str">
        <f>IF(AND('Master sheet'!H14=""),"",'Master sheet'!H14)</f>
        <v>INFORMATION PRACTICE</v>
      </c>
      <c r="CG22" s="217" t="str">
        <f>IF(AND('Master sheet'!H32=""),"",'Master sheet'!H32)</f>
        <v>MATHEMATICS</v>
      </c>
      <c r="CH22" s="217" t="str">
        <f>IF(AND('Master sheet'!M14=""),"",'Master sheet'!M14)</f>
        <v>MUSIC INSTR. TABLA</v>
      </c>
      <c r="CI22" s="217" t="str">
        <f>IF(AND('Master sheet'!M29=""),"",'Master sheet'!M29)</f>
        <v/>
      </c>
      <c r="CJ22" s="217" t="str">
        <f>IF(AND('Master sheet'!M40=""),"",'Master sheet'!M40)</f>
        <v>TOURISM AND TRAVEL</v>
      </c>
    </row>
    <row r="23" spans="1:88" ht="25" customHeight="1" thickTop="1" thickBot="1">
      <c r="A23" s="499">
        <v>16</v>
      </c>
      <c r="B23" s="322">
        <f>IF('Student DATA Entry'!A18="","",VALUE('Student DATA Entry'!A18))</f>
        <v>1116</v>
      </c>
      <c r="C23" s="322">
        <f>IF('Student DATA Entry'!B18="","",'Student DATA Entry'!B18)</f>
        <v>6356</v>
      </c>
      <c r="D23" s="323">
        <f>IF('Student DATA Entry'!G18="","",'Student DATA Entry'!G18)</f>
        <v>37937</v>
      </c>
      <c r="E23" s="324" t="str">
        <f>IF('Student DATA Entry'!C18="","",'Student DATA Entry'!C18)</f>
        <v>KOMAL SHEKHAWAT</v>
      </c>
      <c r="F23" s="324" t="str">
        <f>IF('Student DATA Entry'!D18="","",'Student DATA Entry'!D18)</f>
        <v>BHAWANI SINGH SHEKHAWAT</v>
      </c>
      <c r="G23" s="324" t="str">
        <f>IF('Student DATA Entry'!E18="","",'Student DATA Entry'!E18)</f>
        <v>SUMAN KANWAR</v>
      </c>
      <c r="H23" s="322" t="str">
        <f>IF('Student DATA Entry'!H18="","",'Student DATA Entry'!H18)</f>
        <v>GEN</v>
      </c>
      <c r="I23" s="325" t="str">
        <f>IF('Student DATA Entry'!F18="","",'Student DATA Entry'!F18)</f>
        <v>F</v>
      </c>
      <c r="J23" s="238">
        <v>4</v>
      </c>
      <c r="K23" s="238">
        <v>7</v>
      </c>
      <c r="L23" s="238">
        <v>8</v>
      </c>
      <c r="M23" s="239">
        <v>35</v>
      </c>
      <c r="N23" s="220">
        <v>95</v>
      </c>
      <c r="O23" s="238">
        <v>5</v>
      </c>
      <c r="P23" s="238">
        <v>6</v>
      </c>
      <c r="Q23" s="238">
        <v>6</v>
      </c>
      <c r="R23" s="239">
        <v>12</v>
      </c>
      <c r="S23" s="220">
        <v>94</v>
      </c>
      <c r="T23" s="321">
        <v>1</v>
      </c>
      <c r="U23" s="221" t="str">
        <f t="shared" si="0"/>
        <v>GEOGRAPHY</v>
      </c>
      <c r="V23" s="238">
        <v>9</v>
      </c>
      <c r="W23" s="238">
        <v>8</v>
      </c>
      <c r="X23" s="238">
        <v>8</v>
      </c>
      <c r="Y23" s="239">
        <v>13</v>
      </c>
      <c r="Z23" s="239">
        <v>12</v>
      </c>
      <c r="AA23" s="220">
        <v>91</v>
      </c>
      <c r="AB23" s="220"/>
      <c r="AC23" s="321">
        <v>2</v>
      </c>
      <c r="AD23" s="221" t="str">
        <f t="shared" si="1"/>
        <v>HINDI LITERATURE</v>
      </c>
      <c r="AE23" s="238">
        <v>6</v>
      </c>
      <c r="AF23" s="238">
        <v>4</v>
      </c>
      <c r="AG23" s="238" t="s">
        <v>18</v>
      </c>
      <c r="AH23" s="241">
        <v>31</v>
      </c>
      <c r="AI23" s="241"/>
      <c r="AJ23" s="220">
        <v>91</v>
      </c>
      <c r="AK23" s="220"/>
      <c r="AL23" s="321">
        <v>3</v>
      </c>
      <c r="AM23" s="221" t="str">
        <f t="shared" si="2"/>
        <v>INFORMATION TECHNOLOGY AND PROCESSING 1</v>
      </c>
      <c r="AN23" s="238">
        <v>4</v>
      </c>
      <c r="AO23" s="238">
        <v>3</v>
      </c>
      <c r="AP23" s="238">
        <v>7</v>
      </c>
      <c r="AQ23" s="239">
        <v>38</v>
      </c>
      <c r="AR23" s="239">
        <v>18</v>
      </c>
      <c r="AS23" s="220">
        <v>91</v>
      </c>
      <c r="AT23" s="220"/>
      <c r="AU23" s="321"/>
      <c r="AV23" s="221" t="str">
        <f t="shared" si="3"/>
        <v/>
      </c>
      <c r="AW23" s="238"/>
      <c r="AX23" s="238"/>
      <c r="AY23" s="238"/>
      <c r="AZ23" s="241"/>
      <c r="BA23" s="241"/>
      <c r="BB23" s="240"/>
      <c r="BC23" s="220"/>
      <c r="BD23" s="312">
        <v>28</v>
      </c>
      <c r="BE23" s="312">
        <v>25</v>
      </c>
      <c r="BF23" s="500">
        <v>40</v>
      </c>
      <c r="BG23" s="18"/>
      <c r="CE23" s="217"/>
      <c r="CF23" s="217" t="str">
        <f>IF(AND('Master sheet'!H15=""),"",'Master sheet'!H15)</f>
        <v>INFORMATION TECHNOLOGY AND PROCESSING 1</v>
      </c>
      <c r="CG23" s="217" t="str">
        <f>IF(AND('Master sheet'!H33=""),"",'Master sheet'!H33)</f>
        <v>PHILOSOPHY</v>
      </c>
      <c r="CH23" s="217" t="str">
        <f>IF(AND('Master sheet'!M15=""),"",'Master sheet'!M15)</f>
        <v xml:space="preserve">MUSIC VOCAL </v>
      </c>
      <c r="CI23" s="217"/>
      <c r="CJ23" s="217" t="str">
        <f>IF(AND('Master sheet'!M41=""),"",'Master sheet'!M41)</f>
        <v/>
      </c>
    </row>
    <row r="24" spans="1:88" ht="25" customHeight="1" thickTop="1" thickBot="1">
      <c r="A24" s="501">
        <v>17</v>
      </c>
      <c r="B24" s="322">
        <f>IF('Student DATA Entry'!A19="","",VALUE('Student DATA Entry'!A19))</f>
        <v>1117</v>
      </c>
      <c r="C24" s="322">
        <f>IF('Student DATA Entry'!B19="","",'Student DATA Entry'!B19)</f>
        <v>5556</v>
      </c>
      <c r="D24" s="323">
        <f>IF('Student DATA Entry'!G19="","",'Student DATA Entry'!G19)</f>
        <v>37681</v>
      </c>
      <c r="E24" s="324" t="str">
        <f>IF('Student DATA Entry'!C19="","",'Student DATA Entry'!C19)</f>
        <v>KUNDAN PANDEY</v>
      </c>
      <c r="F24" s="324" t="str">
        <f>IF('Student DATA Entry'!D19="","",'Student DATA Entry'!D19)</f>
        <v>BRIJMOHAN PANDEY</v>
      </c>
      <c r="G24" s="324" t="str">
        <f>IF('Student DATA Entry'!E19="","",'Student DATA Entry'!E19)</f>
        <v>SANGITA PANDEY</v>
      </c>
      <c r="H24" s="322" t="str">
        <f>IF('Student DATA Entry'!H19="","",'Student DATA Entry'!H19)</f>
        <v>GEN</v>
      </c>
      <c r="I24" s="325" t="str">
        <f>IF('Student DATA Entry'!F19="","",'Student DATA Entry'!F19)</f>
        <v>M</v>
      </c>
      <c r="J24" s="238">
        <v>4</v>
      </c>
      <c r="K24" s="238">
        <v>7</v>
      </c>
      <c r="L24" s="238">
        <v>8</v>
      </c>
      <c r="M24" s="239">
        <v>35</v>
      </c>
      <c r="N24" s="220">
        <v>95</v>
      </c>
      <c r="O24" s="238">
        <v>5</v>
      </c>
      <c r="P24" s="238">
        <v>6</v>
      </c>
      <c r="Q24" s="238">
        <v>7</v>
      </c>
      <c r="R24" s="239">
        <v>12</v>
      </c>
      <c r="S24" s="220">
        <v>94</v>
      </c>
      <c r="T24" s="321">
        <v>1</v>
      </c>
      <c r="U24" s="221" t="str">
        <f t="shared" si="0"/>
        <v>GEOGRAPHY</v>
      </c>
      <c r="V24" s="238">
        <v>9</v>
      </c>
      <c r="W24" s="238">
        <v>8</v>
      </c>
      <c r="X24" s="238">
        <v>8</v>
      </c>
      <c r="Y24" s="239">
        <v>13</v>
      </c>
      <c r="Z24" s="239">
        <v>12</v>
      </c>
      <c r="AA24" s="220">
        <v>91</v>
      </c>
      <c r="AB24" s="220"/>
      <c r="AC24" s="321">
        <v>2</v>
      </c>
      <c r="AD24" s="221" t="str">
        <f t="shared" si="1"/>
        <v>HINDI LITERATURE</v>
      </c>
      <c r="AE24" s="238">
        <v>6</v>
      </c>
      <c r="AF24" s="238">
        <v>4</v>
      </c>
      <c r="AG24" s="238" t="s">
        <v>18</v>
      </c>
      <c r="AH24" s="241">
        <v>31</v>
      </c>
      <c r="AI24" s="241"/>
      <c r="AJ24" s="220">
        <v>91</v>
      </c>
      <c r="AK24" s="220"/>
      <c r="AL24" s="321">
        <v>3</v>
      </c>
      <c r="AM24" s="221" t="str">
        <f t="shared" si="2"/>
        <v>INFORMATION TECHNOLOGY AND PROCESSING 1</v>
      </c>
      <c r="AN24" s="238">
        <v>4</v>
      </c>
      <c r="AO24" s="238">
        <v>3</v>
      </c>
      <c r="AP24" s="238">
        <v>7</v>
      </c>
      <c r="AQ24" s="239">
        <v>38</v>
      </c>
      <c r="AR24" s="239">
        <v>18</v>
      </c>
      <c r="AS24" s="220">
        <v>91</v>
      </c>
      <c r="AT24" s="220"/>
      <c r="AU24" s="321"/>
      <c r="AV24" s="221" t="str">
        <f t="shared" si="3"/>
        <v/>
      </c>
      <c r="AW24" s="238"/>
      <c r="AX24" s="238"/>
      <c r="AY24" s="238"/>
      <c r="AZ24" s="241"/>
      <c r="BA24" s="241"/>
      <c r="BB24" s="240"/>
      <c r="BC24" s="220"/>
      <c r="BD24" s="312">
        <v>28</v>
      </c>
      <c r="BE24" s="312">
        <v>25</v>
      </c>
      <c r="BF24" s="500">
        <v>40</v>
      </c>
      <c r="BG24" s="18"/>
      <c r="CE24" s="217"/>
      <c r="CF24" s="217" t="str">
        <f>IF(AND('Master sheet'!H16=""),"",'Master sheet'!H16)</f>
        <v>MULTIMEDIA WEB TECH</v>
      </c>
      <c r="CG24" s="217" t="str">
        <f>IF(AND('Master sheet'!H34=""),"",'Master sheet'!H34)</f>
        <v>PHYSICAL EDUCATION</v>
      </c>
      <c r="CH24" s="217" t="str">
        <f>IF(AND('Master sheet'!M16=""),"",'Master sheet'!M16)</f>
        <v/>
      </c>
      <c r="CI24" s="217"/>
      <c r="CJ24" s="217" t="str">
        <f>IF(AND('Master sheet'!M42=""),"",'Master sheet'!M42)</f>
        <v/>
      </c>
    </row>
    <row r="25" spans="1:88" ht="25" customHeight="1" thickTop="1" thickBot="1">
      <c r="A25" s="499">
        <v>18</v>
      </c>
      <c r="B25" s="322">
        <f>IF('Student DATA Entry'!A20="","",VALUE('Student DATA Entry'!A20))</f>
        <v>1118</v>
      </c>
      <c r="C25" s="322">
        <f>IF('Student DATA Entry'!B20="","",'Student DATA Entry'!B20)</f>
        <v>6246</v>
      </c>
      <c r="D25" s="323">
        <f>IF('Student DATA Entry'!G20="","",'Student DATA Entry'!G20)</f>
        <v>38574</v>
      </c>
      <c r="E25" s="324" t="str">
        <f>IF('Student DATA Entry'!C20="","",'Student DATA Entry'!C20)</f>
        <v>KUSUM SAHU</v>
      </c>
      <c r="F25" s="324" t="str">
        <f>IF('Student DATA Entry'!D20="","",'Student DATA Entry'!D20)</f>
        <v>SITARAM SAHU</v>
      </c>
      <c r="G25" s="324" t="str">
        <f>IF('Student DATA Entry'!E20="","",'Student DATA Entry'!E20)</f>
        <v>INDRA DEVI</v>
      </c>
      <c r="H25" s="322" t="str">
        <f>IF('Student DATA Entry'!H20="","",'Student DATA Entry'!H20)</f>
        <v>OBC</v>
      </c>
      <c r="I25" s="325" t="str">
        <f>IF('Student DATA Entry'!F20="","",'Student DATA Entry'!F20)</f>
        <v>F</v>
      </c>
      <c r="J25" s="238">
        <v>4</v>
      </c>
      <c r="K25" s="238">
        <v>7</v>
      </c>
      <c r="L25" s="238">
        <v>8</v>
      </c>
      <c r="M25" s="239">
        <v>35</v>
      </c>
      <c r="N25" s="220">
        <v>95</v>
      </c>
      <c r="O25" s="238">
        <v>5</v>
      </c>
      <c r="P25" s="238">
        <v>6</v>
      </c>
      <c r="Q25" s="238">
        <v>8</v>
      </c>
      <c r="R25" s="239">
        <v>12</v>
      </c>
      <c r="S25" s="220">
        <v>94</v>
      </c>
      <c r="T25" s="321">
        <v>1</v>
      </c>
      <c r="U25" s="221" t="str">
        <f t="shared" si="0"/>
        <v>GEOGRAPHY</v>
      </c>
      <c r="V25" s="238">
        <v>9</v>
      </c>
      <c r="W25" s="238">
        <v>8</v>
      </c>
      <c r="X25" s="238">
        <v>8</v>
      </c>
      <c r="Y25" s="239">
        <v>13</v>
      </c>
      <c r="Z25" s="239">
        <v>12</v>
      </c>
      <c r="AA25" s="220">
        <v>91</v>
      </c>
      <c r="AB25" s="220"/>
      <c r="AC25" s="321">
        <v>2</v>
      </c>
      <c r="AD25" s="221" t="str">
        <f t="shared" si="1"/>
        <v>HINDI LITERATURE</v>
      </c>
      <c r="AE25" s="238">
        <v>6</v>
      </c>
      <c r="AF25" s="238">
        <v>4</v>
      </c>
      <c r="AG25" s="238" t="s">
        <v>18</v>
      </c>
      <c r="AH25" s="241">
        <v>31</v>
      </c>
      <c r="AI25" s="241"/>
      <c r="AJ25" s="220">
        <v>91</v>
      </c>
      <c r="AK25" s="220"/>
      <c r="AL25" s="321">
        <v>3</v>
      </c>
      <c r="AM25" s="221" t="str">
        <f t="shared" si="2"/>
        <v>INFORMATION TECHNOLOGY AND PROCESSING 1</v>
      </c>
      <c r="AN25" s="238">
        <v>4</v>
      </c>
      <c r="AO25" s="238">
        <v>3</v>
      </c>
      <c r="AP25" s="238">
        <v>7</v>
      </c>
      <c r="AQ25" s="239">
        <v>38</v>
      </c>
      <c r="AR25" s="239">
        <v>18</v>
      </c>
      <c r="AS25" s="220">
        <v>91</v>
      </c>
      <c r="AT25" s="220"/>
      <c r="AU25" s="321"/>
      <c r="AV25" s="221" t="str">
        <f t="shared" si="3"/>
        <v/>
      </c>
      <c r="AW25" s="238"/>
      <c r="AX25" s="238"/>
      <c r="AY25" s="238"/>
      <c r="AZ25" s="241"/>
      <c r="BA25" s="241"/>
      <c r="BB25" s="240"/>
      <c r="BC25" s="220"/>
      <c r="BD25" s="312">
        <v>28</v>
      </c>
      <c r="BE25" s="312">
        <v>25</v>
      </c>
      <c r="BF25" s="500">
        <v>40</v>
      </c>
      <c r="BG25" s="18"/>
      <c r="CE25" s="217"/>
      <c r="CF25" s="217" t="str">
        <f>IF(AND('Master sheet'!H17=""),"",'Master sheet'!H17)</f>
        <v>PHYSICS</v>
      </c>
      <c r="CG25" s="217" t="str">
        <f>IF(AND('Master sheet'!H35=""),"",'Master sheet'!H35)</f>
        <v>POLITICAL SCIENCE</v>
      </c>
      <c r="CH25" s="217" t="str">
        <f>IF(AND('Master sheet'!M17=""),"",'Master sheet'!M17)</f>
        <v/>
      </c>
      <c r="CI25" s="217"/>
      <c r="CJ25" s="217" t="str">
        <f>IF(AND('Master sheet'!M43=""),"",'Master sheet'!M43)</f>
        <v/>
      </c>
    </row>
    <row r="26" spans="1:88" ht="25" customHeight="1" thickTop="1" thickBot="1">
      <c r="A26" s="501">
        <v>19</v>
      </c>
      <c r="B26" s="322">
        <f>IF('Student DATA Entry'!A21="","",VALUE('Student DATA Entry'!A21))</f>
        <v>1119</v>
      </c>
      <c r="C26" s="322">
        <f>IF('Student DATA Entry'!B21="","",'Student DATA Entry'!B21)</f>
        <v>6397</v>
      </c>
      <c r="D26" s="323">
        <f>IF('Student DATA Entry'!G21="","",'Student DATA Entry'!G21)</f>
        <v>37669</v>
      </c>
      <c r="E26" s="324" t="str">
        <f>IF('Student DATA Entry'!C21="","",'Student DATA Entry'!C21)</f>
        <v>MAMTA KANWAR</v>
      </c>
      <c r="F26" s="324" t="str">
        <f>IF('Student DATA Entry'!D21="","",'Student DATA Entry'!D21)</f>
        <v>MANGIDAN</v>
      </c>
      <c r="G26" s="324" t="str">
        <f>IF('Student DATA Entry'!E21="","",'Student DATA Entry'!E21)</f>
        <v>RIDHU KANWAR</v>
      </c>
      <c r="H26" s="322" t="str">
        <f>IF('Student DATA Entry'!H21="","",'Student DATA Entry'!H21)</f>
        <v>OBC</v>
      </c>
      <c r="I26" s="325" t="str">
        <f>IF('Student DATA Entry'!F21="","",'Student DATA Entry'!F21)</f>
        <v>F</v>
      </c>
      <c r="J26" s="238">
        <v>4</v>
      </c>
      <c r="K26" s="238">
        <v>7</v>
      </c>
      <c r="L26" s="238">
        <v>8</v>
      </c>
      <c r="M26" s="239">
        <v>35</v>
      </c>
      <c r="N26" s="220">
        <v>95</v>
      </c>
      <c r="O26" s="238">
        <v>5</v>
      </c>
      <c r="P26" s="238">
        <v>6</v>
      </c>
      <c r="Q26" s="238">
        <v>9</v>
      </c>
      <c r="R26" s="239">
        <v>12</v>
      </c>
      <c r="S26" s="220">
        <v>94</v>
      </c>
      <c r="T26" s="321">
        <v>1</v>
      </c>
      <c r="U26" s="221" t="str">
        <f t="shared" si="0"/>
        <v>GEOGRAPHY</v>
      </c>
      <c r="V26" s="238">
        <v>9</v>
      </c>
      <c r="W26" s="238">
        <v>8</v>
      </c>
      <c r="X26" s="238">
        <v>8</v>
      </c>
      <c r="Y26" s="239">
        <v>13</v>
      </c>
      <c r="Z26" s="239">
        <v>12</v>
      </c>
      <c r="AA26" s="220">
        <v>91</v>
      </c>
      <c r="AB26" s="220"/>
      <c r="AC26" s="321">
        <v>2</v>
      </c>
      <c r="AD26" s="221" t="str">
        <f t="shared" si="1"/>
        <v>HINDI LITERATURE</v>
      </c>
      <c r="AE26" s="238">
        <v>6</v>
      </c>
      <c r="AF26" s="238">
        <v>4</v>
      </c>
      <c r="AG26" s="238" t="s">
        <v>18</v>
      </c>
      <c r="AH26" s="241">
        <v>31</v>
      </c>
      <c r="AI26" s="241"/>
      <c r="AJ26" s="220">
        <v>91</v>
      </c>
      <c r="AK26" s="220"/>
      <c r="AL26" s="321">
        <v>3</v>
      </c>
      <c r="AM26" s="221" t="str">
        <f t="shared" si="2"/>
        <v>INFORMATION TECHNOLOGY AND PROCESSING 1</v>
      </c>
      <c r="AN26" s="238">
        <v>4</v>
      </c>
      <c r="AO26" s="238">
        <v>3</v>
      </c>
      <c r="AP26" s="238">
        <v>7</v>
      </c>
      <c r="AQ26" s="239">
        <v>38</v>
      </c>
      <c r="AR26" s="239">
        <v>18</v>
      </c>
      <c r="AS26" s="220">
        <v>91</v>
      </c>
      <c r="AT26" s="220"/>
      <c r="AU26" s="321"/>
      <c r="AV26" s="221" t="str">
        <f t="shared" si="3"/>
        <v/>
      </c>
      <c r="AW26" s="238"/>
      <c r="AX26" s="238"/>
      <c r="AY26" s="238"/>
      <c r="AZ26" s="241"/>
      <c r="BA26" s="241"/>
      <c r="BB26" s="240"/>
      <c r="BC26" s="220"/>
      <c r="BD26" s="312">
        <v>28</v>
      </c>
      <c r="BE26" s="312">
        <v>25</v>
      </c>
      <c r="BF26" s="500">
        <v>40</v>
      </c>
      <c r="BG26" s="18"/>
      <c r="CE26" s="217"/>
      <c r="CF26" s="217" t="str">
        <f>IF(AND('Master sheet'!H18=""),"",'Master sheet'!H18)</f>
        <v>PSYCHOLOGY</v>
      </c>
      <c r="CG26" s="217" t="str">
        <f>IF(AND('Master sheet'!H36=""),"",'Master sheet'!H36)</f>
        <v>PRAKRIT LITERATURE</v>
      </c>
      <c r="CH26" s="217" t="str">
        <f>IF(AND('Master sheet'!M18=""),"",'Master sheet'!M18)</f>
        <v/>
      </c>
      <c r="CI26" s="217"/>
      <c r="CJ26" s="217" t="str">
        <f>IF(AND('Master sheet'!M44=""),"",'Master sheet'!M44)</f>
        <v/>
      </c>
    </row>
    <row r="27" spans="1:88" ht="25" customHeight="1" thickTop="1" thickBot="1">
      <c r="A27" s="499">
        <v>20</v>
      </c>
      <c r="B27" s="322">
        <f>IF('Student DATA Entry'!A22="","",VALUE('Student DATA Entry'!A22))</f>
        <v>1120</v>
      </c>
      <c r="C27" s="322">
        <f>IF('Student DATA Entry'!B22="","",'Student DATA Entry'!B22)</f>
        <v>6225</v>
      </c>
      <c r="D27" s="323">
        <f>IF('Student DATA Entry'!G22="","",'Student DATA Entry'!G22)</f>
        <v>36850</v>
      </c>
      <c r="E27" s="324" t="str">
        <f>IF('Student DATA Entry'!C22="","",'Student DATA Entry'!C22)</f>
        <v>MANISHA SINGHAL</v>
      </c>
      <c r="F27" s="324" t="str">
        <f>IF('Student DATA Entry'!D22="","",'Student DATA Entry'!D22)</f>
        <v>SADHURAM SINGHAL</v>
      </c>
      <c r="G27" s="324" t="str">
        <f>IF('Student DATA Entry'!E22="","",'Student DATA Entry'!E22)</f>
        <v>ARUNA DEVI</v>
      </c>
      <c r="H27" s="322" t="str">
        <f>IF('Student DATA Entry'!H22="","",'Student DATA Entry'!H22)</f>
        <v>GEN</v>
      </c>
      <c r="I27" s="325" t="str">
        <f>IF('Student DATA Entry'!F22="","",'Student DATA Entry'!F22)</f>
        <v>F</v>
      </c>
      <c r="J27" s="238">
        <v>4</v>
      </c>
      <c r="K27" s="238">
        <v>7</v>
      </c>
      <c r="L27" s="238">
        <v>8</v>
      </c>
      <c r="M27" s="239">
        <v>35</v>
      </c>
      <c r="N27" s="220">
        <v>95</v>
      </c>
      <c r="O27" s="238">
        <v>5</v>
      </c>
      <c r="P27" s="238">
        <v>6</v>
      </c>
      <c r="Q27" s="238" t="s">
        <v>18</v>
      </c>
      <c r="R27" s="239">
        <v>12</v>
      </c>
      <c r="S27" s="220">
        <v>94</v>
      </c>
      <c r="T27" s="321">
        <v>1</v>
      </c>
      <c r="U27" s="221" t="str">
        <f t="shared" si="0"/>
        <v>GEOGRAPHY</v>
      </c>
      <c r="V27" s="238">
        <v>9</v>
      </c>
      <c r="W27" s="238">
        <v>8</v>
      </c>
      <c r="X27" s="238">
        <v>8</v>
      </c>
      <c r="Y27" s="239">
        <v>13</v>
      </c>
      <c r="Z27" s="239">
        <v>12</v>
      </c>
      <c r="AA27" s="220">
        <v>91</v>
      </c>
      <c r="AB27" s="220"/>
      <c r="AC27" s="321">
        <v>2</v>
      </c>
      <c r="AD27" s="221" t="str">
        <f t="shared" si="1"/>
        <v>HINDI LITERATURE</v>
      </c>
      <c r="AE27" s="238">
        <v>6</v>
      </c>
      <c r="AF27" s="238">
        <v>4</v>
      </c>
      <c r="AG27" s="238" t="s">
        <v>18</v>
      </c>
      <c r="AH27" s="241">
        <v>31</v>
      </c>
      <c r="AI27" s="241"/>
      <c r="AJ27" s="220">
        <v>91</v>
      </c>
      <c r="AK27" s="220"/>
      <c r="AL27" s="321">
        <v>3</v>
      </c>
      <c r="AM27" s="221" t="str">
        <f t="shared" si="2"/>
        <v>INFORMATION TECHNOLOGY AND PROCESSING 1</v>
      </c>
      <c r="AN27" s="238">
        <v>4</v>
      </c>
      <c r="AO27" s="238">
        <v>3</v>
      </c>
      <c r="AP27" s="238">
        <v>7</v>
      </c>
      <c r="AQ27" s="239">
        <v>38</v>
      </c>
      <c r="AR27" s="239">
        <v>18</v>
      </c>
      <c r="AS27" s="220">
        <v>91</v>
      </c>
      <c r="AT27" s="220"/>
      <c r="AU27" s="321"/>
      <c r="AV27" s="221" t="str">
        <f t="shared" si="3"/>
        <v/>
      </c>
      <c r="AW27" s="238"/>
      <c r="AX27" s="238"/>
      <c r="AY27" s="238"/>
      <c r="AZ27" s="241"/>
      <c r="BA27" s="241"/>
      <c r="BB27" s="240"/>
      <c r="BC27" s="220"/>
      <c r="BD27" s="312">
        <v>28</v>
      </c>
      <c r="BE27" s="312">
        <v>25</v>
      </c>
      <c r="BF27" s="500">
        <v>40</v>
      </c>
      <c r="BG27" s="18"/>
      <c r="CE27" s="217"/>
      <c r="CF27" s="217" t="str">
        <f>IF(AND('Master sheet'!H19=""),"",'Master sheet'!H19)</f>
        <v/>
      </c>
      <c r="CG27" s="217" t="str">
        <f>IF(AND('Master sheet'!H37=""),"",'Master sheet'!H37)</f>
        <v>PUBLIC ADMINISTRATION</v>
      </c>
      <c r="CH27" s="217"/>
      <c r="CI27" s="217"/>
      <c r="CJ27" s="217" t="str">
        <f>IF(AND('Master sheet'!M45=""),"",'Master sheet'!M45)</f>
        <v/>
      </c>
    </row>
    <row r="28" spans="1:88" ht="25" customHeight="1" thickTop="1" thickBot="1">
      <c r="A28" s="501">
        <v>21</v>
      </c>
      <c r="B28" s="322">
        <f>IF('Student DATA Entry'!A23="","",VALUE('Student DATA Entry'!A23))</f>
        <v>1121</v>
      </c>
      <c r="C28" s="322">
        <f>IF('Student DATA Entry'!B23="","",'Student DATA Entry'!B23)</f>
        <v>4857</v>
      </c>
      <c r="D28" s="323">
        <f>IF('Student DATA Entry'!G23="","",'Student DATA Entry'!G23)</f>
        <v>36911</v>
      </c>
      <c r="E28" s="324" t="str">
        <f>IF('Student DATA Entry'!C23="","",'Student DATA Entry'!C23)</f>
        <v>MEENU SANSI</v>
      </c>
      <c r="F28" s="324" t="str">
        <f>IF('Student DATA Entry'!D23="","",'Student DATA Entry'!D23)</f>
        <v>FATTA RAM SANSI</v>
      </c>
      <c r="G28" s="324" t="str">
        <f>IF('Student DATA Entry'!E23="","",'Student DATA Entry'!E23)</f>
        <v>SHANTI DEVI</v>
      </c>
      <c r="H28" s="322" t="str">
        <f>IF('Student DATA Entry'!H23="","",'Student DATA Entry'!H23)</f>
        <v>SC</v>
      </c>
      <c r="I28" s="325" t="str">
        <f>IF('Student DATA Entry'!F23="","",'Student DATA Entry'!F23)</f>
        <v>F</v>
      </c>
      <c r="J28" s="238">
        <v>4</v>
      </c>
      <c r="K28" s="238">
        <v>7</v>
      </c>
      <c r="L28" s="238">
        <v>8</v>
      </c>
      <c r="M28" s="239">
        <v>35</v>
      </c>
      <c r="N28" s="220">
        <v>95</v>
      </c>
      <c r="O28" s="238">
        <v>5</v>
      </c>
      <c r="P28" s="238">
        <v>6</v>
      </c>
      <c r="Q28" s="238" t="s">
        <v>18</v>
      </c>
      <c r="R28" s="239">
        <v>12</v>
      </c>
      <c r="S28" s="220">
        <v>94</v>
      </c>
      <c r="T28" s="321">
        <v>1</v>
      </c>
      <c r="U28" s="221" t="str">
        <f t="shared" si="0"/>
        <v>GEOGRAPHY</v>
      </c>
      <c r="V28" s="238">
        <v>9</v>
      </c>
      <c r="W28" s="238">
        <v>8</v>
      </c>
      <c r="X28" s="238">
        <v>8</v>
      </c>
      <c r="Y28" s="239">
        <v>13</v>
      </c>
      <c r="Z28" s="239">
        <v>12</v>
      </c>
      <c r="AA28" s="220">
        <v>91</v>
      </c>
      <c r="AB28" s="220"/>
      <c r="AC28" s="321">
        <v>2</v>
      </c>
      <c r="AD28" s="221" t="str">
        <f t="shared" si="1"/>
        <v>HINDI LITERATURE</v>
      </c>
      <c r="AE28" s="238">
        <v>6</v>
      </c>
      <c r="AF28" s="238">
        <v>4</v>
      </c>
      <c r="AG28" s="238" t="s">
        <v>18</v>
      </c>
      <c r="AH28" s="241">
        <v>31</v>
      </c>
      <c r="AI28" s="241"/>
      <c r="AJ28" s="220">
        <v>91</v>
      </c>
      <c r="AK28" s="220"/>
      <c r="AL28" s="321">
        <v>3</v>
      </c>
      <c r="AM28" s="221" t="str">
        <f t="shared" si="2"/>
        <v>INFORMATION TECHNOLOGY AND PROCESSING 1</v>
      </c>
      <c r="AN28" s="238">
        <v>4</v>
      </c>
      <c r="AO28" s="238">
        <v>3</v>
      </c>
      <c r="AP28" s="238">
        <v>7</v>
      </c>
      <c r="AQ28" s="239">
        <v>38</v>
      </c>
      <c r="AR28" s="239">
        <v>18</v>
      </c>
      <c r="AS28" s="220">
        <v>91</v>
      </c>
      <c r="AT28" s="220"/>
      <c r="AU28" s="321"/>
      <c r="AV28" s="221" t="str">
        <f t="shared" si="3"/>
        <v/>
      </c>
      <c r="AW28" s="238"/>
      <c r="AX28" s="238"/>
      <c r="AY28" s="238"/>
      <c r="AZ28" s="241"/>
      <c r="BA28" s="241"/>
      <c r="BB28" s="240"/>
      <c r="BC28" s="220"/>
      <c r="BD28" s="312">
        <v>28</v>
      </c>
      <c r="BE28" s="312">
        <v>25</v>
      </c>
      <c r="BF28" s="500">
        <v>40</v>
      </c>
      <c r="BG28" s="18"/>
      <c r="CE28" s="217"/>
      <c r="CF28" s="217" t="str">
        <f>IF(AND('Master sheet'!H20=""),"",'Master sheet'!H20)</f>
        <v/>
      </c>
      <c r="CG28" s="217" t="str">
        <f>IF(AND('Master sheet'!H38=""),"",'Master sheet'!H38)</f>
        <v>PUNJABI LITERATURE</v>
      </c>
      <c r="CH28" s="217"/>
      <c r="CI28" s="217"/>
      <c r="CJ28" s="217"/>
    </row>
    <row r="29" spans="1:88" ht="33" customHeight="1" thickTop="1" thickBot="1">
      <c r="A29" s="499">
        <v>22</v>
      </c>
      <c r="B29" s="322">
        <f>IF('Student DATA Entry'!A24="","",VALUE('Student DATA Entry'!A24))</f>
        <v>1122</v>
      </c>
      <c r="C29" s="322">
        <f>IF('Student DATA Entry'!B24="","",'Student DATA Entry'!B24)</f>
        <v>6415</v>
      </c>
      <c r="D29" s="323">
        <f>IF('Student DATA Entry'!G24="","",'Student DATA Entry'!G24)</f>
        <v>37874</v>
      </c>
      <c r="E29" s="324" t="str">
        <f>IF('Student DATA Entry'!C24="","",'Student DATA Entry'!C24)</f>
        <v>MONIKA CHOUDHARY</v>
      </c>
      <c r="F29" s="324" t="str">
        <f>IF('Student DATA Entry'!D24="","",'Student DATA Entry'!D24)</f>
        <v>NANURAM CHOUDHARY</v>
      </c>
      <c r="G29" s="324" t="str">
        <f>IF('Student DATA Entry'!E24="","",'Student DATA Entry'!E24)</f>
        <v>KAMLI CHOUDHARY</v>
      </c>
      <c r="H29" s="322" t="str">
        <f>IF('Student DATA Entry'!H24="","",'Student DATA Entry'!H24)</f>
        <v>OBC</v>
      </c>
      <c r="I29" s="325" t="str">
        <f>IF('Student DATA Entry'!F24="","",'Student DATA Entry'!F24)</f>
        <v>F</v>
      </c>
      <c r="J29" s="238">
        <v>4</v>
      </c>
      <c r="K29" s="238">
        <v>7</v>
      </c>
      <c r="L29" s="238">
        <v>8</v>
      </c>
      <c r="M29" s="239">
        <v>35</v>
      </c>
      <c r="N29" s="220">
        <v>95</v>
      </c>
      <c r="O29" s="238">
        <v>5</v>
      </c>
      <c r="P29" s="238">
        <v>6</v>
      </c>
      <c r="Q29" s="238" t="s">
        <v>18</v>
      </c>
      <c r="R29" s="239">
        <v>12</v>
      </c>
      <c r="S29" s="220">
        <v>94</v>
      </c>
      <c r="T29" s="321">
        <v>1</v>
      </c>
      <c r="U29" s="221" t="str">
        <f t="shared" si="0"/>
        <v>GEOGRAPHY</v>
      </c>
      <c r="V29" s="238">
        <v>9</v>
      </c>
      <c r="W29" s="238">
        <v>8</v>
      </c>
      <c r="X29" s="238">
        <v>8</v>
      </c>
      <c r="Y29" s="239">
        <v>13</v>
      </c>
      <c r="Z29" s="239">
        <v>12</v>
      </c>
      <c r="AA29" s="220">
        <v>91</v>
      </c>
      <c r="AB29" s="220"/>
      <c r="AC29" s="321">
        <v>2</v>
      </c>
      <c r="AD29" s="221" t="str">
        <f t="shared" si="1"/>
        <v>HINDI LITERATURE</v>
      </c>
      <c r="AE29" s="238">
        <v>6</v>
      </c>
      <c r="AF29" s="238">
        <v>4</v>
      </c>
      <c r="AG29" s="238" t="s">
        <v>18</v>
      </c>
      <c r="AH29" s="241">
        <v>31</v>
      </c>
      <c r="AI29" s="241"/>
      <c r="AJ29" s="220">
        <v>91</v>
      </c>
      <c r="AK29" s="220"/>
      <c r="AL29" s="321">
        <v>3</v>
      </c>
      <c r="AM29" s="221" t="str">
        <f t="shared" si="2"/>
        <v>INFORMATION TECHNOLOGY AND PROCESSING 1</v>
      </c>
      <c r="AN29" s="238">
        <v>4</v>
      </c>
      <c r="AO29" s="238">
        <v>3</v>
      </c>
      <c r="AP29" s="238">
        <v>7</v>
      </c>
      <c r="AQ29" s="239">
        <v>38</v>
      </c>
      <c r="AR29" s="239">
        <v>18</v>
      </c>
      <c r="AS29" s="220">
        <v>91</v>
      </c>
      <c r="AT29" s="220"/>
      <c r="AU29" s="321"/>
      <c r="AV29" s="221" t="str">
        <f t="shared" si="3"/>
        <v/>
      </c>
      <c r="AW29" s="238"/>
      <c r="AX29" s="238"/>
      <c r="AY29" s="238"/>
      <c r="AZ29" s="241"/>
      <c r="BA29" s="241"/>
      <c r="BB29" s="240"/>
      <c r="BC29" s="220"/>
      <c r="BD29" s="312">
        <v>28</v>
      </c>
      <c r="BE29" s="312">
        <v>25</v>
      </c>
      <c r="BF29" s="500">
        <v>40</v>
      </c>
      <c r="BG29" s="18"/>
      <c r="CE29" s="218"/>
      <c r="CF29" s="217" t="str">
        <f>IF(AND('Master sheet'!H21=""),"",'Master sheet'!H21)</f>
        <v/>
      </c>
      <c r="CG29" s="217" t="str">
        <f>IF(AND('Master sheet'!H39=""),"",'Master sheet'!H39)</f>
        <v>RAJASTHANI LITERATURE</v>
      </c>
      <c r="CH29" s="217"/>
      <c r="CI29" s="217"/>
      <c r="CJ29" s="217"/>
    </row>
    <row r="30" spans="1:88" ht="25" customHeight="1" thickTop="1" thickBot="1">
      <c r="A30" s="501">
        <v>23</v>
      </c>
      <c r="B30" s="322">
        <f>IF('Student DATA Entry'!A25="","",VALUE('Student DATA Entry'!A25))</f>
        <v>1123</v>
      </c>
      <c r="C30" s="322">
        <f>IF('Student DATA Entry'!B25="","",'Student DATA Entry'!B25)</f>
        <v>6240</v>
      </c>
      <c r="D30" s="323">
        <f>IF('Student DATA Entry'!G25="","",'Student DATA Entry'!G25)</f>
        <v>38178</v>
      </c>
      <c r="E30" s="324" t="str">
        <f>IF('Student DATA Entry'!C25="","",'Student DATA Entry'!C25)</f>
        <v>MONIKA SHEKHAWAT</v>
      </c>
      <c r="F30" s="324" t="str">
        <f>IF('Student DATA Entry'!D25="","",'Student DATA Entry'!D25)</f>
        <v>RAJENDRA SHEKHAWAT</v>
      </c>
      <c r="G30" s="324" t="str">
        <f>IF('Student DATA Entry'!E25="","",'Student DATA Entry'!E25)</f>
        <v>NILAM KANWAR</v>
      </c>
      <c r="H30" s="322" t="str">
        <f>IF('Student DATA Entry'!H25="","",'Student DATA Entry'!H25)</f>
        <v>GEN</v>
      </c>
      <c r="I30" s="325" t="str">
        <f>IF('Student DATA Entry'!F25="","",'Student DATA Entry'!F25)</f>
        <v>F</v>
      </c>
      <c r="J30" s="238">
        <v>4</v>
      </c>
      <c r="K30" s="238">
        <v>7</v>
      </c>
      <c r="L30" s="238">
        <v>8</v>
      </c>
      <c r="M30" s="239">
        <v>35</v>
      </c>
      <c r="N30" s="220">
        <v>95</v>
      </c>
      <c r="O30" s="238">
        <v>5</v>
      </c>
      <c r="P30" s="238">
        <v>6</v>
      </c>
      <c r="Q30" s="238" t="s">
        <v>18</v>
      </c>
      <c r="R30" s="239">
        <v>12</v>
      </c>
      <c r="S30" s="220">
        <v>94</v>
      </c>
      <c r="T30" s="321">
        <v>1</v>
      </c>
      <c r="U30" s="221" t="str">
        <f t="shared" si="0"/>
        <v>GEOGRAPHY</v>
      </c>
      <c r="V30" s="238">
        <v>9</v>
      </c>
      <c r="W30" s="238">
        <v>8</v>
      </c>
      <c r="X30" s="238">
        <v>8</v>
      </c>
      <c r="Y30" s="239">
        <v>13</v>
      </c>
      <c r="Z30" s="239">
        <v>12</v>
      </c>
      <c r="AA30" s="220">
        <v>91</v>
      </c>
      <c r="AB30" s="220"/>
      <c r="AC30" s="321">
        <v>2</v>
      </c>
      <c r="AD30" s="221" t="str">
        <f t="shared" si="1"/>
        <v>HINDI LITERATURE</v>
      </c>
      <c r="AE30" s="238">
        <v>6</v>
      </c>
      <c r="AF30" s="238">
        <v>4</v>
      </c>
      <c r="AG30" s="238" t="s">
        <v>18</v>
      </c>
      <c r="AH30" s="241">
        <v>31</v>
      </c>
      <c r="AI30" s="241"/>
      <c r="AJ30" s="220">
        <v>91</v>
      </c>
      <c r="AK30" s="220"/>
      <c r="AL30" s="321">
        <v>3</v>
      </c>
      <c r="AM30" s="221" t="str">
        <f t="shared" si="2"/>
        <v>INFORMATION TECHNOLOGY AND PROCESSING 1</v>
      </c>
      <c r="AN30" s="238">
        <v>4</v>
      </c>
      <c r="AO30" s="238">
        <v>3</v>
      </c>
      <c r="AP30" s="238">
        <v>7</v>
      </c>
      <c r="AQ30" s="239">
        <v>38</v>
      </c>
      <c r="AR30" s="239">
        <v>18</v>
      </c>
      <c r="AS30" s="220">
        <v>91</v>
      </c>
      <c r="AT30" s="220"/>
      <c r="AU30" s="321"/>
      <c r="AV30" s="221" t="str">
        <f t="shared" si="3"/>
        <v/>
      </c>
      <c r="AW30" s="238"/>
      <c r="AX30" s="238"/>
      <c r="AY30" s="238"/>
      <c r="AZ30" s="241"/>
      <c r="BA30" s="241"/>
      <c r="BB30" s="240"/>
      <c r="BC30" s="220"/>
      <c r="BD30" s="312">
        <v>28</v>
      </c>
      <c r="BE30" s="312">
        <v>25</v>
      </c>
      <c r="BF30" s="500">
        <v>40</v>
      </c>
      <c r="BG30" s="18"/>
      <c r="CE30" s="218"/>
      <c r="CF30" s="217"/>
      <c r="CG30" s="217" t="str">
        <f>IF(AND('Master sheet'!H40=""),"",'Master sheet'!H40)</f>
        <v>SANSKRIT LITERATURE</v>
      </c>
      <c r="CH30" s="217"/>
      <c r="CI30" s="217"/>
      <c r="CJ30" s="217"/>
    </row>
    <row r="31" spans="1:88" ht="25" customHeight="1" thickTop="1" thickBot="1">
      <c r="A31" s="499">
        <v>24</v>
      </c>
      <c r="B31" s="322">
        <f>IF('Student DATA Entry'!A26="","",VALUE('Student DATA Entry'!A26))</f>
        <v>1124</v>
      </c>
      <c r="C31" s="322">
        <f>IF('Student DATA Entry'!B26="","",'Student DATA Entry'!B26)</f>
        <v>5501</v>
      </c>
      <c r="D31" s="323">
        <f>IF('Student DATA Entry'!G26="","",'Student DATA Entry'!G26)</f>
        <v>37316</v>
      </c>
      <c r="E31" s="324" t="str">
        <f>IF('Student DATA Entry'!C26="","",'Student DATA Entry'!C26)</f>
        <v>MUSKAN VERMA</v>
      </c>
      <c r="F31" s="324" t="str">
        <f>IF('Student DATA Entry'!D26="","",'Student DATA Entry'!D26)</f>
        <v>KAILASH CHAND</v>
      </c>
      <c r="G31" s="324" t="str">
        <f>IF('Student DATA Entry'!E26="","",'Student DATA Entry'!E26)</f>
        <v>REKHA DEVI</v>
      </c>
      <c r="H31" s="322" t="str">
        <f>IF('Student DATA Entry'!H26="","",'Student DATA Entry'!H26)</f>
        <v>SC</v>
      </c>
      <c r="I31" s="325" t="str">
        <f>IF('Student DATA Entry'!F26="","",'Student DATA Entry'!F26)</f>
        <v>F</v>
      </c>
      <c r="J31" s="238">
        <v>4</v>
      </c>
      <c r="K31" s="238">
        <v>7</v>
      </c>
      <c r="L31" s="238">
        <v>8</v>
      </c>
      <c r="M31" s="239">
        <v>35</v>
      </c>
      <c r="N31" s="220">
        <v>95</v>
      </c>
      <c r="O31" s="238">
        <v>5</v>
      </c>
      <c r="P31" s="238">
        <v>6</v>
      </c>
      <c r="Q31" s="238" t="s">
        <v>18</v>
      </c>
      <c r="R31" s="239">
        <v>12</v>
      </c>
      <c r="S31" s="220">
        <v>94</v>
      </c>
      <c r="T31" s="321">
        <v>1</v>
      </c>
      <c r="U31" s="221" t="str">
        <f t="shared" si="0"/>
        <v>GEOGRAPHY</v>
      </c>
      <c r="V31" s="238">
        <v>9</v>
      </c>
      <c r="W31" s="238">
        <v>8</v>
      </c>
      <c r="X31" s="238">
        <v>8</v>
      </c>
      <c r="Y31" s="239">
        <v>13</v>
      </c>
      <c r="Z31" s="239">
        <v>12</v>
      </c>
      <c r="AA31" s="220">
        <v>91</v>
      </c>
      <c r="AB31" s="220"/>
      <c r="AC31" s="321">
        <v>2</v>
      </c>
      <c r="AD31" s="221" t="str">
        <f t="shared" si="1"/>
        <v>HINDI LITERATURE</v>
      </c>
      <c r="AE31" s="238">
        <v>6</v>
      </c>
      <c r="AF31" s="238">
        <v>4</v>
      </c>
      <c r="AG31" s="238" t="s">
        <v>18</v>
      </c>
      <c r="AH31" s="241">
        <v>31</v>
      </c>
      <c r="AI31" s="241"/>
      <c r="AJ31" s="220">
        <v>91</v>
      </c>
      <c r="AK31" s="220"/>
      <c r="AL31" s="321">
        <v>3</v>
      </c>
      <c r="AM31" s="221" t="str">
        <f t="shared" si="2"/>
        <v>INFORMATION TECHNOLOGY AND PROCESSING 1</v>
      </c>
      <c r="AN31" s="238">
        <v>4</v>
      </c>
      <c r="AO31" s="238">
        <v>3</v>
      </c>
      <c r="AP31" s="238">
        <v>7</v>
      </c>
      <c r="AQ31" s="239">
        <v>38</v>
      </c>
      <c r="AR31" s="239">
        <v>18</v>
      </c>
      <c r="AS31" s="220">
        <v>91</v>
      </c>
      <c r="AT31" s="220"/>
      <c r="AU31" s="321"/>
      <c r="AV31" s="221" t="str">
        <f t="shared" si="3"/>
        <v/>
      </c>
      <c r="AW31" s="238"/>
      <c r="AX31" s="238"/>
      <c r="AY31" s="238"/>
      <c r="AZ31" s="241"/>
      <c r="BA31" s="241"/>
      <c r="BB31" s="240"/>
      <c r="BC31" s="220"/>
      <c r="BD31" s="312">
        <v>28</v>
      </c>
      <c r="BE31" s="312">
        <v>25</v>
      </c>
      <c r="BF31" s="500">
        <v>40</v>
      </c>
      <c r="BG31" s="18"/>
      <c r="CE31" s="218"/>
      <c r="CF31" s="217"/>
      <c r="CG31" s="217" t="str">
        <f>IF(AND('Master sheet'!H41=""),"",'Master sheet'!H41)</f>
        <v>SINDHI LITERATURE</v>
      </c>
      <c r="CH31" s="217"/>
      <c r="CI31" s="217"/>
      <c r="CJ31" s="217"/>
    </row>
    <row r="32" spans="1:88" ht="25" customHeight="1" thickTop="1" thickBot="1">
      <c r="A32" s="501">
        <v>25</v>
      </c>
      <c r="B32" s="322">
        <f>IF('Student DATA Entry'!A27="","",VALUE('Student DATA Entry'!A27))</f>
        <v>1125</v>
      </c>
      <c r="C32" s="322">
        <f>IF('Student DATA Entry'!B27="","",'Student DATA Entry'!B27)</f>
        <v>6328</v>
      </c>
      <c r="D32" s="323">
        <f>IF('Student DATA Entry'!G27="","",'Student DATA Entry'!G27)</f>
        <v>37860</v>
      </c>
      <c r="E32" s="324" t="str">
        <f>IF('Student DATA Entry'!C27="","",'Student DATA Entry'!C27)</f>
        <v>NARENDRA KULDEEP</v>
      </c>
      <c r="F32" s="324" t="str">
        <f>IF('Student DATA Entry'!D27="","",'Student DATA Entry'!D27)</f>
        <v>BHAGWAN SAHAY KULDEEP</v>
      </c>
      <c r="G32" s="324" t="str">
        <f>IF('Student DATA Entry'!E27="","",'Student DATA Entry'!E27)</f>
        <v>RADHA DEVI</v>
      </c>
      <c r="H32" s="322" t="str">
        <f>IF('Student DATA Entry'!H27="","",'Student DATA Entry'!H27)</f>
        <v>SC</v>
      </c>
      <c r="I32" s="325" t="str">
        <f>IF('Student DATA Entry'!F27="","",'Student DATA Entry'!F27)</f>
        <v>M</v>
      </c>
      <c r="J32" s="238">
        <v>4</v>
      </c>
      <c r="K32" s="238">
        <v>7</v>
      </c>
      <c r="L32" s="238">
        <v>8</v>
      </c>
      <c r="M32" s="239">
        <v>35</v>
      </c>
      <c r="N32" s="220">
        <v>95</v>
      </c>
      <c r="O32" s="238">
        <v>5</v>
      </c>
      <c r="P32" s="238">
        <v>6</v>
      </c>
      <c r="Q32" s="238">
        <v>4</v>
      </c>
      <c r="R32" s="239">
        <v>12</v>
      </c>
      <c r="S32" s="220">
        <v>94</v>
      </c>
      <c r="T32" s="321">
        <v>1</v>
      </c>
      <c r="U32" s="221" t="str">
        <f t="shared" si="0"/>
        <v>GEOGRAPHY</v>
      </c>
      <c r="V32" s="238">
        <v>9</v>
      </c>
      <c r="W32" s="238">
        <v>8</v>
      </c>
      <c r="X32" s="238">
        <v>8</v>
      </c>
      <c r="Y32" s="239">
        <v>13</v>
      </c>
      <c r="Z32" s="239">
        <v>12</v>
      </c>
      <c r="AA32" s="220">
        <v>91</v>
      </c>
      <c r="AB32" s="220"/>
      <c r="AC32" s="321">
        <v>2</v>
      </c>
      <c r="AD32" s="221" t="str">
        <f t="shared" si="1"/>
        <v>HINDI LITERATURE</v>
      </c>
      <c r="AE32" s="238">
        <v>6</v>
      </c>
      <c r="AF32" s="238">
        <v>4</v>
      </c>
      <c r="AG32" s="238" t="s">
        <v>18</v>
      </c>
      <c r="AH32" s="241">
        <v>31</v>
      </c>
      <c r="AI32" s="241"/>
      <c r="AJ32" s="220">
        <v>91</v>
      </c>
      <c r="AK32" s="220"/>
      <c r="AL32" s="321">
        <v>3</v>
      </c>
      <c r="AM32" s="221" t="str">
        <f t="shared" si="2"/>
        <v>INFORMATION TECHNOLOGY AND PROCESSING 1</v>
      </c>
      <c r="AN32" s="238">
        <v>4</v>
      </c>
      <c r="AO32" s="238">
        <v>3</v>
      </c>
      <c r="AP32" s="238">
        <v>7</v>
      </c>
      <c r="AQ32" s="239">
        <v>38</v>
      </c>
      <c r="AR32" s="239">
        <v>18</v>
      </c>
      <c r="AS32" s="220">
        <v>91</v>
      </c>
      <c r="AT32" s="220"/>
      <c r="AU32" s="321"/>
      <c r="AV32" s="221" t="str">
        <f t="shared" si="3"/>
        <v/>
      </c>
      <c r="AW32" s="238"/>
      <c r="AX32" s="238"/>
      <c r="AY32" s="238"/>
      <c r="AZ32" s="241"/>
      <c r="BA32" s="241"/>
      <c r="BB32" s="240"/>
      <c r="BC32" s="220"/>
      <c r="BD32" s="312">
        <v>28</v>
      </c>
      <c r="BE32" s="312">
        <v>25</v>
      </c>
      <c r="BF32" s="500">
        <v>40</v>
      </c>
      <c r="BG32" s="18"/>
      <c r="CE32" s="218"/>
      <c r="CF32" s="217"/>
      <c r="CG32" s="217" t="str">
        <f>IF(AND('Master sheet'!H42=""),"",'Master sheet'!H42)</f>
        <v>SOCIOLOGY</v>
      </c>
      <c r="CH32" s="217"/>
      <c r="CI32" s="217"/>
      <c r="CJ32" s="217"/>
    </row>
    <row r="33" spans="1:88" ht="25" customHeight="1" thickTop="1" thickBot="1">
      <c r="A33" s="499">
        <v>26</v>
      </c>
      <c r="B33" s="322">
        <f>IF('Student DATA Entry'!A28="","",VALUE('Student DATA Entry'!A28))</f>
        <v>1126</v>
      </c>
      <c r="C33" s="322">
        <f>IF('Student DATA Entry'!B28="","",'Student DATA Entry'!B28)</f>
        <v>4866</v>
      </c>
      <c r="D33" s="323">
        <f>IF('Student DATA Entry'!G28="","",'Student DATA Entry'!G28)</f>
        <v>37841</v>
      </c>
      <c r="E33" s="324" t="str">
        <f>IF('Student DATA Entry'!C28="","",'Student DATA Entry'!C28)</f>
        <v>NARESH SAINI</v>
      </c>
      <c r="F33" s="324" t="str">
        <f>IF('Student DATA Entry'!D28="","",'Student DATA Entry'!D28)</f>
        <v>RAJESH SAINI</v>
      </c>
      <c r="G33" s="324" t="str">
        <f>IF('Student DATA Entry'!E28="","",'Student DATA Entry'!E28)</f>
        <v>MEERA SAINI</v>
      </c>
      <c r="H33" s="322" t="str">
        <f>IF('Student DATA Entry'!H28="","",'Student DATA Entry'!H28)</f>
        <v>OBC</v>
      </c>
      <c r="I33" s="325" t="str">
        <f>IF('Student DATA Entry'!F28="","",'Student DATA Entry'!F28)</f>
        <v>M</v>
      </c>
      <c r="J33" s="238">
        <v>4</v>
      </c>
      <c r="K33" s="238">
        <v>7</v>
      </c>
      <c r="L33" s="238">
        <v>8</v>
      </c>
      <c r="M33" s="239">
        <v>35</v>
      </c>
      <c r="N33" s="220">
        <v>95</v>
      </c>
      <c r="O33" s="238">
        <v>5</v>
      </c>
      <c r="P33" s="238">
        <v>6</v>
      </c>
      <c r="Q33" s="238" t="s">
        <v>18</v>
      </c>
      <c r="R33" s="239">
        <v>12</v>
      </c>
      <c r="S33" s="220">
        <v>94</v>
      </c>
      <c r="T33" s="321">
        <v>1</v>
      </c>
      <c r="U33" s="221" t="str">
        <f t="shared" si="0"/>
        <v>GEOGRAPHY</v>
      </c>
      <c r="V33" s="238">
        <v>9</v>
      </c>
      <c r="W33" s="238">
        <v>8</v>
      </c>
      <c r="X33" s="238">
        <v>8</v>
      </c>
      <c r="Y33" s="239">
        <v>13</v>
      </c>
      <c r="Z33" s="239">
        <v>12</v>
      </c>
      <c r="AA33" s="220">
        <v>91</v>
      </c>
      <c r="AB33" s="220"/>
      <c r="AC33" s="321">
        <v>2</v>
      </c>
      <c r="AD33" s="221" t="str">
        <f t="shared" si="1"/>
        <v>HINDI LITERATURE</v>
      </c>
      <c r="AE33" s="238">
        <v>6</v>
      </c>
      <c r="AF33" s="238">
        <v>4</v>
      </c>
      <c r="AG33" s="238" t="s">
        <v>18</v>
      </c>
      <c r="AH33" s="241">
        <v>31</v>
      </c>
      <c r="AI33" s="241"/>
      <c r="AJ33" s="220">
        <v>91</v>
      </c>
      <c r="AK33" s="220"/>
      <c r="AL33" s="321">
        <v>3</v>
      </c>
      <c r="AM33" s="221" t="str">
        <f t="shared" si="2"/>
        <v>INFORMATION TECHNOLOGY AND PROCESSING 1</v>
      </c>
      <c r="AN33" s="238">
        <v>4</v>
      </c>
      <c r="AO33" s="238">
        <v>3</v>
      </c>
      <c r="AP33" s="238">
        <v>7</v>
      </c>
      <c r="AQ33" s="239">
        <v>38</v>
      </c>
      <c r="AR33" s="239">
        <v>18</v>
      </c>
      <c r="AS33" s="220">
        <v>91</v>
      </c>
      <c r="AT33" s="220"/>
      <c r="AU33" s="321"/>
      <c r="AV33" s="221" t="str">
        <f t="shared" si="3"/>
        <v/>
      </c>
      <c r="AW33" s="238"/>
      <c r="AX33" s="238"/>
      <c r="AY33" s="238"/>
      <c r="AZ33" s="241"/>
      <c r="BA33" s="241"/>
      <c r="BB33" s="240"/>
      <c r="BC33" s="220"/>
      <c r="BD33" s="312">
        <v>28</v>
      </c>
      <c r="BE33" s="312">
        <v>25</v>
      </c>
      <c r="BF33" s="500">
        <v>40</v>
      </c>
      <c r="BG33" s="18"/>
      <c r="CE33" s="218"/>
      <c r="CF33" s="217"/>
      <c r="CG33" s="217" t="str">
        <f>IF(AND('Master sheet'!H43=""),"",'Master sheet'!H43)</f>
        <v>URDU LITERATURE</v>
      </c>
      <c r="CH33" s="217"/>
      <c r="CI33" s="217"/>
      <c r="CJ33" s="217"/>
    </row>
    <row r="34" spans="1:88" ht="25" customHeight="1" thickTop="1" thickBot="1">
      <c r="A34" s="501">
        <v>27</v>
      </c>
      <c r="B34" s="322">
        <f>IF('Student DATA Entry'!A29="","",VALUE('Student DATA Entry'!A29))</f>
        <v>1127</v>
      </c>
      <c r="C34" s="322">
        <f>IF('Student DATA Entry'!B29="","",'Student DATA Entry'!B29)</f>
        <v>6305</v>
      </c>
      <c r="D34" s="323">
        <f>IF('Student DATA Entry'!G29="","",'Student DATA Entry'!G29)</f>
        <v>37981</v>
      </c>
      <c r="E34" s="324" t="str">
        <f>IF('Student DATA Entry'!C29="","",'Student DATA Entry'!C29)</f>
        <v>NIRMAL BAIRWA</v>
      </c>
      <c r="F34" s="324" t="str">
        <f>IF('Student DATA Entry'!D29="","",'Student DATA Entry'!D29)</f>
        <v>BATTILAL BAIRWA</v>
      </c>
      <c r="G34" s="324" t="str">
        <f>IF('Student DATA Entry'!E29="","",'Student DATA Entry'!E29)</f>
        <v>SANJU DEVI</v>
      </c>
      <c r="H34" s="322" t="str">
        <f>IF('Student DATA Entry'!H29="","",'Student DATA Entry'!H29)</f>
        <v>GEN</v>
      </c>
      <c r="I34" s="325" t="str">
        <f>IF('Student DATA Entry'!F29="","",'Student DATA Entry'!F29)</f>
        <v>M</v>
      </c>
      <c r="J34" s="238">
        <v>4</v>
      </c>
      <c r="K34" s="238">
        <v>7</v>
      </c>
      <c r="L34" s="238">
        <v>8</v>
      </c>
      <c r="M34" s="239">
        <v>35</v>
      </c>
      <c r="N34" s="220">
        <v>95</v>
      </c>
      <c r="O34" s="238">
        <v>5</v>
      </c>
      <c r="P34" s="238">
        <v>6</v>
      </c>
      <c r="Q34" s="238">
        <v>4</v>
      </c>
      <c r="R34" s="239">
        <v>12</v>
      </c>
      <c r="S34" s="220">
        <v>94</v>
      </c>
      <c r="T34" s="321">
        <v>1</v>
      </c>
      <c r="U34" s="221" t="str">
        <f t="shared" si="0"/>
        <v>GEOGRAPHY</v>
      </c>
      <c r="V34" s="238">
        <v>9</v>
      </c>
      <c r="W34" s="238">
        <v>8</v>
      </c>
      <c r="X34" s="238">
        <v>8</v>
      </c>
      <c r="Y34" s="239">
        <v>13</v>
      </c>
      <c r="Z34" s="239">
        <v>12</v>
      </c>
      <c r="AA34" s="220">
        <v>91</v>
      </c>
      <c r="AB34" s="220"/>
      <c r="AC34" s="321">
        <v>2</v>
      </c>
      <c r="AD34" s="221" t="str">
        <f t="shared" si="1"/>
        <v>HINDI LITERATURE</v>
      </c>
      <c r="AE34" s="238">
        <v>6</v>
      </c>
      <c r="AF34" s="238">
        <v>4</v>
      </c>
      <c r="AG34" s="238" t="s">
        <v>18</v>
      </c>
      <c r="AH34" s="241">
        <v>31</v>
      </c>
      <c r="AI34" s="241"/>
      <c r="AJ34" s="220">
        <v>91</v>
      </c>
      <c r="AK34" s="220"/>
      <c r="AL34" s="321">
        <v>3</v>
      </c>
      <c r="AM34" s="221" t="str">
        <f t="shared" si="2"/>
        <v>INFORMATION TECHNOLOGY AND PROCESSING 1</v>
      </c>
      <c r="AN34" s="238">
        <v>4</v>
      </c>
      <c r="AO34" s="238">
        <v>3</v>
      </c>
      <c r="AP34" s="238">
        <v>7</v>
      </c>
      <c r="AQ34" s="239">
        <v>38</v>
      </c>
      <c r="AR34" s="239">
        <v>18</v>
      </c>
      <c r="AS34" s="220">
        <v>91</v>
      </c>
      <c r="AT34" s="220"/>
      <c r="AU34" s="321"/>
      <c r="AV34" s="221" t="str">
        <f t="shared" si="3"/>
        <v/>
      </c>
      <c r="AW34" s="238"/>
      <c r="AX34" s="238"/>
      <c r="AY34" s="238"/>
      <c r="AZ34" s="241"/>
      <c r="BA34" s="241"/>
      <c r="BB34" s="240"/>
      <c r="BC34" s="220"/>
      <c r="BD34" s="312">
        <v>28</v>
      </c>
      <c r="BE34" s="312">
        <v>25</v>
      </c>
      <c r="BF34" s="500">
        <v>40</v>
      </c>
      <c r="BG34" s="18"/>
      <c r="CE34" s="218"/>
      <c r="CF34" s="217"/>
      <c r="CG34" s="217" t="str">
        <f>IF(AND('Master sheet'!H44=""),"",'Master sheet'!H44)</f>
        <v/>
      </c>
      <c r="CH34" s="217"/>
      <c r="CI34" s="217"/>
      <c r="CJ34" s="217"/>
    </row>
    <row r="35" spans="1:88" ht="25" customHeight="1" thickTop="1" thickBot="1">
      <c r="A35" s="499">
        <v>28</v>
      </c>
      <c r="B35" s="322">
        <f>IF('Student DATA Entry'!A30="","",VALUE('Student DATA Entry'!A30))</f>
        <v>1128</v>
      </c>
      <c r="C35" s="322">
        <f>IF('Student DATA Entry'!B30="","",'Student DATA Entry'!B30)</f>
        <v>6318</v>
      </c>
      <c r="D35" s="323">
        <f>IF('Student DATA Entry'!G30="","",'Student DATA Entry'!G30)</f>
        <v>40456</v>
      </c>
      <c r="E35" s="324" t="str">
        <f>IF('Student DATA Entry'!C30="","",'Student DATA Entry'!C30)</f>
        <v>NISHA BAIRWA</v>
      </c>
      <c r="F35" s="324" t="str">
        <f>IF('Student DATA Entry'!D30="","",'Student DATA Entry'!D30)</f>
        <v>JAGDISH BAIRWA</v>
      </c>
      <c r="G35" s="324" t="str">
        <f>IF('Student DATA Entry'!E30="","",'Student DATA Entry'!E30)</f>
        <v>KRISHNA</v>
      </c>
      <c r="H35" s="322" t="str">
        <f>IF('Student DATA Entry'!H30="","",'Student DATA Entry'!H30)</f>
        <v>SC</v>
      </c>
      <c r="I35" s="325" t="str">
        <f>IF('Student DATA Entry'!F30="","",'Student DATA Entry'!F30)</f>
        <v>F</v>
      </c>
      <c r="J35" s="238">
        <v>4</v>
      </c>
      <c r="K35" s="238">
        <v>7</v>
      </c>
      <c r="L35" s="238">
        <v>8</v>
      </c>
      <c r="M35" s="239">
        <v>35</v>
      </c>
      <c r="N35" s="220">
        <v>95</v>
      </c>
      <c r="O35" s="238">
        <v>5</v>
      </c>
      <c r="P35" s="238">
        <v>6</v>
      </c>
      <c r="Q35" s="238">
        <v>4</v>
      </c>
      <c r="R35" s="239">
        <v>12</v>
      </c>
      <c r="S35" s="220">
        <v>94</v>
      </c>
      <c r="T35" s="321">
        <v>1</v>
      </c>
      <c r="U35" s="221" t="str">
        <f t="shared" si="0"/>
        <v>GEOGRAPHY</v>
      </c>
      <c r="V35" s="238">
        <v>9</v>
      </c>
      <c r="W35" s="238">
        <v>8</v>
      </c>
      <c r="X35" s="238">
        <v>8</v>
      </c>
      <c r="Y35" s="239">
        <v>13</v>
      </c>
      <c r="Z35" s="239">
        <v>12</v>
      </c>
      <c r="AA35" s="220">
        <v>91</v>
      </c>
      <c r="AB35" s="220"/>
      <c r="AC35" s="321">
        <v>2</v>
      </c>
      <c r="AD35" s="221" t="str">
        <f t="shared" si="1"/>
        <v>HINDI LITERATURE</v>
      </c>
      <c r="AE35" s="238">
        <v>6</v>
      </c>
      <c r="AF35" s="238">
        <v>4</v>
      </c>
      <c r="AG35" s="238" t="s">
        <v>18</v>
      </c>
      <c r="AH35" s="241">
        <v>31</v>
      </c>
      <c r="AI35" s="241"/>
      <c r="AJ35" s="220">
        <v>91</v>
      </c>
      <c r="AK35" s="220"/>
      <c r="AL35" s="321">
        <v>3</v>
      </c>
      <c r="AM35" s="221" t="str">
        <f t="shared" si="2"/>
        <v>INFORMATION TECHNOLOGY AND PROCESSING 1</v>
      </c>
      <c r="AN35" s="238">
        <v>4</v>
      </c>
      <c r="AO35" s="238">
        <v>3</v>
      </c>
      <c r="AP35" s="238">
        <v>7</v>
      </c>
      <c r="AQ35" s="239">
        <v>38</v>
      </c>
      <c r="AR35" s="239">
        <v>18</v>
      </c>
      <c r="AS35" s="220">
        <v>91</v>
      </c>
      <c r="AT35" s="220"/>
      <c r="AU35" s="321"/>
      <c r="AV35" s="221" t="str">
        <f t="shared" si="3"/>
        <v/>
      </c>
      <c r="AW35" s="238"/>
      <c r="AX35" s="238"/>
      <c r="AY35" s="238"/>
      <c r="AZ35" s="241"/>
      <c r="BA35" s="241"/>
      <c r="BB35" s="240"/>
      <c r="BC35" s="220"/>
      <c r="BD35" s="312">
        <v>28</v>
      </c>
      <c r="BE35" s="312">
        <v>25</v>
      </c>
      <c r="BF35" s="500">
        <v>40</v>
      </c>
      <c r="BG35" s="18"/>
      <c r="CE35" s="218"/>
      <c r="CF35" s="217"/>
      <c r="CG35" s="217" t="str">
        <f>IF(AND('Master sheet'!H45=""),"",'Master sheet'!H45)</f>
        <v/>
      </c>
      <c r="CH35" s="217"/>
      <c r="CI35" s="217"/>
      <c r="CJ35" s="217"/>
    </row>
    <row r="36" spans="1:88" ht="25" customHeight="1" thickTop="1" thickBot="1">
      <c r="A36" s="501">
        <v>29</v>
      </c>
      <c r="B36" s="322">
        <f>IF('Student DATA Entry'!A31="","",VALUE('Student DATA Entry'!A31))</f>
        <v>1129</v>
      </c>
      <c r="C36" s="322">
        <f>IF('Student DATA Entry'!B31="","",'Student DATA Entry'!B31)</f>
        <v>6352</v>
      </c>
      <c r="D36" s="323">
        <f>IF('Student DATA Entry'!G31="","",'Student DATA Entry'!G31)</f>
        <v>37838</v>
      </c>
      <c r="E36" s="324" t="str">
        <f>IF('Student DATA Entry'!C31="","",'Student DATA Entry'!C31)</f>
        <v>NISHITA JANGID</v>
      </c>
      <c r="F36" s="324" t="str">
        <f>IF('Student DATA Entry'!D31="","",'Student DATA Entry'!D31)</f>
        <v>KAMAL JANGID</v>
      </c>
      <c r="G36" s="324" t="str">
        <f>IF('Student DATA Entry'!E31="","",'Student DATA Entry'!E31)</f>
        <v>GEETA JANGID</v>
      </c>
      <c r="H36" s="322" t="str">
        <f>IF('Student DATA Entry'!H31="","",'Student DATA Entry'!H31)</f>
        <v>GEN</v>
      </c>
      <c r="I36" s="325" t="str">
        <f>IF('Student DATA Entry'!F31="","",'Student DATA Entry'!F31)</f>
        <v>F</v>
      </c>
      <c r="J36" s="238">
        <v>4</v>
      </c>
      <c r="K36" s="238">
        <v>7</v>
      </c>
      <c r="L36" s="238">
        <v>8</v>
      </c>
      <c r="M36" s="239">
        <v>35</v>
      </c>
      <c r="N36" s="220">
        <v>95</v>
      </c>
      <c r="O36" s="238">
        <v>5</v>
      </c>
      <c r="P36" s="238">
        <v>6</v>
      </c>
      <c r="Q36" s="238">
        <v>4</v>
      </c>
      <c r="R36" s="239">
        <v>12</v>
      </c>
      <c r="S36" s="220">
        <v>94</v>
      </c>
      <c r="T36" s="321">
        <v>1</v>
      </c>
      <c r="U36" s="221" t="str">
        <f t="shared" si="0"/>
        <v>GEOGRAPHY</v>
      </c>
      <c r="V36" s="238">
        <v>9</v>
      </c>
      <c r="W36" s="238">
        <v>8</v>
      </c>
      <c r="X36" s="238">
        <v>8</v>
      </c>
      <c r="Y36" s="239">
        <v>13</v>
      </c>
      <c r="Z36" s="239">
        <v>12</v>
      </c>
      <c r="AA36" s="220">
        <v>91</v>
      </c>
      <c r="AB36" s="220"/>
      <c r="AC36" s="321">
        <v>2</v>
      </c>
      <c r="AD36" s="221" t="str">
        <f t="shared" si="1"/>
        <v>HINDI LITERATURE</v>
      </c>
      <c r="AE36" s="238">
        <v>6</v>
      </c>
      <c r="AF36" s="238">
        <v>4</v>
      </c>
      <c r="AG36" s="238" t="s">
        <v>18</v>
      </c>
      <c r="AH36" s="241">
        <v>31</v>
      </c>
      <c r="AI36" s="241"/>
      <c r="AJ36" s="220">
        <v>91</v>
      </c>
      <c r="AK36" s="220"/>
      <c r="AL36" s="321">
        <v>3</v>
      </c>
      <c r="AM36" s="221" t="str">
        <f t="shared" si="2"/>
        <v>INFORMATION TECHNOLOGY AND PROCESSING 1</v>
      </c>
      <c r="AN36" s="238">
        <v>4</v>
      </c>
      <c r="AO36" s="238">
        <v>3</v>
      </c>
      <c r="AP36" s="238">
        <v>7</v>
      </c>
      <c r="AQ36" s="239">
        <v>38</v>
      </c>
      <c r="AR36" s="239">
        <v>18</v>
      </c>
      <c r="AS36" s="220">
        <v>91</v>
      </c>
      <c r="AT36" s="220"/>
      <c r="AU36" s="321"/>
      <c r="AV36" s="221" t="str">
        <f t="shared" si="3"/>
        <v/>
      </c>
      <c r="AW36" s="238"/>
      <c r="AX36" s="238"/>
      <c r="AY36" s="238"/>
      <c r="AZ36" s="241"/>
      <c r="BA36" s="241"/>
      <c r="BB36" s="240"/>
      <c r="BC36" s="220"/>
      <c r="BD36" s="312">
        <v>28</v>
      </c>
      <c r="BE36" s="312">
        <v>25</v>
      </c>
      <c r="BF36" s="500">
        <v>40</v>
      </c>
      <c r="BG36" s="18"/>
      <c r="CE36" s="218"/>
      <c r="CF36" s="217"/>
      <c r="CG36" s="217" t="str">
        <f>IF(AND('Master sheet'!H46=""),"",'Master sheet'!H46)</f>
        <v/>
      </c>
      <c r="CH36" s="217"/>
      <c r="CI36" s="217"/>
      <c r="CJ36" s="217"/>
    </row>
    <row r="37" spans="1:88" ht="25" customHeight="1" thickTop="1" thickBot="1">
      <c r="A37" s="499">
        <v>30</v>
      </c>
      <c r="B37" s="322">
        <f>IF('Student DATA Entry'!A32="","",VALUE('Student DATA Entry'!A32))</f>
        <v>1130</v>
      </c>
      <c r="C37" s="322">
        <f>IF('Student DATA Entry'!B32="","",'Student DATA Entry'!B32)</f>
        <v>6396</v>
      </c>
      <c r="D37" s="323">
        <f>IF('Student DATA Entry'!G32="","",'Student DATA Entry'!G32)</f>
        <v>37438</v>
      </c>
      <c r="E37" s="324" t="str">
        <f>IF('Student DATA Entry'!C32="","",'Student DATA Entry'!C32)</f>
        <v>PANKAJ SAMOTA</v>
      </c>
      <c r="F37" s="324" t="str">
        <f>IF('Student DATA Entry'!D32="","",'Student DATA Entry'!D32)</f>
        <v>GULLARAM SAMOTA</v>
      </c>
      <c r="G37" s="324" t="str">
        <f>IF('Student DATA Entry'!E32="","",'Student DATA Entry'!E32)</f>
        <v>PRABHATI DEVI</v>
      </c>
      <c r="H37" s="322" t="str">
        <f>IF('Student DATA Entry'!H32="","",'Student DATA Entry'!H32)</f>
        <v>GEN</v>
      </c>
      <c r="I37" s="325" t="str">
        <f>IF('Student DATA Entry'!F32="","",'Student DATA Entry'!F32)</f>
        <v>M</v>
      </c>
      <c r="J37" s="238">
        <v>4</v>
      </c>
      <c r="K37" s="238">
        <v>7</v>
      </c>
      <c r="L37" s="238">
        <v>8</v>
      </c>
      <c r="M37" s="239">
        <v>35</v>
      </c>
      <c r="N37" s="220">
        <v>95</v>
      </c>
      <c r="O37" s="238">
        <v>5</v>
      </c>
      <c r="P37" s="238">
        <v>6</v>
      </c>
      <c r="Q37" s="238">
        <v>5</v>
      </c>
      <c r="R37" s="239">
        <v>12</v>
      </c>
      <c r="S37" s="220">
        <v>94</v>
      </c>
      <c r="T37" s="321">
        <v>1</v>
      </c>
      <c r="U37" s="221" t="str">
        <f t="shared" si="0"/>
        <v>GEOGRAPHY</v>
      </c>
      <c r="V37" s="238">
        <v>9</v>
      </c>
      <c r="W37" s="238">
        <v>8</v>
      </c>
      <c r="X37" s="238">
        <v>8</v>
      </c>
      <c r="Y37" s="239">
        <v>13</v>
      </c>
      <c r="Z37" s="239">
        <v>12</v>
      </c>
      <c r="AA37" s="220">
        <v>91</v>
      </c>
      <c r="AB37" s="220"/>
      <c r="AC37" s="321">
        <v>2</v>
      </c>
      <c r="AD37" s="221" t="str">
        <f t="shared" si="1"/>
        <v>HINDI LITERATURE</v>
      </c>
      <c r="AE37" s="238">
        <v>6</v>
      </c>
      <c r="AF37" s="238">
        <v>4</v>
      </c>
      <c r="AG37" s="238" t="s">
        <v>18</v>
      </c>
      <c r="AH37" s="241">
        <v>31</v>
      </c>
      <c r="AI37" s="241"/>
      <c r="AJ37" s="220">
        <v>91</v>
      </c>
      <c r="AK37" s="220"/>
      <c r="AL37" s="321">
        <v>3</v>
      </c>
      <c r="AM37" s="221" t="str">
        <f t="shared" si="2"/>
        <v>INFORMATION TECHNOLOGY AND PROCESSING 1</v>
      </c>
      <c r="AN37" s="238">
        <v>4</v>
      </c>
      <c r="AO37" s="238">
        <v>3</v>
      </c>
      <c r="AP37" s="238">
        <v>7</v>
      </c>
      <c r="AQ37" s="239">
        <v>38</v>
      </c>
      <c r="AR37" s="239">
        <v>18</v>
      </c>
      <c r="AS37" s="220">
        <v>91</v>
      </c>
      <c r="AT37" s="220"/>
      <c r="AU37" s="321"/>
      <c r="AV37" s="221" t="str">
        <f t="shared" si="3"/>
        <v/>
      </c>
      <c r="AW37" s="238"/>
      <c r="AX37" s="238"/>
      <c r="AY37" s="238"/>
      <c r="AZ37" s="241"/>
      <c r="BA37" s="241"/>
      <c r="BB37" s="240"/>
      <c r="BC37" s="220"/>
      <c r="BD37" s="312">
        <v>28</v>
      </c>
      <c r="BE37" s="312">
        <v>25</v>
      </c>
      <c r="BF37" s="500">
        <v>40</v>
      </c>
      <c r="BG37" s="18"/>
      <c r="CF37" s="216"/>
      <c r="CG37" s="216" t="str">
        <f>IF(AND('Master sheet'!H47=""),"",'Master sheet'!H47)</f>
        <v/>
      </c>
      <c r="CH37" s="216"/>
      <c r="CI37" s="216"/>
      <c r="CJ37" s="216"/>
    </row>
    <row r="38" spans="1:88" ht="25" customHeight="1" thickBot="1">
      <c r="A38" s="501">
        <v>31</v>
      </c>
      <c r="B38" s="322">
        <f>IF('Student DATA Entry'!A33="","",VALUE('Student DATA Entry'!A33))</f>
        <v>1131</v>
      </c>
      <c r="C38" s="322">
        <f>IF('Student DATA Entry'!B33="","",'Student DATA Entry'!B33)</f>
        <v>6345</v>
      </c>
      <c r="D38" s="323">
        <f>IF('Student DATA Entry'!G33="","",'Student DATA Entry'!G33)</f>
        <v>37486</v>
      </c>
      <c r="E38" s="324" t="str">
        <f>IF('Student DATA Entry'!C33="","",'Student DATA Entry'!C33)</f>
        <v>PAYAL RAHI</v>
      </c>
      <c r="F38" s="324" t="str">
        <f>IF('Student DATA Entry'!D33="","",'Student DATA Entry'!D33)</f>
        <v>VARUN KUMAR RAHI</v>
      </c>
      <c r="G38" s="324" t="str">
        <f>IF('Student DATA Entry'!E33="","",'Student DATA Entry'!E33)</f>
        <v>JYOTI BHARATI</v>
      </c>
      <c r="H38" s="322" t="str">
        <f>IF('Student DATA Entry'!H33="","",'Student DATA Entry'!H33)</f>
        <v>GEN</v>
      </c>
      <c r="I38" s="325" t="str">
        <f>IF('Student DATA Entry'!F33="","",'Student DATA Entry'!F33)</f>
        <v>F</v>
      </c>
      <c r="J38" s="238">
        <v>4</v>
      </c>
      <c r="K38" s="238">
        <v>7</v>
      </c>
      <c r="L38" s="238">
        <v>8</v>
      </c>
      <c r="M38" s="239">
        <v>35</v>
      </c>
      <c r="N38" s="220">
        <v>95</v>
      </c>
      <c r="O38" s="238">
        <v>5</v>
      </c>
      <c r="P38" s="238">
        <v>6</v>
      </c>
      <c r="Q38" s="238" t="s">
        <v>18</v>
      </c>
      <c r="R38" s="239">
        <v>12</v>
      </c>
      <c r="S38" s="220">
        <v>94</v>
      </c>
      <c r="T38" s="321">
        <v>1</v>
      </c>
      <c r="U38" s="221" t="str">
        <f t="shared" si="0"/>
        <v>GEOGRAPHY</v>
      </c>
      <c r="V38" s="238">
        <v>9</v>
      </c>
      <c r="W38" s="238">
        <v>8</v>
      </c>
      <c r="X38" s="238">
        <v>8</v>
      </c>
      <c r="Y38" s="239">
        <v>13</v>
      </c>
      <c r="Z38" s="239">
        <v>12</v>
      </c>
      <c r="AA38" s="220">
        <v>91</v>
      </c>
      <c r="AB38" s="220"/>
      <c r="AC38" s="321">
        <v>2</v>
      </c>
      <c r="AD38" s="221" t="str">
        <f t="shared" si="1"/>
        <v>HINDI LITERATURE</v>
      </c>
      <c r="AE38" s="238">
        <v>6</v>
      </c>
      <c r="AF38" s="238">
        <v>4</v>
      </c>
      <c r="AG38" s="238" t="s">
        <v>18</v>
      </c>
      <c r="AH38" s="241">
        <v>31</v>
      </c>
      <c r="AI38" s="241"/>
      <c r="AJ38" s="220">
        <v>91</v>
      </c>
      <c r="AK38" s="220"/>
      <c r="AL38" s="321">
        <v>3</v>
      </c>
      <c r="AM38" s="221" t="str">
        <f t="shared" si="2"/>
        <v>INFORMATION TECHNOLOGY AND PROCESSING 1</v>
      </c>
      <c r="AN38" s="238">
        <v>4</v>
      </c>
      <c r="AO38" s="238">
        <v>3</v>
      </c>
      <c r="AP38" s="238">
        <v>7</v>
      </c>
      <c r="AQ38" s="239">
        <v>38</v>
      </c>
      <c r="AR38" s="239">
        <v>18</v>
      </c>
      <c r="AS38" s="220">
        <v>91</v>
      </c>
      <c r="AT38" s="220"/>
      <c r="AU38" s="321"/>
      <c r="AV38" s="221" t="str">
        <f t="shared" si="3"/>
        <v/>
      </c>
      <c r="AW38" s="238"/>
      <c r="AX38" s="238"/>
      <c r="AY38" s="238"/>
      <c r="AZ38" s="241"/>
      <c r="BA38" s="241"/>
      <c r="BB38" s="240"/>
      <c r="BC38" s="220"/>
      <c r="BD38" s="312">
        <v>28</v>
      </c>
      <c r="BE38" s="312">
        <v>25</v>
      </c>
      <c r="BF38" s="500">
        <v>40</v>
      </c>
      <c r="BG38" s="18"/>
      <c r="CF38" s="216"/>
      <c r="CG38" s="216"/>
      <c r="CH38" s="216"/>
      <c r="CI38" s="216"/>
      <c r="CJ38" s="216"/>
    </row>
    <row r="39" spans="1:88" ht="25" customHeight="1" thickBot="1">
      <c r="A39" s="499">
        <v>32</v>
      </c>
      <c r="B39" s="322">
        <f>IF('Student DATA Entry'!A34="","",VALUE('Student DATA Entry'!A34))</f>
        <v>1133</v>
      </c>
      <c r="C39" s="322">
        <f>IF('Student DATA Entry'!B34="","",'Student DATA Entry'!B34)</f>
        <v>6342</v>
      </c>
      <c r="D39" s="323">
        <f>IF('Student DATA Entry'!G34="","",'Student DATA Entry'!G34)</f>
        <v>37487</v>
      </c>
      <c r="E39" s="324" t="str">
        <f>IF('Student DATA Entry'!C34="","",'Student DATA Entry'!C34)</f>
        <v>POOJA MEHRA</v>
      </c>
      <c r="F39" s="324" t="str">
        <f>IF('Student DATA Entry'!D34="","",'Student DATA Entry'!D34)</f>
        <v>NARAYAN MEHRA</v>
      </c>
      <c r="G39" s="324" t="str">
        <f>IF('Student DATA Entry'!E34="","",'Student DATA Entry'!E34)</f>
        <v>SANTOSH MEHRA</v>
      </c>
      <c r="H39" s="322" t="str">
        <f>IF('Student DATA Entry'!H34="","",'Student DATA Entry'!H34)</f>
        <v>OBC</v>
      </c>
      <c r="I39" s="325" t="str">
        <f>IF('Student DATA Entry'!F34="","",'Student DATA Entry'!F34)</f>
        <v>F</v>
      </c>
      <c r="J39" s="238">
        <v>4</v>
      </c>
      <c r="K39" s="238">
        <v>7</v>
      </c>
      <c r="L39" s="238">
        <v>8</v>
      </c>
      <c r="M39" s="239">
        <v>35</v>
      </c>
      <c r="N39" s="220">
        <v>95</v>
      </c>
      <c r="O39" s="238">
        <v>5</v>
      </c>
      <c r="P39" s="238">
        <v>6</v>
      </c>
      <c r="Q39" s="238">
        <v>5</v>
      </c>
      <c r="R39" s="239">
        <v>12</v>
      </c>
      <c r="S39" s="220">
        <v>94</v>
      </c>
      <c r="T39" s="321">
        <v>1</v>
      </c>
      <c r="U39" s="221" t="str">
        <f t="shared" si="0"/>
        <v>GEOGRAPHY</v>
      </c>
      <c r="V39" s="238">
        <v>9</v>
      </c>
      <c r="W39" s="238">
        <v>8</v>
      </c>
      <c r="X39" s="238">
        <v>8</v>
      </c>
      <c r="Y39" s="239">
        <v>13</v>
      </c>
      <c r="Z39" s="239">
        <v>12</v>
      </c>
      <c r="AA39" s="220">
        <v>91</v>
      </c>
      <c r="AB39" s="220"/>
      <c r="AC39" s="321">
        <v>2</v>
      </c>
      <c r="AD39" s="221" t="str">
        <f t="shared" si="1"/>
        <v>HINDI LITERATURE</v>
      </c>
      <c r="AE39" s="238">
        <v>6</v>
      </c>
      <c r="AF39" s="238">
        <v>4</v>
      </c>
      <c r="AG39" s="238" t="s">
        <v>18</v>
      </c>
      <c r="AH39" s="241">
        <v>31</v>
      </c>
      <c r="AI39" s="241"/>
      <c r="AJ39" s="220">
        <v>91</v>
      </c>
      <c r="AK39" s="220"/>
      <c r="AL39" s="321">
        <v>3</v>
      </c>
      <c r="AM39" s="221" t="str">
        <f t="shared" si="2"/>
        <v>INFORMATION TECHNOLOGY AND PROCESSING 1</v>
      </c>
      <c r="AN39" s="238">
        <v>4</v>
      </c>
      <c r="AO39" s="238">
        <v>3</v>
      </c>
      <c r="AP39" s="238">
        <v>7</v>
      </c>
      <c r="AQ39" s="239">
        <v>38</v>
      </c>
      <c r="AR39" s="239">
        <v>18</v>
      </c>
      <c r="AS39" s="220">
        <v>91</v>
      </c>
      <c r="AT39" s="220"/>
      <c r="AU39" s="321"/>
      <c r="AV39" s="221" t="str">
        <f t="shared" si="3"/>
        <v/>
      </c>
      <c r="AW39" s="238"/>
      <c r="AX39" s="238"/>
      <c r="AY39" s="238"/>
      <c r="AZ39" s="241"/>
      <c r="BA39" s="241"/>
      <c r="BB39" s="240"/>
      <c r="BC39" s="220"/>
      <c r="BD39" s="312">
        <v>28</v>
      </c>
      <c r="BE39" s="312">
        <v>25</v>
      </c>
      <c r="BF39" s="500">
        <v>40</v>
      </c>
      <c r="BG39" s="18"/>
      <c r="CF39" s="216"/>
      <c r="CG39" s="216"/>
      <c r="CH39" s="216"/>
      <c r="CI39" s="216"/>
      <c r="CJ39" s="216"/>
    </row>
    <row r="40" spans="1:88" ht="25" customHeight="1" thickBot="1">
      <c r="A40" s="501">
        <v>33</v>
      </c>
      <c r="B40" s="322">
        <f>IF('Student DATA Entry'!A35="","",VALUE('Student DATA Entry'!A35))</f>
        <v>1134</v>
      </c>
      <c r="C40" s="322">
        <f>IF('Student DATA Entry'!B35="","",'Student DATA Entry'!B35)</f>
        <v>6244</v>
      </c>
      <c r="D40" s="323">
        <f>IF('Student DATA Entry'!G35="","",'Student DATA Entry'!G35)</f>
        <v>37568</v>
      </c>
      <c r="E40" s="324" t="str">
        <f>IF('Student DATA Entry'!C35="","",'Student DATA Entry'!C35)</f>
        <v>PRIYANKA BAIRWA</v>
      </c>
      <c r="F40" s="324" t="str">
        <f>IF('Student DATA Entry'!D35="","",'Student DATA Entry'!D35)</f>
        <v>SHANKAR LAL BAIRWA</v>
      </c>
      <c r="G40" s="324" t="str">
        <f>IF('Student DATA Entry'!E35="","",'Student DATA Entry'!E35)</f>
        <v>CHANDRA KALA BAIRWA</v>
      </c>
      <c r="H40" s="322" t="str">
        <f>IF('Student DATA Entry'!H35="","",'Student DATA Entry'!H35)</f>
        <v>SC</v>
      </c>
      <c r="I40" s="325" t="str">
        <f>IF('Student DATA Entry'!F35="","",'Student DATA Entry'!F35)</f>
        <v>F</v>
      </c>
      <c r="J40" s="238">
        <v>4</v>
      </c>
      <c r="K40" s="238">
        <v>7</v>
      </c>
      <c r="L40" s="238">
        <v>8</v>
      </c>
      <c r="M40" s="239">
        <v>35</v>
      </c>
      <c r="N40" s="220">
        <v>95</v>
      </c>
      <c r="O40" s="238">
        <v>5</v>
      </c>
      <c r="P40" s="238">
        <v>6</v>
      </c>
      <c r="Q40" s="238">
        <v>5</v>
      </c>
      <c r="R40" s="239">
        <v>12</v>
      </c>
      <c r="S40" s="220">
        <v>94</v>
      </c>
      <c r="T40" s="321">
        <v>1</v>
      </c>
      <c r="U40" s="221" t="str">
        <f t="shared" si="0"/>
        <v>GEOGRAPHY</v>
      </c>
      <c r="V40" s="238">
        <v>9</v>
      </c>
      <c r="W40" s="238">
        <v>8</v>
      </c>
      <c r="X40" s="238">
        <v>8</v>
      </c>
      <c r="Y40" s="239">
        <v>13</v>
      </c>
      <c r="Z40" s="239">
        <v>12</v>
      </c>
      <c r="AA40" s="220">
        <v>91</v>
      </c>
      <c r="AB40" s="220"/>
      <c r="AC40" s="321">
        <v>2</v>
      </c>
      <c r="AD40" s="221" t="str">
        <f t="shared" si="1"/>
        <v>HINDI LITERATURE</v>
      </c>
      <c r="AE40" s="238">
        <v>6</v>
      </c>
      <c r="AF40" s="238">
        <v>4</v>
      </c>
      <c r="AG40" s="238" t="s">
        <v>18</v>
      </c>
      <c r="AH40" s="241">
        <v>31</v>
      </c>
      <c r="AI40" s="241"/>
      <c r="AJ40" s="220">
        <v>91</v>
      </c>
      <c r="AK40" s="220"/>
      <c r="AL40" s="321">
        <v>3</v>
      </c>
      <c r="AM40" s="221" t="str">
        <f t="shared" si="2"/>
        <v>INFORMATION TECHNOLOGY AND PROCESSING 1</v>
      </c>
      <c r="AN40" s="238">
        <v>4</v>
      </c>
      <c r="AO40" s="238">
        <v>3</v>
      </c>
      <c r="AP40" s="238">
        <v>7</v>
      </c>
      <c r="AQ40" s="239">
        <v>38</v>
      </c>
      <c r="AR40" s="239">
        <v>18</v>
      </c>
      <c r="AS40" s="220">
        <v>91</v>
      </c>
      <c r="AT40" s="220"/>
      <c r="AU40" s="321"/>
      <c r="AV40" s="221" t="str">
        <f t="shared" si="3"/>
        <v/>
      </c>
      <c r="AW40" s="238"/>
      <c r="AX40" s="238"/>
      <c r="AY40" s="238"/>
      <c r="AZ40" s="241"/>
      <c r="BA40" s="241"/>
      <c r="BB40" s="240"/>
      <c r="BC40" s="220"/>
      <c r="BD40" s="312">
        <v>28</v>
      </c>
      <c r="BE40" s="312">
        <v>25</v>
      </c>
      <c r="BF40" s="500">
        <v>40</v>
      </c>
      <c r="BG40" s="18"/>
    </row>
    <row r="41" spans="1:88" ht="25" customHeight="1" thickBot="1">
      <c r="A41" s="499">
        <v>34</v>
      </c>
      <c r="B41" s="322">
        <f>IF('Student DATA Entry'!A36="","",VALUE('Student DATA Entry'!A36))</f>
        <v>1135</v>
      </c>
      <c r="C41" s="322">
        <f>IF('Student DATA Entry'!B36="","",'Student DATA Entry'!B36)</f>
        <v>6412</v>
      </c>
      <c r="D41" s="323">
        <f>IF('Student DATA Entry'!G36="","",'Student DATA Entry'!G36)</f>
        <v>38001</v>
      </c>
      <c r="E41" s="324" t="str">
        <f>IF('Student DATA Entry'!C36="","",'Student DATA Entry'!C36)</f>
        <v>PUNIT SHARMA</v>
      </c>
      <c r="F41" s="324" t="str">
        <f>IF('Student DATA Entry'!D36="","",'Student DATA Entry'!D36)</f>
        <v>YOGENDRA SHARMA</v>
      </c>
      <c r="G41" s="324" t="str">
        <f>IF('Student DATA Entry'!E36="","",'Student DATA Entry'!E36)</f>
        <v>SNAGEETA DEVI</v>
      </c>
      <c r="H41" s="322" t="str">
        <f>IF('Student DATA Entry'!H36="","",'Student DATA Entry'!H36)</f>
        <v>GEN</v>
      </c>
      <c r="I41" s="325" t="str">
        <f>IF('Student DATA Entry'!F36="","",'Student DATA Entry'!F36)</f>
        <v>M</v>
      </c>
      <c r="J41" s="238">
        <v>4</v>
      </c>
      <c r="K41" s="238">
        <v>7</v>
      </c>
      <c r="L41" s="238">
        <v>8</v>
      </c>
      <c r="M41" s="239">
        <v>35</v>
      </c>
      <c r="N41" s="220">
        <v>95</v>
      </c>
      <c r="O41" s="238">
        <v>5</v>
      </c>
      <c r="P41" s="238">
        <v>6</v>
      </c>
      <c r="Q41" s="238" t="s">
        <v>18</v>
      </c>
      <c r="R41" s="239">
        <v>12</v>
      </c>
      <c r="S41" s="220">
        <v>94</v>
      </c>
      <c r="T41" s="321">
        <v>1</v>
      </c>
      <c r="U41" s="221" t="str">
        <f t="shared" si="0"/>
        <v>GEOGRAPHY</v>
      </c>
      <c r="V41" s="238">
        <v>9</v>
      </c>
      <c r="W41" s="238">
        <v>8</v>
      </c>
      <c r="X41" s="238">
        <v>8</v>
      </c>
      <c r="Y41" s="239">
        <v>13</v>
      </c>
      <c r="Z41" s="239">
        <v>12</v>
      </c>
      <c r="AA41" s="220">
        <v>91</v>
      </c>
      <c r="AB41" s="220"/>
      <c r="AC41" s="321">
        <v>2</v>
      </c>
      <c r="AD41" s="221" t="str">
        <f t="shared" si="1"/>
        <v>HINDI LITERATURE</v>
      </c>
      <c r="AE41" s="238">
        <v>6</v>
      </c>
      <c r="AF41" s="238">
        <v>4</v>
      </c>
      <c r="AG41" s="238" t="s">
        <v>18</v>
      </c>
      <c r="AH41" s="241">
        <v>31</v>
      </c>
      <c r="AI41" s="241"/>
      <c r="AJ41" s="220">
        <v>91</v>
      </c>
      <c r="AK41" s="220"/>
      <c r="AL41" s="321">
        <v>3</v>
      </c>
      <c r="AM41" s="221" t="str">
        <f t="shared" si="2"/>
        <v>INFORMATION TECHNOLOGY AND PROCESSING 1</v>
      </c>
      <c r="AN41" s="238">
        <v>4</v>
      </c>
      <c r="AO41" s="238">
        <v>3</v>
      </c>
      <c r="AP41" s="238">
        <v>7</v>
      </c>
      <c r="AQ41" s="239">
        <v>38</v>
      </c>
      <c r="AR41" s="239">
        <v>18</v>
      </c>
      <c r="AS41" s="220">
        <v>91</v>
      </c>
      <c r="AT41" s="220"/>
      <c r="AU41" s="321"/>
      <c r="AV41" s="221" t="str">
        <f t="shared" si="3"/>
        <v/>
      </c>
      <c r="AW41" s="238"/>
      <c r="AX41" s="238"/>
      <c r="AY41" s="238"/>
      <c r="AZ41" s="241"/>
      <c r="BA41" s="241"/>
      <c r="BB41" s="240"/>
      <c r="BC41" s="220"/>
      <c r="BD41" s="312">
        <v>28</v>
      </c>
      <c r="BE41" s="312">
        <v>25</v>
      </c>
      <c r="BF41" s="500">
        <v>40</v>
      </c>
      <c r="BG41" s="18"/>
    </row>
    <row r="42" spans="1:88" ht="25" customHeight="1" thickBot="1">
      <c r="A42" s="501">
        <v>35</v>
      </c>
      <c r="B42" s="322">
        <f>IF('Student DATA Entry'!A37="","",VALUE('Student DATA Entry'!A37))</f>
        <v>1136</v>
      </c>
      <c r="C42" s="322">
        <f>IF('Student DATA Entry'!B37="","",'Student DATA Entry'!B37)</f>
        <v>6414</v>
      </c>
      <c r="D42" s="323">
        <f>IF('Student DATA Entry'!G37="","",'Student DATA Entry'!G37)</f>
        <v>38173</v>
      </c>
      <c r="E42" s="324" t="str">
        <f>IF('Student DATA Entry'!C37="","",'Student DATA Entry'!C37)</f>
        <v>RAHUL YADAV</v>
      </c>
      <c r="F42" s="324" t="str">
        <f>IF('Student DATA Entry'!D37="","",'Student DATA Entry'!D37)</f>
        <v>JAGDISH PRASAD</v>
      </c>
      <c r="G42" s="324" t="str">
        <f>IF('Student DATA Entry'!E37="","",'Student DATA Entry'!E37)</f>
        <v>SUNITA DEVI</v>
      </c>
      <c r="H42" s="322" t="str">
        <f>IF('Student DATA Entry'!H37="","",'Student DATA Entry'!H37)</f>
        <v>GEN</v>
      </c>
      <c r="I42" s="325" t="str">
        <f>IF('Student DATA Entry'!F37="","",'Student DATA Entry'!F37)</f>
        <v>M</v>
      </c>
      <c r="J42" s="238">
        <v>4</v>
      </c>
      <c r="K42" s="238">
        <v>7</v>
      </c>
      <c r="L42" s="238">
        <v>8</v>
      </c>
      <c r="M42" s="239">
        <v>35</v>
      </c>
      <c r="N42" s="220">
        <v>95</v>
      </c>
      <c r="O42" s="238">
        <v>5</v>
      </c>
      <c r="P42" s="238">
        <v>6</v>
      </c>
      <c r="Q42" s="238">
        <v>6</v>
      </c>
      <c r="R42" s="239">
        <v>12</v>
      </c>
      <c r="S42" s="220">
        <v>94</v>
      </c>
      <c r="T42" s="321">
        <v>1</v>
      </c>
      <c r="U42" s="221" t="str">
        <f t="shared" si="0"/>
        <v>GEOGRAPHY</v>
      </c>
      <c r="V42" s="238">
        <v>9</v>
      </c>
      <c r="W42" s="238">
        <v>8</v>
      </c>
      <c r="X42" s="238">
        <v>8</v>
      </c>
      <c r="Y42" s="239">
        <v>13</v>
      </c>
      <c r="Z42" s="239">
        <v>12</v>
      </c>
      <c r="AA42" s="220">
        <v>91</v>
      </c>
      <c r="AB42" s="220"/>
      <c r="AC42" s="321">
        <v>2</v>
      </c>
      <c r="AD42" s="221" t="str">
        <f t="shared" si="1"/>
        <v>HINDI LITERATURE</v>
      </c>
      <c r="AE42" s="238">
        <v>6</v>
      </c>
      <c r="AF42" s="238">
        <v>4</v>
      </c>
      <c r="AG42" s="238" t="s">
        <v>18</v>
      </c>
      <c r="AH42" s="241">
        <v>31</v>
      </c>
      <c r="AI42" s="241"/>
      <c r="AJ42" s="220">
        <v>91</v>
      </c>
      <c r="AK42" s="220"/>
      <c r="AL42" s="321">
        <v>3</v>
      </c>
      <c r="AM42" s="221" t="str">
        <f t="shared" si="2"/>
        <v>INFORMATION TECHNOLOGY AND PROCESSING 1</v>
      </c>
      <c r="AN42" s="238">
        <v>4</v>
      </c>
      <c r="AO42" s="238">
        <v>3</v>
      </c>
      <c r="AP42" s="238">
        <v>7</v>
      </c>
      <c r="AQ42" s="239">
        <v>38</v>
      </c>
      <c r="AR42" s="239">
        <v>18</v>
      </c>
      <c r="AS42" s="220">
        <v>91</v>
      </c>
      <c r="AT42" s="220"/>
      <c r="AU42" s="321"/>
      <c r="AV42" s="221" t="str">
        <f t="shared" si="3"/>
        <v/>
      </c>
      <c r="AW42" s="238"/>
      <c r="AX42" s="238"/>
      <c r="AY42" s="238"/>
      <c r="AZ42" s="241"/>
      <c r="BA42" s="241"/>
      <c r="BB42" s="240"/>
      <c r="BC42" s="220"/>
      <c r="BD42" s="312">
        <v>28</v>
      </c>
      <c r="BE42" s="312">
        <v>25</v>
      </c>
      <c r="BF42" s="500">
        <v>40</v>
      </c>
      <c r="BG42" s="18"/>
    </row>
    <row r="43" spans="1:88" ht="25" customHeight="1" thickBot="1">
      <c r="A43" s="499">
        <v>36</v>
      </c>
      <c r="B43" s="322">
        <f>IF('Student DATA Entry'!A38="","",VALUE('Student DATA Entry'!A38))</f>
        <v>1137</v>
      </c>
      <c r="C43" s="322">
        <f>IF('Student DATA Entry'!B38="","",'Student DATA Entry'!B38)</f>
        <v>6243</v>
      </c>
      <c r="D43" s="323">
        <f>IF('Student DATA Entry'!G38="","",'Student DATA Entry'!G38)</f>
        <v>37386</v>
      </c>
      <c r="E43" s="324" t="str">
        <f>IF('Student DATA Entry'!C38="","",'Student DATA Entry'!C38)</f>
        <v>RAJ KANWAR</v>
      </c>
      <c r="F43" s="324" t="str">
        <f>IF('Student DATA Entry'!D38="","",'Student DATA Entry'!D38)</f>
        <v>DAYAL SINGH</v>
      </c>
      <c r="G43" s="324" t="str">
        <f>IF('Student DATA Entry'!E38="","",'Student DATA Entry'!E38)</f>
        <v>ANTAR KANWAR</v>
      </c>
      <c r="H43" s="322" t="str">
        <f>IF('Student DATA Entry'!H38="","",'Student DATA Entry'!H38)</f>
        <v>GEN</v>
      </c>
      <c r="I43" s="325" t="str">
        <f>IF('Student DATA Entry'!F38="","",'Student DATA Entry'!F38)</f>
        <v>F</v>
      </c>
      <c r="J43" s="238">
        <v>8</v>
      </c>
      <c r="K43" s="238">
        <v>8</v>
      </c>
      <c r="L43" s="238">
        <v>8</v>
      </c>
      <c r="M43" s="239">
        <v>50</v>
      </c>
      <c r="N43" s="220">
        <v>95</v>
      </c>
      <c r="O43" s="238">
        <v>5</v>
      </c>
      <c r="P43" s="238">
        <v>6</v>
      </c>
      <c r="Q43" s="238">
        <v>6</v>
      </c>
      <c r="R43" s="239">
        <v>12</v>
      </c>
      <c r="S43" s="220">
        <v>94</v>
      </c>
      <c r="T43" s="321">
        <v>1</v>
      </c>
      <c r="U43" s="221" t="str">
        <f t="shared" si="0"/>
        <v>GEOGRAPHY</v>
      </c>
      <c r="V43" s="238">
        <v>9</v>
      </c>
      <c r="W43" s="238">
        <v>8</v>
      </c>
      <c r="X43" s="238">
        <v>8</v>
      </c>
      <c r="Y43" s="239">
        <v>13</v>
      </c>
      <c r="Z43" s="239">
        <v>12</v>
      </c>
      <c r="AA43" s="220">
        <v>91</v>
      </c>
      <c r="AB43" s="220"/>
      <c r="AC43" s="321">
        <v>2</v>
      </c>
      <c r="AD43" s="221" t="str">
        <f t="shared" si="1"/>
        <v>HINDI LITERATURE</v>
      </c>
      <c r="AE43" s="238">
        <v>6</v>
      </c>
      <c r="AF43" s="238">
        <v>4</v>
      </c>
      <c r="AG43" s="238" t="s">
        <v>18</v>
      </c>
      <c r="AH43" s="241">
        <v>31</v>
      </c>
      <c r="AI43" s="241"/>
      <c r="AJ43" s="220">
        <v>91</v>
      </c>
      <c r="AK43" s="220"/>
      <c r="AL43" s="321">
        <v>3</v>
      </c>
      <c r="AM43" s="221" t="str">
        <f t="shared" si="2"/>
        <v>INFORMATION TECHNOLOGY AND PROCESSING 1</v>
      </c>
      <c r="AN43" s="238">
        <v>4</v>
      </c>
      <c r="AO43" s="238">
        <v>3</v>
      </c>
      <c r="AP43" s="238">
        <v>7</v>
      </c>
      <c r="AQ43" s="239">
        <v>38</v>
      </c>
      <c r="AR43" s="239">
        <v>18</v>
      </c>
      <c r="AS43" s="220">
        <v>91</v>
      </c>
      <c r="AT43" s="220"/>
      <c r="AU43" s="321"/>
      <c r="AV43" s="221" t="str">
        <f t="shared" si="3"/>
        <v/>
      </c>
      <c r="AW43" s="238"/>
      <c r="AX43" s="238"/>
      <c r="AY43" s="238"/>
      <c r="AZ43" s="241"/>
      <c r="BA43" s="241"/>
      <c r="BB43" s="240"/>
      <c r="BC43" s="220"/>
      <c r="BD43" s="312">
        <v>28</v>
      </c>
      <c r="BE43" s="312">
        <v>25</v>
      </c>
      <c r="BF43" s="500">
        <v>40</v>
      </c>
      <c r="BG43" s="18"/>
    </row>
    <row r="44" spans="1:88" ht="25" customHeight="1" thickBot="1">
      <c r="A44" s="501">
        <v>37</v>
      </c>
      <c r="B44" s="322">
        <f>IF('Student DATA Entry'!A39="","",VALUE('Student DATA Entry'!A39))</f>
        <v>1138</v>
      </c>
      <c r="C44" s="322">
        <f>IF('Student DATA Entry'!B39="","",'Student DATA Entry'!B39)</f>
        <v>6416</v>
      </c>
      <c r="D44" s="323">
        <f>IF('Student DATA Entry'!G39="","",'Student DATA Entry'!G39)</f>
        <v>38173</v>
      </c>
      <c r="E44" s="324" t="str">
        <f>IF('Student DATA Entry'!C39="","",'Student DATA Entry'!C39)</f>
        <v>RAKESH YADAV</v>
      </c>
      <c r="F44" s="324" t="str">
        <f>IF('Student DATA Entry'!D39="","",'Student DATA Entry'!D39)</f>
        <v>JAGDISH PRASAD</v>
      </c>
      <c r="G44" s="324" t="str">
        <f>IF('Student DATA Entry'!E39="","",'Student DATA Entry'!E39)</f>
        <v>SUNITA DEVI</v>
      </c>
      <c r="H44" s="322" t="str">
        <f>IF('Student DATA Entry'!H39="","",'Student DATA Entry'!H39)</f>
        <v>OBC</v>
      </c>
      <c r="I44" s="325" t="str">
        <f>IF('Student DATA Entry'!F39="","",'Student DATA Entry'!F39)</f>
        <v>M</v>
      </c>
      <c r="J44" s="238">
        <v>4</v>
      </c>
      <c r="K44" s="238">
        <v>7</v>
      </c>
      <c r="L44" s="238">
        <v>8</v>
      </c>
      <c r="M44" s="239">
        <v>35</v>
      </c>
      <c r="N44" s="220">
        <v>95</v>
      </c>
      <c r="O44" s="238">
        <v>5</v>
      </c>
      <c r="P44" s="238">
        <v>6</v>
      </c>
      <c r="Q44" s="238">
        <v>6</v>
      </c>
      <c r="R44" s="239">
        <v>12</v>
      </c>
      <c r="S44" s="220">
        <v>94</v>
      </c>
      <c r="T44" s="321">
        <v>1</v>
      </c>
      <c r="U44" s="221" t="str">
        <f t="shared" si="0"/>
        <v>GEOGRAPHY</v>
      </c>
      <c r="V44" s="238">
        <v>9</v>
      </c>
      <c r="W44" s="238">
        <v>8</v>
      </c>
      <c r="X44" s="238">
        <v>8</v>
      </c>
      <c r="Y44" s="239">
        <v>13</v>
      </c>
      <c r="Z44" s="239">
        <v>12</v>
      </c>
      <c r="AA44" s="220">
        <v>91</v>
      </c>
      <c r="AB44" s="220"/>
      <c r="AC44" s="321">
        <v>2</v>
      </c>
      <c r="AD44" s="221" t="str">
        <f t="shared" si="1"/>
        <v>HINDI LITERATURE</v>
      </c>
      <c r="AE44" s="238">
        <v>6</v>
      </c>
      <c r="AF44" s="238">
        <v>4</v>
      </c>
      <c r="AG44" s="238" t="s">
        <v>18</v>
      </c>
      <c r="AH44" s="241">
        <v>31</v>
      </c>
      <c r="AI44" s="241"/>
      <c r="AJ44" s="220">
        <v>91</v>
      </c>
      <c r="AK44" s="220"/>
      <c r="AL44" s="321">
        <v>3</v>
      </c>
      <c r="AM44" s="221" t="str">
        <f t="shared" si="2"/>
        <v>INFORMATION TECHNOLOGY AND PROCESSING 1</v>
      </c>
      <c r="AN44" s="238">
        <v>4</v>
      </c>
      <c r="AO44" s="238">
        <v>3</v>
      </c>
      <c r="AP44" s="238">
        <v>7</v>
      </c>
      <c r="AQ44" s="239">
        <v>38</v>
      </c>
      <c r="AR44" s="239">
        <v>18</v>
      </c>
      <c r="AS44" s="220">
        <v>91</v>
      </c>
      <c r="AT44" s="220"/>
      <c r="AU44" s="321"/>
      <c r="AV44" s="221" t="str">
        <f t="shared" si="3"/>
        <v/>
      </c>
      <c r="AW44" s="238"/>
      <c r="AX44" s="238"/>
      <c r="AY44" s="238"/>
      <c r="AZ44" s="241"/>
      <c r="BA44" s="241"/>
      <c r="BB44" s="240"/>
      <c r="BC44" s="220"/>
      <c r="BD44" s="312">
        <v>28</v>
      </c>
      <c r="BE44" s="312">
        <v>25</v>
      </c>
      <c r="BF44" s="500">
        <v>40</v>
      </c>
      <c r="BG44" s="18"/>
    </row>
    <row r="45" spans="1:88" ht="25" customHeight="1" thickBot="1">
      <c r="A45" s="499">
        <v>38</v>
      </c>
      <c r="B45" s="322">
        <f>IF('Student DATA Entry'!A40="","",VALUE('Student DATA Entry'!A40))</f>
        <v>1139</v>
      </c>
      <c r="C45" s="322">
        <f>IF('Student DATA Entry'!B40="","",'Student DATA Entry'!B40)</f>
        <v>6355</v>
      </c>
      <c r="D45" s="323">
        <f>IF('Student DATA Entry'!G40="","",'Student DATA Entry'!G40)</f>
        <v>38180</v>
      </c>
      <c r="E45" s="324" t="str">
        <f>IF('Student DATA Entry'!C40="","",'Student DATA Entry'!C40)</f>
        <v>RAVINDRA NAGARWAL</v>
      </c>
      <c r="F45" s="324" t="str">
        <f>IF('Student DATA Entry'!D40="","",'Student DATA Entry'!D40)</f>
        <v>RAKESH NAGARWAL</v>
      </c>
      <c r="G45" s="324" t="str">
        <f>IF('Student DATA Entry'!E40="","",'Student DATA Entry'!E40)</f>
        <v>PREM DEVI</v>
      </c>
      <c r="H45" s="322" t="str">
        <f>IF('Student DATA Entry'!H40="","",'Student DATA Entry'!H40)</f>
        <v>SC</v>
      </c>
      <c r="I45" s="325" t="str">
        <f>IF('Student DATA Entry'!F40="","",'Student DATA Entry'!F40)</f>
        <v>M</v>
      </c>
      <c r="J45" s="238">
        <v>4</v>
      </c>
      <c r="K45" s="238">
        <v>7</v>
      </c>
      <c r="L45" s="238">
        <v>8</v>
      </c>
      <c r="M45" s="239">
        <v>35</v>
      </c>
      <c r="N45" s="220">
        <v>95</v>
      </c>
      <c r="O45" s="238">
        <v>5</v>
      </c>
      <c r="P45" s="238">
        <v>6</v>
      </c>
      <c r="Q45" s="238">
        <v>6</v>
      </c>
      <c r="R45" s="239">
        <v>12</v>
      </c>
      <c r="S45" s="220">
        <v>94</v>
      </c>
      <c r="T45" s="321">
        <v>1</v>
      </c>
      <c r="U45" s="221" t="str">
        <f t="shared" si="0"/>
        <v>GEOGRAPHY</v>
      </c>
      <c r="V45" s="238">
        <v>9</v>
      </c>
      <c r="W45" s="238">
        <v>8</v>
      </c>
      <c r="X45" s="238">
        <v>8</v>
      </c>
      <c r="Y45" s="239">
        <v>13</v>
      </c>
      <c r="Z45" s="239">
        <v>12</v>
      </c>
      <c r="AA45" s="220">
        <v>91</v>
      </c>
      <c r="AB45" s="220"/>
      <c r="AC45" s="321">
        <v>2</v>
      </c>
      <c r="AD45" s="221" t="str">
        <f t="shared" si="1"/>
        <v>HINDI LITERATURE</v>
      </c>
      <c r="AE45" s="238">
        <v>6</v>
      </c>
      <c r="AF45" s="238">
        <v>4</v>
      </c>
      <c r="AG45" s="238" t="s">
        <v>18</v>
      </c>
      <c r="AH45" s="241">
        <v>31</v>
      </c>
      <c r="AI45" s="241"/>
      <c r="AJ45" s="220">
        <v>91</v>
      </c>
      <c r="AK45" s="220"/>
      <c r="AL45" s="321">
        <v>3</v>
      </c>
      <c r="AM45" s="221" t="str">
        <f t="shared" si="2"/>
        <v>INFORMATION TECHNOLOGY AND PROCESSING 1</v>
      </c>
      <c r="AN45" s="238">
        <v>4</v>
      </c>
      <c r="AO45" s="238">
        <v>3</v>
      </c>
      <c r="AP45" s="238">
        <v>7</v>
      </c>
      <c r="AQ45" s="239">
        <v>38</v>
      </c>
      <c r="AR45" s="239">
        <v>18</v>
      </c>
      <c r="AS45" s="220">
        <v>91</v>
      </c>
      <c r="AT45" s="220"/>
      <c r="AU45" s="321"/>
      <c r="AV45" s="221" t="str">
        <f t="shared" si="3"/>
        <v/>
      </c>
      <c r="AW45" s="238"/>
      <c r="AX45" s="238"/>
      <c r="AY45" s="238"/>
      <c r="AZ45" s="241"/>
      <c r="BA45" s="241"/>
      <c r="BB45" s="240"/>
      <c r="BC45" s="220"/>
      <c r="BD45" s="312">
        <v>28</v>
      </c>
      <c r="BE45" s="312">
        <v>25</v>
      </c>
      <c r="BF45" s="500">
        <v>40</v>
      </c>
      <c r="BG45" s="18"/>
    </row>
    <row r="46" spans="1:88" ht="25" customHeight="1" thickBot="1">
      <c r="A46" s="501">
        <v>39</v>
      </c>
      <c r="B46" s="322">
        <f>IF('Student DATA Entry'!A41="","",VALUE('Student DATA Entry'!A41))</f>
        <v>1140</v>
      </c>
      <c r="C46" s="322">
        <f>IF('Student DATA Entry'!B41="","",'Student DATA Entry'!B41)</f>
        <v>6234</v>
      </c>
      <c r="D46" s="323">
        <f>IF('Student DATA Entry'!G41="","",'Student DATA Entry'!G41)</f>
        <v>37659</v>
      </c>
      <c r="E46" s="324" t="str">
        <f>IF('Student DATA Entry'!C41="","",'Student DATA Entry'!C41)</f>
        <v>REKHA BAIRWA</v>
      </c>
      <c r="F46" s="324" t="str">
        <f>IF('Student DATA Entry'!D41="","",'Student DATA Entry'!D41)</f>
        <v>KAILASH CHAND BAIRWA</v>
      </c>
      <c r="G46" s="324" t="str">
        <f>IF('Student DATA Entry'!E41="","",'Student DATA Entry'!E41)</f>
        <v>RAJWANTI DEVI</v>
      </c>
      <c r="H46" s="322" t="str">
        <f>IF('Student DATA Entry'!H41="","",'Student DATA Entry'!H41)</f>
        <v>SC</v>
      </c>
      <c r="I46" s="325" t="str">
        <f>IF('Student DATA Entry'!F41="","",'Student DATA Entry'!F41)</f>
        <v>F</v>
      </c>
      <c r="J46" s="238">
        <v>4</v>
      </c>
      <c r="K46" s="238">
        <v>7</v>
      </c>
      <c r="L46" s="238">
        <v>8</v>
      </c>
      <c r="M46" s="239">
        <v>35</v>
      </c>
      <c r="N46" s="220">
        <v>95</v>
      </c>
      <c r="O46" s="238">
        <v>5</v>
      </c>
      <c r="P46" s="238">
        <v>6</v>
      </c>
      <c r="Q46" s="238">
        <v>6</v>
      </c>
      <c r="R46" s="239">
        <v>12</v>
      </c>
      <c r="S46" s="220">
        <v>94</v>
      </c>
      <c r="T46" s="321">
        <v>1</v>
      </c>
      <c r="U46" s="221" t="str">
        <f t="shared" si="0"/>
        <v>GEOGRAPHY</v>
      </c>
      <c r="V46" s="238">
        <v>9</v>
      </c>
      <c r="W46" s="238">
        <v>8</v>
      </c>
      <c r="X46" s="238">
        <v>8</v>
      </c>
      <c r="Y46" s="239">
        <v>13</v>
      </c>
      <c r="Z46" s="239">
        <v>12</v>
      </c>
      <c r="AA46" s="220">
        <v>91</v>
      </c>
      <c r="AB46" s="220"/>
      <c r="AC46" s="321">
        <v>2</v>
      </c>
      <c r="AD46" s="221" t="str">
        <f t="shared" si="1"/>
        <v>HINDI LITERATURE</v>
      </c>
      <c r="AE46" s="238">
        <v>6</v>
      </c>
      <c r="AF46" s="238">
        <v>4</v>
      </c>
      <c r="AG46" s="238" t="s">
        <v>18</v>
      </c>
      <c r="AH46" s="241">
        <v>31</v>
      </c>
      <c r="AI46" s="241"/>
      <c r="AJ46" s="220">
        <v>91</v>
      </c>
      <c r="AK46" s="220"/>
      <c r="AL46" s="321">
        <v>3</v>
      </c>
      <c r="AM46" s="221" t="str">
        <f t="shared" si="2"/>
        <v>INFORMATION TECHNOLOGY AND PROCESSING 1</v>
      </c>
      <c r="AN46" s="238">
        <v>4</v>
      </c>
      <c r="AO46" s="238">
        <v>3</v>
      </c>
      <c r="AP46" s="238">
        <v>7</v>
      </c>
      <c r="AQ46" s="239">
        <v>38</v>
      </c>
      <c r="AR46" s="239">
        <v>18</v>
      </c>
      <c r="AS46" s="220">
        <v>91</v>
      </c>
      <c r="AT46" s="220"/>
      <c r="AU46" s="321"/>
      <c r="AV46" s="221" t="str">
        <f t="shared" si="3"/>
        <v/>
      </c>
      <c r="AW46" s="238"/>
      <c r="AX46" s="238"/>
      <c r="AY46" s="238"/>
      <c r="AZ46" s="241"/>
      <c r="BA46" s="241"/>
      <c r="BB46" s="240"/>
      <c r="BC46" s="220"/>
      <c r="BD46" s="312">
        <v>28</v>
      </c>
      <c r="BE46" s="312">
        <v>25</v>
      </c>
      <c r="BF46" s="500">
        <v>40</v>
      </c>
      <c r="BG46" s="18"/>
    </row>
    <row r="47" spans="1:88" ht="25" customHeight="1" thickBot="1">
      <c r="A47" s="499">
        <v>40</v>
      </c>
      <c r="B47" s="322">
        <f>IF('Student DATA Entry'!A42="","",VALUE('Student DATA Entry'!A42))</f>
        <v>1141</v>
      </c>
      <c r="C47" s="322">
        <f>IF('Student DATA Entry'!B42="","",'Student DATA Entry'!B42)</f>
        <v>6082</v>
      </c>
      <c r="D47" s="323">
        <f>IF('Student DATA Entry'!G42="","",'Student DATA Entry'!G42)</f>
        <v>37744</v>
      </c>
      <c r="E47" s="324" t="str">
        <f>IF('Student DATA Entry'!C42="","",'Student DATA Entry'!C42)</f>
        <v>ROHIT SHARMA</v>
      </c>
      <c r="F47" s="324" t="str">
        <f>IF('Student DATA Entry'!D42="","",'Student DATA Entry'!D42)</f>
        <v>DADAN SHARMA</v>
      </c>
      <c r="G47" s="324" t="str">
        <f>IF('Student DATA Entry'!E42="","",'Student DATA Entry'!E42)</f>
        <v>SITA DEVI</v>
      </c>
      <c r="H47" s="322" t="str">
        <f>IF('Student DATA Entry'!H42="","",'Student DATA Entry'!H42)</f>
        <v>GEN</v>
      </c>
      <c r="I47" s="325" t="str">
        <f>IF('Student DATA Entry'!F42="","",'Student DATA Entry'!F42)</f>
        <v>M</v>
      </c>
      <c r="J47" s="238">
        <v>4</v>
      </c>
      <c r="K47" s="238">
        <v>7</v>
      </c>
      <c r="L47" s="238">
        <v>8</v>
      </c>
      <c r="M47" s="239">
        <v>35</v>
      </c>
      <c r="N47" s="220">
        <v>95</v>
      </c>
      <c r="O47" s="238">
        <v>5</v>
      </c>
      <c r="P47" s="238">
        <v>6</v>
      </c>
      <c r="Q47" s="238">
        <v>7</v>
      </c>
      <c r="R47" s="239">
        <v>12</v>
      </c>
      <c r="S47" s="220">
        <v>94</v>
      </c>
      <c r="T47" s="321">
        <v>1</v>
      </c>
      <c r="U47" s="221" t="str">
        <f t="shared" si="0"/>
        <v>GEOGRAPHY</v>
      </c>
      <c r="V47" s="238">
        <v>9</v>
      </c>
      <c r="W47" s="238">
        <v>8</v>
      </c>
      <c r="X47" s="238">
        <v>8</v>
      </c>
      <c r="Y47" s="239">
        <v>13</v>
      </c>
      <c r="Z47" s="239">
        <v>12</v>
      </c>
      <c r="AA47" s="220">
        <v>91</v>
      </c>
      <c r="AB47" s="220"/>
      <c r="AC47" s="321">
        <v>2</v>
      </c>
      <c r="AD47" s="221" t="str">
        <f t="shared" si="1"/>
        <v>HINDI LITERATURE</v>
      </c>
      <c r="AE47" s="238">
        <v>6</v>
      </c>
      <c r="AF47" s="238">
        <v>4</v>
      </c>
      <c r="AG47" s="238" t="s">
        <v>18</v>
      </c>
      <c r="AH47" s="241">
        <v>31</v>
      </c>
      <c r="AI47" s="241"/>
      <c r="AJ47" s="220">
        <v>91</v>
      </c>
      <c r="AK47" s="220"/>
      <c r="AL47" s="321">
        <v>3</v>
      </c>
      <c r="AM47" s="221" t="str">
        <f t="shared" si="2"/>
        <v>INFORMATION TECHNOLOGY AND PROCESSING 1</v>
      </c>
      <c r="AN47" s="238">
        <v>4</v>
      </c>
      <c r="AO47" s="238">
        <v>3</v>
      </c>
      <c r="AP47" s="238">
        <v>7</v>
      </c>
      <c r="AQ47" s="239">
        <v>38</v>
      </c>
      <c r="AR47" s="239">
        <v>18</v>
      </c>
      <c r="AS47" s="220">
        <v>91</v>
      </c>
      <c r="AT47" s="220"/>
      <c r="AU47" s="321"/>
      <c r="AV47" s="221" t="str">
        <f t="shared" si="3"/>
        <v/>
      </c>
      <c r="AW47" s="238"/>
      <c r="AX47" s="238"/>
      <c r="AY47" s="238"/>
      <c r="AZ47" s="241"/>
      <c r="BA47" s="241"/>
      <c r="BB47" s="240"/>
      <c r="BC47" s="220"/>
      <c r="BD47" s="312">
        <v>28</v>
      </c>
      <c r="BE47" s="312">
        <v>25</v>
      </c>
      <c r="BF47" s="500">
        <v>40</v>
      </c>
      <c r="BG47" s="18"/>
    </row>
    <row r="48" spans="1:88" ht="25" customHeight="1" thickBot="1">
      <c r="A48" s="501">
        <v>41</v>
      </c>
      <c r="B48" s="322">
        <f>IF('Student DATA Entry'!A43="","",VALUE('Student DATA Entry'!A43))</f>
        <v>1142</v>
      </c>
      <c r="C48" s="322">
        <f>IF('Student DATA Entry'!B43="","",'Student DATA Entry'!B43)</f>
        <v>6295</v>
      </c>
      <c r="D48" s="323">
        <f>IF('Student DATA Entry'!G43="","",'Student DATA Entry'!G43)</f>
        <v>37891</v>
      </c>
      <c r="E48" s="324" t="str">
        <f>IF('Student DATA Entry'!C43="","",'Student DATA Entry'!C43)</f>
        <v>ROSHNI SHARMA</v>
      </c>
      <c r="F48" s="324" t="str">
        <f>IF('Student DATA Entry'!D43="","",'Student DATA Entry'!D43)</f>
        <v>SHYAMVEER SHARMA</v>
      </c>
      <c r="G48" s="324" t="str">
        <f>IF('Student DATA Entry'!E43="","",'Student DATA Entry'!E43)</f>
        <v>VIMLA SHARMA</v>
      </c>
      <c r="H48" s="322" t="str">
        <f>IF('Student DATA Entry'!H43="","",'Student DATA Entry'!H43)</f>
        <v>GEN</v>
      </c>
      <c r="I48" s="325" t="str">
        <f>IF('Student DATA Entry'!F43="","",'Student DATA Entry'!F43)</f>
        <v>F</v>
      </c>
      <c r="J48" s="238">
        <v>4</v>
      </c>
      <c r="K48" s="238">
        <v>7</v>
      </c>
      <c r="L48" s="238">
        <v>8</v>
      </c>
      <c r="M48" s="239">
        <v>35</v>
      </c>
      <c r="N48" s="220">
        <v>95</v>
      </c>
      <c r="O48" s="238">
        <v>5</v>
      </c>
      <c r="P48" s="238">
        <v>6</v>
      </c>
      <c r="Q48" s="238">
        <v>7</v>
      </c>
      <c r="R48" s="239">
        <v>12</v>
      </c>
      <c r="S48" s="220">
        <v>94</v>
      </c>
      <c r="T48" s="321">
        <v>1</v>
      </c>
      <c r="U48" s="221" t="str">
        <f t="shared" si="0"/>
        <v>GEOGRAPHY</v>
      </c>
      <c r="V48" s="238">
        <v>9</v>
      </c>
      <c r="W48" s="238">
        <v>8</v>
      </c>
      <c r="X48" s="238">
        <v>8</v>
      </c>
      <c r="Y48" s="239">
        <v>13</v>
      </c>
      <c r="Z48" s="239">
        <v>12</v>
      </c>
      <c r="AA48" s="220">
        <v>91</v>
      </c>
      <c r="AB48" s="220"/>
      <c r="AC48" s="321">
        <v>2</v>
      </c>
      <c r="AD48" s="221" t="str">
        <f t="shared" si="1"/>
        <v>HINDI LITERATURE</v>
      </c>
      <c r="AE48" s="238">
        <v>6</v>
      </c>
      <c r="AF48" s="238">
        <v>4</v>
      </c>
      <c r="AG48" s="238" t="s">
        <v>18</v>
      </c>
      <c r="AH48" s="241">
        <v>31</v>
      </c>
      <c r="AI48" s="241"/>
      <c r="AJ48" s="220">
        <v>91</v>
      </c>
      <c r="AK48" s="220"/>
      <c r="AL48" s="321">
        <v>3</v>
      </c>
      <c r="AM48" s="221" t="str">
        <f t="shared" si="2"/>
        <v>INFORMATION TECHNOLOGY AND PROCESSING 1</v>
      </c>
      <c r="AN48" s="238">
        <v>4</v>
      </c>
      <c r="AO48" s="238">
        <v>3</v>
      </c>
      <c r="AP48" s="238">
        <v>7</v>
      </c>
      <c r="AQ48" s="239">
        <v>38</v>
      </c>
      <c r="AR48" s="239">
        <v>18</v>
      </c>
      <c r="AS48" s="220">
        <v>91</v>
      </c>
      <c r="AT48" s="220"/>
      <c r="AU48" s="321"/>
      <c r="AV48" s="221" t="str">
        <f t="shared" si="3"/>
        <v/>
      </c>
      <c r="AW48" s="238"/>
      <c r="AX48" s="238"/>
      <c r="AY48" s="238"/>
      <c r="AZ48" s="241"/>
      <c r="BA48" s="241"/>
      <c r="BB48" s="240"/>
      <c r="BC48" s="220"/>
      <c r="BD48" s="312">
        <v>28</v>
      </c>
      <c r="BE48" s="312">
        <v>25</v>
      </c>
      <c r="BF48" s="500">
        <v>40</v>
      </c>
      <c r="BG48" s="18"/>
    </row>
    <row r="49" spans="1:59" ht="25" customHeight="1" thickBot="1">
      <c r="A49" s="499">
        <v>42</v>
      </c>
      <c r="B49" s="322">
        <f>IF('Student DATA Entry'!A44="","",VALUE('Student DATA Entry'!A44))</f>
        <v>1143</v>
      </c>
      <c r="C49" s="322">
        <f>IF('Student DATA Entry'!B44="","",'Student DATA Entry'!B44)</f>
        <v>6289</v>
      </c>
      <c r="D49" s="323">
        <f>IF('Student DATA Entry'!G44="","",'Student DATA Entry'!G44)</f>
        <v>37089</v>
      </c>
      <c r="E49" s="324" t="str">
        <f>IF('Student DATA Entry'!C44="","",'Student DATA Entry'!C44)</f>
        <v>SANGEETA KANWAR</v>
      </c>
      <c r="F49" s="324" t="str">
        <f>IF('Student DATA Entry'!D44="","",'Student DATA Entry'!D44)</f>
        <v>KARAN SINGH</v>
      </c>
      <c r="G49" s="324" t="str">
        <f>IF('Student DATA Entry'!E44="","",'Student DATA Entry'!E44)</f>
        <v>NIRMALA KANWAR</v>
      </c>
      <c r="H49" s="322" t="str">
        <f>IF('Student DATA Entry'!H44="","",'Student DATA Entry'!H44)</f>
        <v>GEN</v>
      </c>
      <c r="I49" s="325" t="str">
        <f>IF('Student DATA Entry'!F44="","",'Student DATA Entry'!F44)</f>
        <v>F</v>
      </c>
      <c r="J49" s="238">
        <v>4</v>
      </c>
      <c r="K49" s="238">
        <v>7</v>
      </c>
      <c r="L49" s="238">
        <v>8</v>
      </c>
      <c r="M49" s="239">
        <v>35</v>
      </c>
      <c r="N49" s="220">
        <v>95</v>
      </c>
      <c r="O49" s="238">
        <v>5</v>
      </c>
      <c r="P49" s="238">
        <v>6</v>
      </c>
      <c r="Q49" s="238">
        <v>7</v>
      </c>
      <c r="R49" s="239">
        <v>12</v>
      </c>
      <c r="S49" s="220">
        <v>94</v>
      </c>
      <c r="T49" s="321">
        <v>1</v>
      </c>
      <c r="U49" s="221" t="str">
        <f t="shared" si="0"/>
        <v>GEOGRAPHY</v>
      </c>
      <c r="V49" s="238">
        <v>9</v>
      </c>
      <c r="W49" s="238">
        <v>8</v>
      </c>
      <c r="X49" s="238">
        <v>8</v>
      </c>
      <c r="Y49" s="239">
        <v>13</v>
      </c>
      <c r="Z49" s="239">
        <v>12</v>
      </c>
      <c r="AA49" s="220">
        <v>91</v>
      </c>
      <c r="AB49" s="220"/>
      <c r="AC49" s="321">
        <v>2</v>
      </c>
      <c r="AD49" s="221" t="str">
        <f t="shared" si="1"/>
        <v>HINDI LITERATURE</v>
      </c>
      <c r="AE49" s="238">
        <v>6</v>
      </c>
      <c r="AF49" s="238">
        <v>4</v>
      </c>
      <c r="AG49" s="238" t="s">
        <v>18</v>
      </c>
      <c r="AH49" s="241">
        <v>31</v>
      </c>
      <c r="AI49" s="241"/>
      <c r="AJ49" s="220">
        <v>91</v>
      </c>
      <c r="AK49" s="220"/>
      <c r="AL49" s="321">
        <v>3</v>
      </c>
      <c r="AM49" s="221" t="str">
        <f t="shared" si="2"/>
        <v>INFORMATION TECHNOLOGY AND PROCESSING 1</v>
      </c>
      <c r="AN49" s="238">
        <v>4</v>
      </c>
      <c r="AO49" s="238">
        <v>3</v>
      </c>
      <c r="AP49" s="238">
        <v>7</v>
      </c>
      <c r="AQ49" s="239">
        <v>38</v>
      </c>
      <c r="AR49" s="239">
        <v>18</v>
      </c>
      <c r="AS49" s="220">
        <v>91</v>
      </c>
      <c r="AT49" s="220"/>
      <c r="AU49" s="321"/>
      <c r="AV49" s="221" t="str">
        <f t="shared" si="3"/>
        <v/>
      </c>
      <c r="AW49" s="238"/>
      <c r="AX49" s="238"/>
      <c r="AY49" s="238"/>
      <c r="AZ49" s="241"/>
      <c r="BA49" s="241"/>
      <c r="BB49" s="240"/>
      <c r="BC49" s="220"/>
      <c r="BD49" s="312">
        <v>28</v>
      </c>
      <c r="BE49" s="312">
        <v>25</v>
      </c>
      <c r="BF49" s="500">
        <v>40</v>
      </c>
      <c r="BG49" s="18"/>
    </row>
    <row r="50" spans="1:59" ht="25" customHeight="1" thickBot="1">
      <c r="A50" s="501">
        <v>43</v>
      </c>
      <c r="B50" s="322">
        <f>IF('Student DATA Entry'!A45="","",VALUE('Student DATA Entry'!A45))</f>
        <v>1144</v>
      </c>
      <c r="C50" s="322">
        <f>IF('Student DATA Entry'!B45="","",'Student DATA Entry'!B45)</f>
        <v>6242</v>
      </c>
      <c r="D50" s="323">
        <f>IF('Student DATA Entry'!G45="","",'Student DATA Entry'!G45)</f>
        <v>37803</v>
      </c>
      <c r="E50" s="324" t="str">
        <f>IF('Student DATA Entry'!C45="","",'Student DATA Entry'!C45)</f>
        <v>SANJANA NAI</v>
      </c>
      <c r="F50" s="324" t="str">
        <f>IF('Student DATA Entry'!D45="","",'Student DATA Entry'!D45)</f>
        <v>CHANDRAPAL</v>
      </c>
      <c r="G50" s="324" t="str">
        <f>IF('Student DATA Entry'!E45="","",'Student DATA Entry'!E45)</f>
        <v>AKHILESH</v>
      </c>
      <c r="H50" s="322" t="str">
        <f>IF('Student DATA Entry'!H45="","",'Student DATA Entry'!H45)</f>
        <v>GEN</v>
      </c>
      <c r="I50" s="325" t="str">
        <f>IF('Student DATA Entry'!F45="","",'Student DATA Entry'!F45)</f>
        <v>F</v>
      </c>
      <c r="J50" s="238">
        <v>4</v>
      </c>
      <c r="K50" s="238">
        <v>7</v>
      </c>
      <c r="L50" s="238">
        <v>8</v>
      </c>
      <c r="M50" s="239">
        <v>35</v>
      </c>
      <c r="N50" s="220">
        <v>95</v>
      </c>
      <c r="O50" s="238">
        <v>5</v>
      </c>
      <c r="P50" s="238">
        <v>6</v>
      </c>
      <c r="Q50" s="238">
        <v>7</v>
      </c>
      <c r="R50" s="239">
        <v>12</v>
      </c>
      <c r="S50" s="220">
        <v>94</v>
      </c>
      <c r="T50" s="321">
        <v>1</v>
      </c>
      <c r="U50" s="221" t="str">
        <f t="shared" si="0"/>
        <v>GEOGRAPHY</v>
      </c>
      <c r="V50" s="238">
        <v>9</v>
      </c>
      <c r="W50" s="238">
        <v>8</v>
      </c>
      <c r="X50" s="238">
        <v>8</v>
      </c>
      <c r="Y50" s="239">
        <v>13</v>
      </c>
      <c r="Z50" s="239">
        <v>12</v>
      </c>
      <c r="AA50" s="220">
        <v>91</v>
      </c>
      <c r="AB50" s="220"/>
      <c r="AC50" s="321">
        <v>2</v>
      </c>
      <c r="AD50" s="221" t="str">
        <f t="shared" si="1"/>
        <v>HINDI LITERATURE</v>
      </c>
      <c r="AE50" s="238">
        <v>6</v>
      </c>
      <c r="AF50" s="238">
        <v>4</v>
      </c>
      <c r="AG50" s="238" t="s">
        <v>18</v>
      </c>
      <c r="AH50" s="241">
        <v>31</v>
      </c>
      <c r="AI50" s="241"/>
      <c r="AJ50" s="220">
        <v>91</v>
      </c>
      <c r="AK50" s="220"/>
      <c r="AL50" s="321">
        <v>3</v>
      </c>
      <c r="AM50" s="221" t="str">
        <f t="shared" si="2"/>
        <v>INFORMATION TECHNOLOGY AND PROCESSING 1</v>
      </c>
      <c r="AN50" s="238">
        <v>4</v>
      </c>
      <c r="AO50" s="238">
        <v>3</v>
      </c>
      <c r="AP50" s="238">
        <v>7</v>
      </c>
      <c r="AQ50" s="239">
        <v>38</v>
      </c>
      <c r="AR50" s="239">
        <v>18</v>
      </c>
      <c r="AS50" s="220">
        <v>91</v>
      </c>
      <c r="AT50" s="220"/>
      <c r="AU50" s="321"/>
      <c r="AV50" s="221" t="str">
        <f t="shared" si="3"/>
        <v/>
      </c>
      <c r="AW50" s="238"/>
      <c r="AX50" s="238"/>
      <c r="AY50" s="238"/>
      <c r="AZ50" s="241"/>
      <c r="BA50" s="241"/>
      <c r="BB50" s="240"/>
      <c r="BC50" s="220"/>
      <c r="BD50" s="312">
        <v>28</v>
      </c>
      <c r="BE50" s="312">
        <v>25</v>
      </c>
      <c r="BF50" s="500">
        <v>40</v>
      </c>
      <c r="BG50" s="18"/>
    </row>
    <row r="51" spans="1:59" ht="25" customHeight="1" thickBot="1">
      <c r="A51" s="499">
        <v>44</v>
      </c>
      <c r="B51" s="322">
        <f>IF('Student DATA Entry'!A46="","",VALUE('Student DATA Entry'!A46))</f>
        <v>1145</v>
      </c>
      <c r="C51" s="322">
        <f>IF('Student DATA Entry'!B46="","",'Student DATA Entry'!B46)</f>
        <v>6373</v>
      </c>
      <c r="D51" s="323">
        <f>IF('Student DATA Entry'!G46="","",'Student DATA Entry'!G46)</f>
        <v>37239</v>
      </c>
      <c r="E51" s="324" t="str">
        <f>IF('Student DATA Entry'!C46="","",'Student DATA Entry'!C46)</f>
        <v>SANTOSH MEENA</v>
      </c>
      <c r="F51" s="324" t="str">
        <f>IF('Student DATA Entry'!D46="","",'Student DATA Entry'!D46)</f>
        <v>SHAR SINGH MEENA</v>
      </c>
      <c r="G51" s="324" t="str">
        <f>IF('Student DATA Entry'!E46="","",'Student DATA Entry'!E46)</f>
        <v>KALAWATI DEVI</v>
      </c>
      <c r="H51" s="322" t="str">
        <f>IF('Student DATA Entry'!H46="","",'Student DATA Entry'!H46)</f>
        <v>ST</v>
      </c>
      <c r="I51" s="325" t="str">
        <f>IF('Student DATA Entry'!F46="","",'Student DATA Entry'!F46)</f>
        <v>F</v>
      </c>
      <c r="J51" s="238">
        <v>4</v>
      </c>
      <c r="K51" s="238">
        <v>7</v>
      </c>
      <c r="L51" s="238">
        <v>8</v>
      </c>
      <c r="M51" s="239">
        <v>35</v>
      </c>
      <c r="N51" s="220">
        <v>95</v>
      </c>
      <c r="O51" s="238">
        <v>5</v>
      </c>
      <c r="P51" s="238">
        <v>6</v>
      </c>
      <c r="Q51" s="238">
        <v>8</v>
      </c>
      <c r="R51" s="239">
        <v>12</v>
      </c>
      <c r="S51" s="220">
        <v>94</v>
      </c>
      <c r="T51" s="321">
        <v>1</v>
      </c>
      <c r="U51" s="221" t="str">
        <f t="shared" si="0"/>
        <v>GEOGRAPHY</v>
      </c>
      <c r="V51" s="238">
        <v>9</v>
      </c>
      <c r="W51" s="238">
        <v>8</v>
      </c>
      <c r="X51" s="238">
        <v>8</v>
      </c>
      <c r="Y51" s="239">
        <v>13</v>
      </c>
      <c r="Z51" s="239">
        <v>12</v>
      </c>
      <c r="AA51" s="220">
        <v>91</v>
      </c>
      <c r="AB51" s="220"/>
      <c r="AC51" s="321">
        <v>2</v>
      </c>
      <c r="AD51" s="221" t="str">
        <f t="shared" si="1"/>
        <v>HINDI LITERATURE</v>
      </c>
      <c r="AE51" s="238">
        <v>6</v>
      </c>
      <c r="AF51" s="238">
        <v>4</v>
      </c>
      <c r="AG51" s="238" t="s">
        <v>18</v>
      </c>
      <c r="AH51" s="241">
        <v>31</v>
      </c>
      <c r="AI51" s="241"/>
      <c r="AJ51" s="220">
        <v>91</v>
      </c>
      <c r="AK51" s="220"/>
      <c r="AL51" s="321">
        <v>3</v>
      </c>
      <c r="AM51" s="221" t="str">
        <f t="shared" si="2"/>
        <v>INFORMATION TECHNOLOGY AND PROCESSING 1</v>
      </c>
      <c r="AN51" s="238">
        <v>4</v>
      </c>
      <c r="AO51" s="238">
        <v>3</v>
      </c>
      <c r="AP51" s="238">
        <v>7</v>
      </c>
      <c r="AQ51" s="239">
        <v>38</v>
      </c>
      <c r="AR51" s="239">
        <v>18</v>
      </c>
      <c r="AS51" s="220">
        <v>91</v>
      </c>
      <c r="AT51" s="220"/>
      <c r="AU51" s="321"/>
      <c r="AV51" s="221" t="str">
        <f t="shared" si="3"/>
        <v/>
      </c>
      <c r="AW51" s="238"/>
      <c r="AX51" s="238"/>
      <c r="AY51" s="238"/>
      <c r="AZ51" s="241"/>
      <c r="BA51" s="241"/>
      <c r="BB51" s="240"/>
      <c r="BC51" s="220"/>
      <c r="BD51" s="312">
        <v>28</v>
      </c>
      <c r="BE51" s="312">
        <v>25</v>
      </c>
      <c r="BF51" s="500">
        <v>40</v>
      </c>
      <c r="BG51" s="18"/>
    </row>
    <row r="52" spans="1:59" ht="25" customHeight="1" thickBot="1">
      <c r="A52" s="501">
        <v>45</v>
      </c>
      <c r="B52" s="322">
        <f>IF('Student DATA Entry'!A47="","",VALUE('Student DATA Entry'!A47))</f>
        <v>1146</v>
      </c>
      <c r="C52" s="322">
        <f>IF('Student DATA Entry'!B47="","",'Student DATA Entry'!B47)</f>
        <v>6245</v>
      </c>
      <c r="D52" s="323">
        <f>IF('Student DATA Entry'!G47="","",'Student DATA Entry'!G47)</f>
        <v>37141</v>
      </c>
      <c r="E52" s="324" t="str">
        <f>IF('Student DATA Entry'!C47="","",'Student DATA Entry'!C47)</f>
        <v>SAPNA BAIRWA</v>
      </c>
      <c r="F52" s="324" t="str">
        <f>IF('Student DATA Entry'!D47="","",'Student DATA Entry'!D47)</f>
        <v>HARISHANKAR LAL BAIRWA</v>
      </c>
      <c r="G52" s="324" t="str">
        <f>IF('Student DATA Entry'!E47="","",'Student DATA Entry'!E47)</f>
        <v>CHANDRA KALA DEVI</v>
      </c>
      <c r="H52" s="322" t="str">
        <f>IF('Student DATA Entry'!H47="","",'Student DATA Entry'!H47)</f>
        <v>SC</v>
      </c>
      <c r="I52" s="325" t="str">
        <f>IF('Student DATA Entry'!F47="","",'Student DATA Entry'!F47)</f>
        <v>F</v>
      </c>
      <c r="J52" s="238">
        <v>4</v>
      </c>
      <c r="K52" s="238">
        <v>7</v>
      </c>
      <c r="L52" s="238">
        <v>8</v>
      </c>
      <c r="M52" s="239">
        <v>35</v>
      </c>
      <c r="N52" s="220">
        <v>95</v>
      </c>
      <c r="O52" s="238">
        <v>5</v>
      </c>
      <c r="P52" s="238">
        <v>6</v>
      </c>
      <c r="Q52" s="238">
        <v>8</v>
      </c>
      <c r="R52" s="239">
        <v>12</v>
      </c>
      <c r="S52" s="220">
        <v>94</v>
      </c>
      <c r="T52" s="321">
        <v>1</v>
      </c>
      <c r="U52" s="221" t="str">
        <f t="shared" si="0"/>
        <v>GEOGRAPHY</v>
      </c>
      <c r="V52" s="238">
        <v>9</v>
      </c>
      <c r="W52" s="238">
        <v>8</v>
      </c>
      <c r="X52" s="238">
        <v>8</v>
      </c>
      <c r="Y52" s="239">
        <v>13</v>
      </c>
      <c r="Z52" s="239">
        <v>12</v>
      </c>
      <c r="AA52" s="220">
        <v>91</v>
      </c>
      <c r="AB52" s="220"/>
      <c r="AC52" s="321">
        <v>2</v>
      </c>
      <c r="AD52" s="221" t="str">
        <f t="shared" si="1"/>
        <v>HINDI LITERATURE</v>
      </c>
      <c r="AE52" s="238">
        <v>6</v>
      </c>
      <c r="AF52" s="238">
        <v>4</v>
      </c>
      <c r="AG52" s="238" t="s">
        <v>18</v>
      </c>
      <c r="AH52" s="241">
        <v>31</v>
      </c>
      <c r="AI52" s="241"/>
      <c r="AJ52" s="220">
        <v>91</v>
      </c>
      <c r="AK52" s="220"/>
      <c r="AL52" s="321">
        <v>3</v>
      </c>
      <c r="AM52" s="221" t="str">
        <f t="shared" si="2"/>
        <v>INFORMATION TECHNOLOGY AND PROCESSING 1</v>
      </c>
      <c r="AN52" s="238">
        <v>4</v>
      </c>
      <c r="AO52" s="238">
        <v>3</v>
      </c>
      <c r="AP52" s="238">
        <v>7</v>
      </c>
      <c r="AQ52" s="239">
        <v>38</v>
      </c>
      <c r="AR52" s="239">
        <v>18</v>
      </c>
      <c r="AS52" s="220">
        <v>91</v>
      </c>
      <c r="AT52" s="220"/>
      <c r="AU52" s="321"/>
      <c r="AV52" s="221" t="str">
        <f t="shared" si="3"/>
        <v/>
      </c>
      <c r="AW52" s="238"/>
      <c r="AX52" s="238"/>
      <c r="AY52" s="238"/>
      <c r="AZ52" s="241"/>
      <c r="BA52" s="241"/>
      <c r="BB52" s="240"/>
      <c r="BC52" s="220"/>
      <c r="BD52" s="312">
        <v>28</v>
      </c>
      <c r="BE52" s="312">
        <v>25</v>
      </c>
      <c r="BF52" s="500">
        <v>40</v>
      </c>
      <c r="BG52" s="18"/>
    </row>
    <row r="53" spans="1:59" ht="25" customHeight="1" thickBot="1">
      <c r="A53" s="499">
        <v>46</v>
      </c>
      <c r="B53" s="322">
        <f>IF('Student DATA Entry'!A48="","",VALUE('Student DATA Entry'!A48))</f>
        <v>1147</v>
      </c>
      <c r="C53" s="322">
        <f>IF('Student DATA Entry'!B48="","",'Student DATA Entry'!B48)</f>
        <v>6241</v>
      </c>
      <c r="D53" s="323">
        <f>IF('Student DATA Entry'!G48="","",'Student DATA Entry'!G48)</f>
        <v>38260</v>
      </c>
      <c r="E53" s="324" t="str">
        <f>IF('Student DATA Entry'!C48="","",'Student DATA Entry'!C48)</f>
        <v>SHIVANI NAI</v>
      </c>
      <c r="F53" s="324" t="str">
        <f>IF('Student DATA Entry'!D48="","",'Student DATA Entry'!D48)</f>
        <v>CHANDRAPAL</v>
      </c>
      <c r="G53" s="324" t="str">
        <f>IF('Student DATA Entry'!E48="","",'Student DATA Entry'!E48)</f>
        <v>AKHILESH</v>
      </c>
      <c r="H53" s="322" t="str">
        <f>IF('Student DATA Entry'!H48="","",'Student DATA Entry'!H48)</f>
        <v>OBC</v>
      </c>
      <c r="I53" s="325" t="str">
        <f>IF('Student DATA Entry'!F48="","",'Student DATA Entry'!F48)</f>
        <v>F</v>
      </c>
      <c r="J53" s="238">
        <v>4</v>
      </c>
      <c r="K53" s="238">
        <v>7</v>
      </c>
      <c r="L53" s="238">
        <v>8</v>
      </c>
      <c r="M53" s="239">
        <v>35</v>
      </c>
      <c r="N53" s="220">
        <v>95</v>
      </c>
      <c r="O53" s="238">
        <v>5</v>
      </c>
      <c r="P53" s="238">
        <v>6</v>
      </c>
      <c r="Q53" s="238">
        <v>8</v>
      </c>
      <c r="R53" s="239">
        <v>12</v>
      </c>
      <c r="S53" s="220">
        <v>94</v>
      </c>
      <c r="T53" s="321">
        <v>1</v>
      </c>
      <c r="U53" s="221" t="str">
        <f t="shared" si="0"/>
        <v>GEOGRAPHY</v>
      </c>
      <c r="V53" s="238">
        <v>9</v>
      </c>
      <c r="W53" s="238">
        <v>8</v>
      </c>
      <c r="X53" s="238">
        <v>8</v>
      </c>
      <c r="Y53" s="239">
        <v>13</v>
      </c>
      <c r="Z53" s="239">
        <v>12</v>
      </c>
      <c r="AA53" s="220">
        <v>91</v>
      </c>
      <c r="AB53" s="220"/>
      <c r="AC53" s="321">
        <v>2</v>
      </c>
      <c r="AD53" s="221" t="str">
        <f t="shared" si="1"/>
        <v>HINDI LITERATURE</v>
      </c>
      <c r="AE53" s="238">
        <v>6</v>
      </c>
      <c r="AF53" s="238">
        <v>4</v>
      </c>
      <c r="AG53" s="238" t="s">
        <v>18</v>
      </c>
      <c r="AH53" s="241">
        <v>31</v>
      </c>
      <c r="AI53" s="241"/>
      <c r="AJ53" s="220">
        <v>91</v>
      </c>
      <c r="AK53" s="220"/>
      <c r="AL53" s="321">
        <v>3</v>
      </c>
      <c r="AM53" s="221" t="str">
        <f t="shared" si="2"/>
        <v>INFORMATION TECHNOLOGY AND PROCESSING 1</v>
      </c>
      <c r="AN53" s="238">
        <v>4</v>
      </c>
      <c r="AO53" s="238">
        <v>3</v>
      </c>
      <c r="AP53" s="238">
        <v>7</v>
      </c>
      <c r="AQ53" s="239">
        <v>38</v>
      </c>
      <c r="AR53" s="239">
        <v>18</v>
      </c>
      <c r="AS53" s="220">
        <v>91</v>
      </c>
      <c r="AT53" s="220"/>
      <c r="AU53" s="321"/>
      <c r="AV53" s="221" t="str">
        <f t="shared" si="3"/>
        <v/>
      </c>
      <c r="AW53" s="238"/>
      <c r="AX53" s="238"/>
      <c r="AY53" s="238"/>
      <c r="AZ53" s="241"/>
      <c r="BA53" s="241"/>
      <c r="BB53" s="240"/>
      <c r="BC53" s="220"/>
      <c r="BD53" s="312">
        <v>28</v>
      </c>
      <c r="BE53" s="312">
        <v>25</v>
      </c>
      <c r="BF53" s="500">
        <v>40</v>
      </c>
      <c r="BG53" s="18"/>
    </row>
    <row r="54" spans="1:59" ht="25" customHeight="1" thickBot="1">
      <c r="A54" s="501">
        <v>47</v>
      </c>
      <c r="B54" s="322">
        <f>IF('Student DATA Entry'!A49="","",VALUE('Student DATA Entry'!A49))</f>
        <v>1148</v>
      </c>
      <c r="C54" s="322">
        <f>IF('Student DATA Entry'!B49="","",'Student DATA Entry'!B49)</f>
        <v>6282</v>
      </c>
      <c r="D54" s="323">
        <f>IF('Student DATA Entry'!G49="","",'Student DATA Entry'!G49)</f>
        <v>37663</v>
      </c>
      <c r="E54" s="324" t="str">
        <f>IF('Student DATA Entry'!C49="","",'Student DATA Entry'!C49)</f>
        <v>SOHAIL ALI</v>
      </c>
      <c r="F54" s="324" t="str">
        <f>IF('Student DATA Entry'!D49="","",'Student DATA Entry'!D49)</f>
        <v>MUKHTIYAR ALI</v>
      </c>
      <c r="G54" s="324" t="str">
        <f>IF('Student DATA Entry'!E49="","",'Student DATA Entry'!E49)</f>
        <v>PARVEEN BANO</v>
      </c>
      <c r="H54" s="322" t="str">
        <f>IF('Student DATA Entry'!H49="","",'Student DATA Entry'!H49)</f>
        <v>OBC</v>
      </c>
      <c r="I54" s="325" t="str">
        <f>IF('Student DATA Entry'!F49="","",'Student DATA Entry'!F49)</f>
        <v>M</v>
      </c>
      <c r="J54" s="238">
        <v>4</v>
      </c>
      <c r="K54" s="238">
        <v>7</v>
      </c>
      <c r="L54" s="238">
        <v>8</v>
      </c>
      <c r="M54" s="239">
        <v>35</v>
      </c>
      <c r="N54" s="220">
        <v>95</v>
      </c>
      <c r="O54" s="238">
        <v>5</v>
      </c>
      <c r="P54" s="238">
        <v>6</v>
      </c>
      <c r="Q54" s="238">
        <v>8</v>
      </c>
      <c r="R54" s="239">
        <v>12</v>
      </c>
      <c r="S54" s="220">
        <v>94</v>
      </c>
      <c r="T54" s="321">
        <v>1</v>
      </c>
      <c r="U54" s="221" t="str">
        <f t="shared" si="0"/>
        <v>GEOGRAPHY</v>
      </c>
      <c r="V54" s="238">
        <v>9</v>
      </c>
      <c r="W54" s="238">
        <v>8</v>
      </c>
      <c r="X54" s="238">
        <v>8</v>
      </c>
      <c r="Y54" s="239">
        <v>13</v>
      </c>
      <c r="Z54" s="239">
        <v>12</v>
      </c>
      <c r="AA54" s="220">
        <v>91</v>
      </c>
      <c r="AB54" s="220"/>
      <c r="AC54" s="321">
        <v>2</v>
      </c>
      <c r="AD54" s="221" t="str">
        <f t="shared" si="1"/>
        <v>HINDI LITERATURE</v>
      </c>
      <c r="AE54" s="238">
        <v>6</v>
      </c>
      <c r="AF54" s="238">
        <v>4</v>
      </c>
      <c r="AG54" s="238" t="s">
        <v>18</v>
      </c>
      <c r="AH54" s="241">
        <v>31</v>
      </c>
      <c r="AI54" s="241"/>
      <c r="AJ54" s="220">
        <v>91</v>
      </c>
      <c r="AK54" s="220"/>
      <c r="AL54" s="321">
        <v>3</v>
      </c>
      <c r="AM54" s="221" t="str">
        <f t="shared" si="2"/>
        <v>INFORMATION TECHNOLOGY AND PROCESSING 1</v>
      </c>
      <c r="AN54" s="238">
        <v>4</v>
      </c>
      <c r="AO54" s="238">
        <v>3</v>
      </c>
      <c r="AP54" s="238">
        <v>7</v>
      </c>
      <c r="AQ54" s="239">
        <v>38</v>
      </c>
      <c r="AR54" s="239">
        <v>18</v>
      </c>
      <c r="AS54" s="220">
        <v>91</v>
      </c>
      <c r="AT54" s="220"/>
      <c r="AU54" s="321"/>
      <c r="AV54" s="221" t="str">
        <f t="shared" si="3"/>
        <v/>
      </c>
      <c r="AW54" s="238"/>
      <c r="AX54" s="238"/>
      <c r="AY54" s="238"/>
      <c r="AZ54" s="241"/>
      <c r="BA54" s="241"/>
      <c r="BB54" s="240"/>
      <c r="BC54" s="220"/>
      <c r="BD54" s="312">
        <v>28</v>
      </c>
      <c r="BE54" s="312">
        <v>25</v>
      </c>
      <c r="BF54" s="500">
        <v>40</v>
      </c>
      <c r="BG54" s="18"/>
    </row>
    <row r="55" spans="1:59" ht="25" customHeight="1" thickBot="1">
      <c r="A55" s="499">
        <v>48</v>
      </c>
      <c r="B55" s="322">
        <f>IF('Student DATA Entry'!A50="","",VALUE('Student DATA Entry'!A50))</f>
        <v>1149</v>
      </c>
      <c r="C55" s="322">
        <f>IF('Student DATA Entry'!B50="","",'Student DATA Entry'!B50)</f>
        <v>6288</v>
      </c>
      <c r="D55" s="323">
        <f>IF('Student DATA Entry'!G50="","",'Student DATA Entry'!G50)</f>
        <v>37549</v>
      </c>
      <c r="E55" s="324" t="str">
        <f>IF('Student DATA Entry'!C50="","",'Student DATA Entry'!C50)</f>
        <v>SONAL GUPTA</v>
      </c>
      <c r="F55" s="324" t="str">
        <f>IF('Student DATA Entry'!D50="","",'Student DATA Entry'!D50)</f>
        <v>RAJU GUPTA</v>
      </c>
      <c r="G55" s="324" t="str">
        <f>IF('Student DATA Entry'!E50="","",'Student DATA Entry'!E50)</f>
        <v>GAYATRI DEVI</v>
      </c>
      <c r="H55" s="322" t="str">
        <f>IF('Student DATA Entry'!H50="","",'Student DATA Entry'!H50)</f>
        <v>GEN</v>
      </c>
      <c r="I55" s="325" t="str">
        <f>IF('Student DATA Entry'!F50="","",'Student DATA Entry'!F50)</f>
        <v>F</v>
      </c>
      <c r="J55" s="238">
        <v>4</v>
      </c>
      <c r="K55" s="238">
        <v>7</v>
      </c>
      <c r="L55" s="238">
        <v>8</v>
      </c>
      <c r="M55" s="239">
        <v>35</v>
      </c>
      <c r="N55" s="220">
        <v>95</v>
      </c>
      <c r="O55" s="238">
        <v>5</v>
      </c>
      <c r="P55" s="238">
        <v>6</v>
      </c>
      <c r="Q55" s="238">
        <v>9</v>
      </c>
      <c r="R55" s="239">
        <v>12</v>
      </c>
      <c r="S55" s="220">
        <v>94</v>
      </c>
      <c r="T55" s="321">
        <v>1</v>
      </c>
      <c r="U55" s="221" t="str">
        <f t="shared" si="0"/>
        <v>GEOGRAPHY</v>
      </c>
      <c r="V55" s="238">
        <v>9</v>
      </c>
      <c r="W55" s="238">
        <v>8</v>
      </c>
      <c r="X55" s="238">
        <v>8</v>
      </c>
      <c r="Y55" s="239">
        <v>13</v>
      </c>
      <c r="Z55" s="239">
        <v>12</v>
      </c>
      <c r="AA55" s="220">
        <v>91</v>
      </c>
      <c r="AB55" s="220"/>
      <c r="AC55" s="321">
        <v>2</v>
      </c>
      <c r="AD55" s="221" t="str">
        <f t="shared" si="1"/>
        <v>HINDI LITERATURE</v>
      </c>
      <c r="AE55" s="238">
        <v>6</v>
      </c>
      <c r="AF55" s="238">
        <v>4</v>
      </c>
      <c r="AG55" s="238" t="s">
        <v>18</v>
      </c>
      <c r="AH55" s="241">
        <v>31</v>
      </c>
      <c r="AI55" s="241"/>
      <c r="AJ55" s="220">
        <v>91</v>
      </c>
      <c r="AK55" s="220"/>
      <c r="AL55" s="321">
        <v>3</v>
      </c>
      <c r="AM55" s="221" t="str">
        <f t="shared" si="2"/>
        <v>INFORMATION TECHNOLOGY AND PROCESSING 1</v>
      </c>
      <c r="AN55" s="238">
        <v>4</v>
      </c>
      <c r="AO55" s="238">
        <v>3</v>
      </c>
      <c r="AP55" s="238">
        <v>7</v>
      </c>
      <c r="AQ55" s="239">
        <v>38</v>
      </c>
      <c r="AR55" s="239">
        <v>18</v>
      </c>
      <c r="AS55" s="220">
        <v>91</v>
      </c>
      <c r="AT55" s="220"/>
      <c r="AU55" s="321"/>
      <c r="AV55" s="221" t="str">
        <f t="shared" si="3"/>
        <v/>
      </c>
      <c r="AW55" s="238"/>
      <c r="AX55" s="238"/>
      <c r="AY55" s="238"/>
      <c r="AZ55" s="241"/>
      <c r="BA55" s="241"/>
      <c r="BB55" s="240"/>
      <c r="BC55" s="220"/>
      <c r="BD55" s="312">
        <v>28</v>
      </c>
      <c r="BE55" s="312">
        <v>25</v>
      </c>
      <c r="BF55" s="500">
        <v>40</v>
      </c>
      <c r="BG55" s="18"/>
    </row>
    <row r="56" spans="1:59" ht="25" customHeight="1" thickBot="1">
      <c r="A56" s="501">
        <v>49</v>
      </c>
      <c r="B56" s="322">
        <f>IF('Student DATA Entry'!A51="","",VALUE('Student DATA Entry'!A51))</f>
        <v>1150</v>
      </c>
      <c r="C56" s="322">
        <f>IF('Student DATA Entry'!B51="","",'Student DATA Entry'!B51)</f>
        <v>4851</v>
      </c>
      <c r="D56" s="323">
        <f>IF('Student DATA Entry'!G51="","",'Student DATA Entry'!G51)</f>
        <v>37412</v>
      </c>
      <c r="E56" s="324" t="str">
        <f>IF('Student DATA Entry'!C51="","",'Student DATA Entry'!C51)</f>
        <v>SONALI BARMAN</v>
      </c>
      <c r="F56" s="324" t="str">
        <f>IF('Student DATA Entry'!D51="","",'Student DATA Entry'!D51)</f>
        <v>INDRA MOHAN BARMAN</v>
      </c>
      <c r="G56" s="324" t="str">
        <f>IF('Student DATA Entry'!E51="","",'Student DATA Entry'!E51)</f>
        <v>PARVATI BARMAN</v>
      </c>
      <c r="H56" s="322" t="str">
        <f>IF('Student DATA Entry'!H51="","",'Student DATA Entry'!H51)</f>
        <v>GEN</v>
      </c>
      <c r="I56" s="325" t="str">
        <f>IF('Student DATA Entry'!F51="","",'Student DATA Entry'!F51)</f>
        <v>F</v>
      </c>
      <c r="J56" s="238">
        <v>4</v>
      </c>
      <c r="K56" s="238">
        <v>7</v>
      </c>
      <c r="L56" s="238">
        <v>8</v>
      </c>
      <c r="M56" s="239">
        <v>35</v>
      </c>
      <c r="N56" s="220">
        <v>95</v>
      </c>
      <c r="O56" s="238">
        <v>5</v>
      </c>
      <c r="P56" s="238">
        <v>6</v>
      </c>
      <c r="Q56" s="238">
        <v>9</v>
      </c>
      <c r="R56" s="239">
        <v>12</v>
      </c>
      <c r="S56" s="220">
        <v>94</v>
      </c>
      <c r="T56" s="321">
        <v>1</v>
      </c>
      <c r="U56" s="221" t="str">
        <f t="shared" si="0"/>
        <v>GEOGRAPHY</v>
      </c>
      <c r="V56" s="238">
        <v>9</v>
      </c>
      <c r="W56" s="238">
        <v>8</v>
      </c>
      <c r="X56" s="238">
        <v>8</v>
      </c>
      <c r="Y56" s="239">
        <v>13</v>
      </c>
      <c r="Z56" s="239">
        <v>12</v>
      </c>
      <c r="AA56" s="220">
        <v>91</v>
      </c>
      <c r="AB56" s="220"/>
      <c r="AC56" s="321">
        <v>2</v>
      </c>
      <c r="AD56" s="221" t="str">
        <f t="shared" si="1"/>
        <v>HINDI LITERATURE</v>
      </c>
      <c r="AE56" s="238">
        <v>6</v>
      </c>
      <c r="AF56" s="238">
        <v>4</v>
      </c>
      <c r="AG56" s="238" t="s">
        <v>18</v>
      </c>
      <c r="AH56" s="241">
        <v>31</v>
      </c>
      <c r="AI56" s="241"/>
      <c r="AJ56" s="220">
        <v>91</v>
      </c>
      <c r="AK56" s="220"/>
      <c r="AL56" s="321">
        <v>3</v>
      </c>
      <c r="AM56" s="221" t="str">
        <f t="shared" si="2"/>
        <v>INFORMATION TECHNOLOGY AND PROCESSING 1</v>
      </c>
      <c r="AN56" s="238">
        <v>4</v>
      </c>
      <c r="AO56" s="238">
        <v>3</v>
      </c>
      <c r="AP56" s="238">
        <v>7</v>
      </c>
      <c r="AQ56" s="239">
        <v>38</v>
      </c>
      <c r="AR56" s="239">
        <v>18</v>
      </c>
      <c r="AS56" s="220">
        <v>91</v>
      </c>
      <c r="AT56" s="220"/>
      <c r="AU56" s="321"/>
      <c r="AV56" s="221" t="str">
        <f t="shared" si="3"/>
        <v/>
      </c>
      <c r="AW56" s="238"/>
      <c r="AX56" s="238"/>
      <c r="AY56" s="238"/>
      <c r="AZ56" s="241"/>
      <c r="BA56" s="241"/>
      <c r="BB56" s="240"/>
      <c r="BC56" s="220"/>
      <c r="BD56" s="312">
        <v>28</v>
      </c>
      <c r="BE56" s="312">
        <v>25</v>
      </c>
      <c r="BF56" s="500">
        <v>40</v>
      </c>
      <c r="BG56" s="18"/>
    </row>
    <row r="57" spans="1:59" ht="25" customHeight="1" thickBot="1">
      <c r="A57" s="499">
        <v>50</v>
      </c>
      <c r="B57" s="322">
        <f>IF('Student DATA Entry'!A52="","",VALUE('Student DATA Entry'!A52))</f>
        <v>1151</v>
      </c>
      <c r="C57" s="322">
        <f>IF('Student DATA Entry'!B52="","",'Student DATA Entry'!B52)</f>
        <v>6283</v>
      </c>
      <c r="D57" s="323">
        <f>IF('Student DATA Entry'!G52="","",'Student DATA Entry'!G52)</f>
        <v>37077</v>
      </c>
      <c r="E57" s="324" t="str">
        <f>IF('Student DATA Entry'!C52="","",'Student DATA Entry'!C52)</f>
        <v>SONIYA DHOBI</v>
      </c>
      <c r="F57" s="324" t="str">
        <f>IF('Student DATA Entry'!D52="","",'Student DATA Entry'!D52)</f>
        <v>CHHOTU LAL</v>
      </c>
      <c r="G57" s="324" t="str">
        <f>IF('Student DATA Entry'!E52="","",'Student DATA Entry'!E52)</f>
        <v>MAYA DEVI DHOBI</v>
      </c>
      <c r="H57" s="322" t="str">
        <f>IF('Student DATA Entry'!H52="","",'Student DATA Entry'!H52)</f>
        <v>SC</v>
      </c>
      <c r="I57" s="325" t="str">
        <f>IF('Student DATA Entry'!F52="","",'Student DATA Entry'!F52)</f>
        <v>F</v>
      </c>
      <c r="J57" s="238">
        <v>4</v>
      </c>
      <c r="K57" s="238">
        <v>7</v>
      </c>
      <c r="L57" s="238">
        <v>8</v>
      </c>
      <c r="M57" s="239">
        <v>35</v>
      </c>
      <c r="N57" s="220">
        <v>95</v>
      </c>
      <c r="O57" s="238">
        <v>5</v>
      </c>
      <c r="P57" s="238">
        <v>6</v>
      </c>
      <c r="Q57" s="238">
        <v>9</v>
      </c>
      <c r="R57" s="239">
        <v>12</v>
      </c>
      <c r="S57" s="220">
        <v>94</v>
      </c>
      <c r="T57" s="321">
        <v>1</v>
      </c>
      <c r="U57" s="221" t="str">
        <f t="shared" si="0"/>
        <v>GEOGRAPHY</v>
      </c>
      <c r="V57" s="238">
        <v>9</v>
      </c>
      <c r="W57" s="238">
        <v>8</v>
      </c>
      <c r="X57" s="238">
        <v>8</v>
      </c>
      <c r="Y57" s="239">
        <v>13</v>
      </c>
      <c r="Z57" s="239">
        <v>12</v>
      </c>
      <c r="AA57" s="220">
        <v>91</v>
      </c>
      <c r="AB57" s="220"/>
      <c r="AC57" s="321">
        <v>2</v>
      </c>
      <c r="AD57" s="221" t="str">
        <f t="shared" si="1"/>
        <v>HINDI LITERATURE</v>
      </c>
      <c r="AE57" s="238">
        <v>6</v>
      </c>
      <c r="AF57" s="238">
        <v>4</v>
      </c>
      <c r="AG57" s="238" t="s">
        <v>18</v>
      </c>
      <c r="AH57" s="241">
        <v>31</v>
      </c>
      <c r="AI57" s="241"/>
      <c r="AJ57" s="220">
        <v>91</v>
      </c>
      <c r="AK57" s="220"/>
      <c r="AL57" s="321">
        <v>3</v>
      </c>
      <c r="AM57" s="221" t="str">
        <f t="shared" si="2"/>
        <v>INFORMATION TECHNOLOGY AND PROCESSING 1</v>
      </c>
      <c r="AN57" s="238">
        <v>4</v>
      </c>
      <c r="AO57" s="238">
        <v>3</v>
      </c>
      <c r="AP57" s="238">
        <v>7</v>
      </c>
      <c r="AQ57" s="239">
        <v>38</v>
      </c>
      <c r="AR57" s="239">
        <v>18</v>
      </c>
      <c r="AS57" s="220">
        <v>91</v>
      </c>
      <c r="AT57" s="220"/>
      <c r="AU57" s="321"/>
      <c r="AV57" s="221" t="str">
        <f t="shared" si="3"/>
        <v/>
      </c>
      <c r="AW57" s="238"/>
      <c r="AX57" s="238"/>
      <c r="AY57" s="238"/>
      <c r="AZ57" s="241"/>
      <c r="BA57" s="241"/>
      <c r="BB57" s="240"/>
      <c r="BC57" s="220"/>
      <c r="BD57" s="312">
        <v>28</v>
      </c>
      <c r="BE57" s="312">
        <v>25</v>
      </c>
      <c r="BF57" s="500">
        <v>40</v>
      </c>
      <c r="BG57" s="18"/>
    </row>
    <row r="58" spans="1:59" ht="25" customHeight="1" thickBot="1">
      <c r="A58" s="501">
        <v>51</v>
      </c>
      <c r="B58" s="322">
        <f>IF('Student DATA Entry'!A53="","",VALUE('Student DATA Entry'!A53))</f>
        <v>1152</v>
      </c>
      <c r="C58" s="322">
        <f>IF('Student DATA Entry'!B53="","",'Student DATA Entry'!B53)</f>
        <v>6398</v>
      </c>
      <c r="D58" s="323">
        <f>IF('Student DATA Entry'!G53="","",'Student DATA Entry'!G53)</f>
        <v>38168</v>
      </c>
      <c r="E58" s="324" t="str">
        <f>IF('Student DATA Entry'!C53="","",'Student DATA Entry'!C53)</f>
        <v>SUNIL MEGHWAL</v>
      </c>
      <c r="F58" s="324" t="str">
        <f>IF('Student DATA Entry'!D53="","",'Student DATA Entry'!D53)</f>
        <v>PRAKASH CHAND MEGHWAL</v>
      </c>
      <c r="G58" s="324" t="str">
        <f>IF('Student DATA Entry'!E53="","",'Student DATA Entry'!E53)</f>
        <v>SUSHILA</v>
      </c>
      <c r="H58" s="322" t="str">
        <f>IF('Student DATA Entry'!H53="","",'Student DATA Entry'!H53)</f>
        <v>GEN</v>
      </c>
      <c r="I58" s="325" t="str">
        <f>IF('Student DATA Entry'!F53="","",'Student DATA Entry'!F53)</f>
        <v>M</v>
      </c>
      <c r="J58" s="238">
        <v>4</v>
      </c>
      <c r="K58" s="238">
        <v>7</v>
      </c>
      <c r="L58" s="238">
        <v>8</v>
      </c>
      <c r="M58" s="239">
        <v>35</v>
      </c>
      <c r="N58" s="220">
        <v>95</v>
      </c>
      <c r="O58" s="238">
        <v>5</v>
      </c>
      <c r="P58" s="238">
        <v>6</v>
      </c>
      <c r="Q58" s="238">
        <v>7</v>
      </c>
      <c r="R58" s="239">
        <v>12</v>
      </c>
      <c r="S58" s="220">
        <v>94</v>
      </c>
      <c r="T58" s="321">
        <v>1</v>
      </c>
      <c r="U58" s="221" t="str">
        <f t="shared" si="0"/>
        <v>GEOGRAPHY</v>
      </c>
      <c r="V58" s="238">
        <v>9</v>
      </c>
      <c r="W58" s="238">
        <v>8</v>
      </c>
      <c r="X58" s="238">
        <v>8</v>
      </c>
      <c r="Y58" s="239">
        <v>13</v>
      </c>
      <c r="Z58" s="239">
        <v>12</v>
      </c>
      <c r="AA58" s="220">
        <v>91</v>
      </c>
      <c r="AB58" s="220"/>
      <c r="AC58" s="321">
        <v>2</v>
      </c>
      <c r="AD58" s="221" t="str">
        <f t="shared" si="1"/>
        <v>HINDI LITERATURE</v>
      </c>
      <c r="AE58" s="238">
        <v>6</v>
      </c>
      <c r="AF58" s="238">
        <v>4</v>
      </c>
      <c r="AG58" s="238" t="s">
        <v>18</v>
      </c>
      <c r="AH58" s="241">
        <v>31</v>
      </c>
      <c r="AI58" s="241"/>
      <c r="AJ58" s="220">
        <v>91</v>
      </c>
      <c r="AK58" s="220"/>
      <c r="AL58" s="321">
        <v>3</v>
      </c>
      <c r="AM58" s="221" t="str">
        <f t="shared" si="2"/>
        <v>INFORMATION TECHNOLOGY AND PROCESSING 1</v>
      </c>
      <c r="AN58" s="238">
        <v>4</v>
      </c>
      <c r="AO58" s="238">
        <v>3</v>
      </c>
      <c r="AP58" s="238">
        <v>7</v>
      </c>
      <c r="AQ58" s="239">
        <v>38</v>
      </c>
      <c r="AR58" s="239">
        <v>18</v>
      </c>
      <c r="AS58" s="220">
        <v>91</v>
      </c>
      <c r="AT58" s="220"/>
      <c r="AU58" s="321"/>
      <c r="AV58" s="221" t="str">
        <f t="shared" si="3"/>
        <v/>
      </c>
      <c r="AW58" s="238"/>
      <c r="AX58" s="238"/>
      <c r="AY58" s="238"/>
      <c r="AZ58" s="241"/>
      <c r="BA58" s="241"/>
      <c r="BB58" s="240"/>
      <c r="BC58" s="220"/>
      <c r="BD58" s="312">
        <v>28</v>
      </c>
      <c r="BE58" s="312">
        <v>25</v>
      </c>
      <c r="BF58" s="500">
        <v>40</v>
      </c>
      <c r="BG58" s="18"/>
    </row>
    <row r="59" spans="1:59" ht="25" customHeight="1" thickBot="1">
      <c r="A59" s="499">
        <v>52</v>
      </c>
      <c r="B59" s="322">
        <f>IF('Student DATA Entry'!A54="","",VALUE('Student DATA Entry'!A54))</f>
        <v>1153</v>
      </c>
      <c r="C59" s="322">
        <f>IF('Student DATA Entry'!B54="","",'Student DATA Entry'!B54)</f>
        <v>6329</v>
      </c>
      <c r="D59" s="323">
        <f>IF('Student DATA Entry'!G54="","",'Student DATA Entry'!G54)</f>
        <v>37863</v>
      </c>
      <c r="E59" s="324" t="str">
        <f>IF('Student DATA Entry'!C54="","",'Student DATA Entry'!C54)</f>
        <v>SUNIL SAINI</v>
      </c>
      <c r="F59" s="324" t="str">
        <f>IF('Student DATA Entry'!D54="","",'Student DATA Entry'!D54)</f>
        <v>RAMRATAN SAINI</v>
      </c>
      <c r="G59" s="324" t="str">
        <f>IF('Student DATA Entry'!E54="","",'Student DATA Entry'!E54)</f>
        <v>KESHAR DEVI</v>
      </c>
      <c r="H59" s="322" t="str">
        <f>IF('Student DATA Entry'!H54="","",'Student DATA Entry'!H54)</f>
        <v>OBC</v>
      </c>
      <c r="I59" s="325" t="str">
        <f>IF('Student DATA Entry'!F54="","",'Student DATA Entry'!F54)</f>
        <v>M</v>
      </c>
      <c r="J59" s="238">
        <v>4</v>
      </c>
      <c r="K59" s="238">
        <v>7</v>
      </c>
      <c r="L59" s="238">
        <v>8</v>
      </c>
      <c r="M59" s="239">
        <v>35</v>
      </c>
      <c r="N59" s="220">
        <v>95</v>
      </c>
      <c r="O59" s="238">
        <v>5</v>
      </c>
      <c r="P59" s="238">
        <v>6</v>
      </c>
      <c r="Q59" s="238">
        <v>7</v>
      </c>
      <c r="R59" s="239">
        <v>12</v>
      </c>
      <c r="S59" s="220">
        <v>94</v>
      </c>
      <c r="T59" s="321">
        <v>1</v>
      </c>
      <c r="U59" s="221" t="str">
        <f t="shared" si="0"/>
        <v>GEOGRAPHY</v>
      </c>
      <c r="V59" s="238">
        <v>9</v>
      </c>
      <c r="W59" s="238">
        <v>8</v>
      </c>
      <c r="X59" s="238">
        <v>8</v>
      </c>
      <c r="Y59" s="239">
        <v>13</v>
      </c>
      <c r="Z59" s="239">
        <v>12</v>
      </c>
      <c r="AA59" s="220">
        <v>91</v>
      </c>
      <c r="AB59" s="220"/>
      <c r="AC59" s="321">
        <v>2</v>
      </c>
      <c r="AD59" s="221" t="str">
        <f t="shared" si="1"/>
        <v>HINDI LITERATURE</v>
      </c>
      <c r="AE59" s="238">
        <v>6</v>
      </c>
      <c r="AF59" s="238">
        <v>4</v>
      </c>
      <c r="AG59" s="238" t="s">
        <v>18</v>
      </c>
      <c r="AH59" s="241">
        <v>31</v>
      </c>
      <c r="AI59" s="241"/>
      <c r="AJ59" s="220">
        <v>91</v>
      </c>
      <c r="AK59" s="220"/>
      <c r="AL59" s="321">
        <v>3</v>
      </c>
      <c r="AM59" s="221" t="str">
        <f t="shared" si="2"/>
        <v>INFORMATION TECHNOLOGY AND PROCESSING 1</v>
      </c>
      <c r="AN59" s="238">
        <v>4</v>
      </c>
      <c r="AO59" s="238">
        <v>3</v>
      </c>
      <c r="AP59" s="238">
        <v>7</v>
      </c>
      <c r="AQ59" s="239">
        <v>38</v>
      </c>
      <c r="AR59" s="239">
        <v>18</v>
      </c>
      <c r="AS59" s="220">
        <v>91</v>
      </c>
      <c r="AT59" s="220"/>
      <c r="AU59" s="321"/>
      <c r="AV59" s="221" t="str">
        <f t="shared" si="3"/>
        <v/>
      </c>
      <c r="AW59" s="238"/>
      <c r="AX59" s="238"/>
      <c r="AY59" s="238"/>
      <c r="AZ59" s="241"/>
      <c r="BA59" s="241"/>
      <c r="BB59" s="240"/>
      <c r="BC59" s="220"/>
      <c r="BD59" s="312">
        <v>28</v>
      </c>
      <c r="BE59" s="312">
        <v>25</v>
      </c>
      <c r="BF59" s="500">
        <v>40</v>
      </c>
      <c r="BG59" s="18"/>
    </row>
    <row r="60" spans="1:59" ht="25" customHeight="1" thickBot="1">
      <c r="A60" s="501">
        <v>53</v>
      </c>
      <c r="B60" s="322">
        <f>IF('Student DATA Entry'!A55="","",VALUE('Student DATA Entry'!A55))</f>
        <v>1154</v>
      </c>
      <c r="C60" s="322">
        <f>IF('Student DATA Entry'!B55="","",'Student DATA Entry'!B55)</f>
        <v>6249</v>
      </c>
      <c r="D60" s="323">
        <f>IF('Student DATA Entry'!G55="","",'Student DATA Entry'!G55)</f>
        <v>37619</v>
      </c>
      <c r="E60" s="324" t="str">
        <f>IF('Student DATA Entry'!C55="","",'Student DATA Entry'!C55)</f>
        <v>TANU VERMA</v>
      </c>
      <c r="F60" s="324" t="str">
        <f>IF('Student DATA Entry'!D55="","",'Student DATA Entry'!D55)</f>
        <v>SARDAR VERMA</v>
      </c>
      <c r="G60" s="324" t="str">
        <f>IF('Student DATA Entry'!E55="","",'Student DATA Entry'!E55)</f>
        <v>NARBADA VERMA</v>
      </c>
      <c r="H60" s="322" t="str">
        <f>IF('Student DATA Entry'!H55="","",'Student DATA Entry'!H55)</f>
        <v>SC</v>
      </c>
      <c r="I60" s="325" t="str">
        <f>IF('Student DATA Entry'!F55="","",'Student DATA Entry'!F55)</f>
        <v>F</v>
      </c>
      <c r="J60" s="238">
        <v>4</v>
      </c>
      <c r="K60" s="238">
        <v>7</v>
      </c>
      <c r="L60" s="238">
        <v>8</v>
      </c>
      <c r="M60" s="239">
        <v>35</v>
      </c>
      <c r="N60" s="220">
        <v>95</v>
      </c>
      <c r="O60" s="238">
        <v>5</v>
      </c>
      <c r="P60" s="238">
        <v>6</v>
      </c>
      <c r="Q60" s="238">
        <v>7</v>
      </c>
      <c r="R60" s="239">
        <v>12</v>
      </c>
      <c r="S60" s="220">
        <v>94</v>
      </c>
      <c r="T60" s="321">
        <v>1</v>
      </c>
      <c r="U60" s="221" t="str">
        <f t="shared" si="0"/>
        <v>GEOGRAPHY</v>
      </c>
      <c r="V60" s="238">
        <v>9</v>
      </c>
      <c r="W60" s="238">
        <v>8</v>
      </c>
      <c r="X60" s="238">
        <v>8</v>
      </c>
      <c r="Y60" s="239">
        <v>13</v>
      </c>
      <c r="Z60" s="239">
        <v>12</v>
      </c>
      <c r="AA60" s="220">
        <v>91</v>
      </c>
      <c r="AB60" s="220"/>
      <c r="AC60" s="321">
        <v>2</v>
      </c>
      <c r="AD60" s="221" t="str">
        <f t="shared" si="1"/>
        <v>HINDI LITERATURE</v>
      </c>
      <c r="AE60" s="238">
        <v>6</v>
      </c>
      <c r="AF60" s="238">
        <v>4</v>
      </c>
      <c r="AG60" s="238" t="s">
        <v>18</v>
      </c>
      <c r="AH60" s="241">
        <v>31</v>
      </c>
      <c r="AI60" s="241"/>
      <c r="AJ60" s="220">
        <v>91</v>
      </c>
      <c r="AK60" s="220"/>
      <c r="AL60" s="321">
        <v>3</v>
      </c>
      <c r="AM60" s="221" t="str">
        <f t="shared" si="2"/>
        <v>INFORMATION TECHNOLOGY AND PROCESSING 1</v>
      </c>
      <c r="AN60" s="238">
        <v>4</v>
      </c>
      <c r="AO60" s="238">
        <v>3</v>
      </c>
      <c r="AP60" s="238">
        <v>7</v>
      </c>
      <c r="AQ60" s="239">
        <v>38</v>
      </c>
      <c r="AR60" s="239">
        <v>18</v>
      </c>
      <c r="AS60" s="220">
        <v>91</v>
      </c>
      <c r="AT60" s="220"/>
      <c r="AU60" s="321"/>
      <c r="AV60" s="221" t="str">
        <f t="shared" si="3"/>
        <v/>
      </c>
      <c r="AW60" s="238"/>
      <c r="AX60" s="238"/>
      <c r="AY60" s="238"/>
      <c r="AZ60" s="241"/>
      <c r="BA60" s="241"/>
      <c r="BB60" s="240"/>
      <c r="BC60" s="220"/>
      <c r="BD60" s="312">
        <v>28</v>
      </c>
      <c r="BE60" s="312">
        <v>25</v>
      </c>
      <c r="BF60" s="500">
        <v>40</v>
      </c>
      <c r="BG60" s="18"/>
    </row>
    <row r="61" spans="1:59" ht="25" customHeight="1" thickBot="1">
      <c r="A61" s="499">
        <v>54</v>
      </c>
      <c r="B61" s="322">
        <f>IF('Student DATA Entry'!A56="","",VALUE('Student DATA Entry'!A56))</f>
        <v>1155</v>
      </c>
      <c r="C61" s="322">
        <f>IF('Student DATA Entry'!B56="","",'Student DATA Entry'!B56)</f>
        <v>6353</v>
      </c>
      <c r="D61" s="323">
        <f>IF('Student DATA Entry'!G56="","",'Student DATA Entry'!G56)</f>
        <v>36443</v>
      </c>
      <c r="E61" s="324" t="str">
        <f>IF('Student DATA Entry'!C56="","",'Student DATA Entry'!C56)</f>
        <v>TARUNA BAIRWA</v>
      </c>
      <c r="F61" s="324" t="str">
        <f>IF('Student DATA Entry'!D56="","",'Student DATA Entry'!D56)</f>
        <v>BHAWANI SHANKAR</v>
      </c>
      <c r="G61" s="324" t="str">
        <f>IF('Student DATA Entry'!E56="","",'Student DATA Entry'!E56)</f>
        <v>PINKI BAI</v>
      </c>
      <c r="H61" s="322" t="str">
        <f>IF('Student DATA Entry'!H56="","",'Student DATA Entry'!H56)</f>
        <v>SC</v>
      </c>
      <c r="I61" s="325" t="str">
        <f>IF('Student DATA Entry'!F56="","",'Student DATA Entry'!F56)</f>
        <v>F</v>
      </c>
      <c r="J61" s="238">
        <v>4</v>
      </c>
      <c r="K61" s="238">
        <v>7</v>
      </c>
      <c r="L61" s="238">
        <v>8</v>
      </c>
      <c r="M61" s="239">
        <v>35</v>
      </c>
      <c r="N61" s="220">
        <v>95</v>
      </c>
      <c r="O61" s="238">
        <v>5</v>
      </c>
      <c r="P61" s="238">
        <v>6</v>
      </c>
      <c r="Q61" s="238">
        <v>7</v>
      </c>
      <c r="R61" s="239">
        <v>12</v>
      </c>
      <c r="S61" s="220">
        <v>94</v>
      </c>
      <c r="T61" s="321">
        <v>1</v>
      </c>
      <c r="U61" s="221" t="str">
        <f t="shared" si="0"/>
        <v>GEOGRAPHY</v>
      </c>
      <c r="V61" s="238">
        <v>9</v>
      </c>
      <c r="W61" s="238">
        <v>8</v>
      </c>
      <c r="X61" s="238">
        <v>8</v>
      </c>
      <c r="Y61" s="239">
        <v>13</v>
      </c>
      <c r="Z61" s="239">
        <v>12</v>
      </c>
      <c r="AA61" s="220">
        <v>91</v>
      </c>
      <c r="AB61" s="220"/>
      <c r="AC61" s="321">
        <v>2</v>
      </c>
      <c r="AD61" s="221" t="str">
        <f t="shared" si="1"/>
        <v>HINDI LITERATURE</v>
      </c>
      <c r="AE61" s="238">
        <v>6</v>
      </c>
      <c r="AF61" s="238">
        <v>4</v>
      </c>
      <c r="AG61" s="238" t="s">
        <v>18</v>
      </c>
      <c r="AH61" s="241">
        <v>31</v>
      </c>
      <c r="AI61" s="241"/>
      <c r="AJ61" s="220">
        <v>91</v>
      </c>
      <c r="AK61" s="220"/>
      <c r="AL61" s="321">
        <v>3</v>
      </c>
      <c r="AM61" s="221" t="str">
        <f t="shared" si="2"/>
        <v>INFORMATION TECHNOLOGY AND PROCESSING 1</v>
      </c>
      <c r="AN61" s="238">
        <v>4</v>
      </c>
      <c r="AO61" s="238">
        <v>3</v>
      </c>
      <c r="AP61" s="238">
        <v>7</v>
      </c>
      <c r="AQ61" s="239">
        <v>38</v>
      </c>
      <c r="AR61" s="239">
        <v>18</v>
      </c>
      <c r="AS61" s="220">
        <v>91</v>
      </c>
      <c r="AT61" s="220"/>
      <c r="AU61" s="321"/>
      <c r="AV61" s="221" t="str">
        <f t="shared" si="3"/>
        <v/>
      </c>
      <c r="AW61" s="238"/>
      <c r="AX61" s="238"/>
      <c r="AY61" s="238"/>
      <c r="AZ61" s="241"/>
      <c r="BA61" s="241"/>
      <c r="BB61" s="240"/>
      <c r="BC61" s="220"/>
      <c r="BD61" s="312">
        <v>28</v>
      </c>
      <c r="BE61" s="312">
        <v>25</v>
      </c>
      <c r="BF61" s="500">
        <v>40</v>
      </c>
      <c r="BG61" s="18"/>
    </row>
    <row r="62" spans="1:59" ht="25" customHeight="1" thickBot="1">
      <c r="A62" s="501">
        <v>55</v>
      </c>
      <c r="B62" s="322">
        <f>IF('Student DATA Entry'!A57="","",VALUE('Student DATA Entry'!A57))</f>
        <v>1156</v>
      </c>
      <c r="C62" s="322">
        <f>IF('Student DATA Entry'!B57="","",'Student DATA Entry'!B57)</f>
        <v>6465</v>
      </c>
      <c r="D62" s="323">
        <f>IF('Student DATA Entry'!G57="","",'Student DATA Entry'!G57)</f>
        <v>38048</v>
      </c>
      <c r="E62" s="324" t="str">
        <f>IF('Student DATA Entry'!C57="","",'Student DATA Entry'!C57)</f>
        <v>Vijay Kumar Badigar</v>
      </c>
      <c r="F62" s="324" t="str">
        <f>IF('Student DATA Entry'!D57="","",'Student DATA Entry'!D57)</f>
        <v>Ramgopal Yadav</v>
      </c>
      <c r="G62" s="324" t="str">
        <f>IF('Student DATA Entry'!E57="","",'Student DATA Entry'!E57)</f>
        <v>Aachi Devi</v>
      </c>
      <c r="H62" s="322" t="str">
        <f>IF('Student DATA Entry'!H57="","",'Student DATA Entry'!H57)</f>
        <v>OBC</v>
      </c>
      <c r="I62" s="325" t="str">
        <f>IF('Student DATA Entry'!F57="","",'Student DATA Entry'!F57)</f>
        <v>M</v>
      </c>
      <c r="J62" s="238">
        <v>4</v>
      </c>
      <c r="K62" s="238">
        <v>7</v>
      </c>
      <c r="L62" s="238">
        <v>8</v>
      </c>
      <c r="M62" s="239">
        <v>35</v>
      </c>
      <c r="N62" s="220">
        <v>95</v>
      </c>
      <c r="O62" s="238">
        <v>5</v>
      </c>
      <c r="P62" s="238">
        <v>6</v>
      </c>
      <c r="Q62" s="238">
        <v>7</v>
      </c>
      <c r="R62" s="239">
        <v>12</v>
      </c>
      <c r="S62" s="220">
        <v>94</v>
      </c>
      <c r="T62" s="321">
        <v>1</v>
      </c>
      <c r="U62" s="221" t="str">
        <f t="shared" si="0"/>
        <v>GEOGRAPHY</v>
      </c>
      <c r="V62" s="238">
        <v>9</v>
      </c>
      <c r="W62" s="238">
        <v>8</v>
      </c>
      <c r="X62" s="238">
        <v>8</v>
      </c>
      <c r="Y62" s="239">
        <v>13</v>
      </c>
      <c r="Z62" s="239">
        <v>12</v>
      </c>
      <c r="AA62" s="220">
        <v>91</v>
      </c>
      <c r="AB62" s="220"/>
      <c r="AC62" s="321">
        <v>2</v>
      </c>
      <c r="AD62" s="221" t="str">
        <f t="shared" si="1"/>
        <v>HINDI LITERATURE</v>
      </c>
      <c r="AE62" s="238">
        <v>6</v>
      </c>
      <c r="AF62" s="238">
        <v>4</v>
      </c>
      <c r="AG62" s="238" t="s">
        <v>18</v>
      </c>
      <c r="AH62" s="241">
        <v>31</v>
      </c>
      <c r="AI62" s="241"/>
      <c r="AJ62" s="220">
        <v>91</v>
      </c>
      <c r="AK62" s="220"/>
      <c r="AL62" s="321">
        <v>3</v>
      </c>
      <c r="AM62" s="221" t="str">
        <f t="shared" si="2"/>
        <v>INFORMATION TECHNOLOGY AND PROCESSING 1</v>
      </c>
      <c r="AN62" s="238">
        <v>4</v>
      </c>
      <c r="AO62" s="238">
        <v>3</v>
      </c>
      <c r="AP62" s="238">
        <v>7</v>
      </c>
      <c r="AQ62" s="239">
        <v>38</v>
      </c>
      <c r="AR62" s="239">
        <v>18</v>
      </c>
      <c r="AS62" s="220">
        <v>91</v>
      </c>
      <c r="AT62" s="220"/>
      <c r="AU62" s="321"/>
      <c r="AV62" s="221" t="str">
        <f t="shared" si="3"/>
        <v/>
      </c>
      <c r="AW62" s="238"/>
      <c r="AX62" s="238"/>
      <c r="AY62" s="238"/>
      <c r="AZ62" s="241"/>
      <c r="BA62" s="241"/>
      <c r="BB62" s="240"/>
      <c r="BC62" s="220"/>
      <c r="BD62" s="312">
        <v>28</v>
      </c>
      <c r="BE62" s="312">
        <v>25</v>
      </c>
      <c r="BF62" s="500">
        <v>40</v>
      </c>
      <c r="BG62" s="18"/>
    </row>
    <row r="63" spans="1:59" ht="25" customHeight="1" thickBot="1">
      <c r="A63" s="499">
        <v>56</v>
      </c>
      <c r="B63" s="322">
        <f>IF('Student DATA Entry'!A58="","",VALUE('Student DATA Entry'!A58))</f>
        <v>1157</v>
      </c>
      <c r="C63" s="322">
        <f>IF('Student DATA Entry'!B58="","",'Student DATA Entry'!B58)</f>
        <v>6343</v>
      </c>
      <c r="D63" s="323">
        <f>IF('Student DATA Entry'!G58="","",'Student DATA Entry'!G58)</f>
        <v>38895</v>
      </c>
      <c r="E63" s="324" t="str">
        <f>IF('Student DATA Entry'!C58="","",'Student DATA Entry'!C58)</f>
        <v>VISHAL SHARMA</v>
      </c>
      <c r="F63" s="324" t="str">
        <f>IF('Student DATA Entry'!D58="","",'Student DATA Entry'!D58)</f>
        <v>RAM KISHOR SHARMA</v>
      </c>
      <c r="G63" s="324" t="str">
        <f>IF('Student DATA Entry'!E58="","",'Student DATA Entry'!E58)</f>
        <v>ANITA DEVI</v>
      </c>
      <c r="H63" s="322" t="str">
        <f>IF('Student DATA Entry'!H58="","",'Student DATA Entry'!H58)</f>
        <v>GEN</v>
      </c>
      <c r="I63" s="325" t="str">
        <f>IF('Student DATA Entry'!F58="","",'Student DATA Entry'!F58)</f>
        <v>M</v>
      </c>
      <c r="J63" s="238">
        <v>4</v>
      </c>
      <c r="K63" s="238">
        <v>7</v>
      </c>
      <c r="L63" s="238">
        <v>8</v>
      </c>
      <c r="M63" s="239">
        <v>35</v>
      </c>
      <c r="N63" s="220">
        <v>95</v>
      </c>
      <c r="O63" s="238">
        <v>5</v>
      </c>
      <c r="P63" s="238">
        <v>6</v>
      </c>
      <c r="Q63" s="238">
        <v>8</v>
      </c>
      <c r="R63" s="239">
        <v>12</v>
      </c>
      <c r="S63" s="220">
        <v>94</v>
      </c>
      <c r="T63" s="321">
        <v>1</v>
      </c>
      <c r="U63" s="221" t="str">
        <f t="shared" si="0"/>
        <v>GEOGRAPHY</v>
      </c>
      <c r="V63" s="238">
        <v>9</v>
      </c>
      <c r="W63" s="238">
        <v>8</v>
      </c>
      <c r="X63" s="238">
        <v>8</v>
      </c>
      <c r="Y63" s="239">
        <v>13</v>
      </c>
      <c r="Z63" s="239">
        <v>12</v>
      </c>
      <c r="AA63" s="220">
        <v>91</v>
      </c>
      <c r="AB63" s="220"/>
      <c r="AC63" s="321">
        <v>2</v>
      </c>
      <c r="AD63" s="221" t="str">
        <f t="shared" si="1"/>
        <v>HINDI LITERATURE</v>
      </c>
      <c r="AE63" s="238">
        <v>6</v>
      </c>
      <c r="AF63" s="238">
        <v>4</v>
      </c>
      <c r="AG63" s="238" t="s">
        <v>18</v>
      </c>
      <c r="AH63" s="241">
        <v>31</v>
      </c>
      <c r="AI63" s="241"/>
      <c r="AJ63" s="220">
        <v>91</v>
      </c>
      <c r="AK63" s="220"/>
      <c r="AL63" s="321">
        <v>3</v>
      </c>
      <c r="AM63" s="221" t="str">
        <f t="shared" si="2"/>
        <v>INFORMATION TECHNOLOGY AND PROCESSING 1</v>
      </c>
      <c r="AN63" s="238">
        <v>4</v>
      </c>
      <c r="AO63" s="238">
        <v>3</v>
      </c>
      <c r="AP63" s="238">
        <v>7</v>
      </c>
      <c r="AQ63" s="239">
        <v>38</v>
      </c>
      <c r="AR63" s="239">
        <v>18</v>
      </c>
      <c r="AS63" s="220">
        <v>91</v>
      </c>
      <c r="AT63" s="220"/>
      <c r="AU63" s="321"/>
      <c r="AV63" s="221" t="str">
        <f t="shared" si="3"/>
        <v/>
      </c>
      <c r="AW63" s="238"/>
      <c r="AX63" s="238"/>
      <c r="AY63" s="238"/>
      <c r="AZ63" s="241"/>
      <c r="BA63" s="241"/>
      <c r="BB63" s="240"/>
      <c r="BC63" s="220"/>
      <c r="BD63" s="312">
        <v>28</v>
      </c>
      <c r="BE63" s="312">
        <v>25</v>
      </c>
      <c r="BF63" s="500">
        <v>40</v>
      </c>
      <c r="BG63" s="18"/>
    </row>
    <row r="64" spans="1:59" ht="25" customHeight="1" thickBot="1">
      <c r="A64" s="501">
        <v>57</v>
      </c>
      <c r="B64" s="322">
        <f>IF('Student DATA Entry'!A59="","",VALUE('Student DATA Entry'!A59))</f>
        <v>1158</v>
      </c>
      <c r="C64" s="322">
        <f>IF('Student DATA Entry'!B59="","",'Student DATA Entry'!B59)</f>
        <v>6224</v>
      </c>
      <c r="D64" s="323">
        <f>IF('Student DATA Entry'!G59="","",'Student DATA Entry'!G59)</f>
        <v>37829</v>
      </c>
      <c r="E64" s="324" t="str">
        <f>IF('Student DATA Entry'!C59="","",'Student DATA Entry'!C59)</f>
        <v>VISHNU SIGHAL</v>
      </c>
      <c r="F64" s="324" t="str">
        <f>IF('Student DATA Entry'!D59="","",'Student DATA Entry'!D59)</f>
        <v>SADHU RAM SINGHAL</v>
      </c>
      <c r="G64" s="324" t="str">
        <f>IF('Student DATA Entry'!E59="","",'Student DATA Entry'!E59)</f>
        <v>ARUNA SINGHAL</v>
      </c>
      <c r="H64" s="322" t="str">
        <f>IF('Student DATA Entry'!H59="","",'Student DATA Entry'!H59)</f>
        <v>GEN</v>
      </c>
      <c r="I64" s="325" t="str">
        <f>IF('Student DATA Entry'!F59="","",'Student DATA Entry'!F59)</f>
        <v>M</v>
      </c>
      <c r="J64" s="238">
        <v>4</v>
      </c>
      <c r="K64" s="238">
        <v>7</v>
      </c>
      <c r="L64" s="238">
        <v>8</v>
      </c>
      <c r="M64" s="239">
        <v>35</v>
      </c>
      <c r="N64" s="220">
        <v>95</v>
      </c>
      <c r="O64" s="238">
        <v>5</v>
      </c>
      <c r="P64" s="238">
        <v>6</v>
      </c>
      <c r="Q64" s="238">
        <v>8</v>
      </c>
      <c r="R64" s="239">
        <v>12</v>
      </c>
      <c r="S64" s="220">
        <v>94</v>
      </c>
      <c r="T64" s="321">
        <v>1</v>
      </c>
      <c r="U64" s="221" t="str">
        <f t="shared" si="0"/>
        <v>GEOGRAPHY</v>
      </c>
      <c r="V64" s="238">
        <v>9</v>
      </c>
      <c r="W64" s="238">
        <v>8</v>
      </c>
      <c r="X64" s="238">
        <v>8</v>
      </c>
      <c r="Y64" s="239">
        <v>13</v>
      </c>
      <c r="Z64" s="239">
        <v>12</v>
      </c>
      <c r="AA64" s="220">
        <v>91</v>
      </c>
      <c r="AB64" s="220"/>
      <c r="AC64" s="321">
        <v>2</v>
      </c>
      <c r="AD64" s="221" t="str">
        <f t="shared" si="1"/>
        <v>HINDI LITERATURE</v>
      </c>
      <c r="AE64" s="238">
        <v>6</v>
      </c>
      <c r="AF64" s="238">
        <v>4</v>
      </c>
      <c r="AG64" s="238" t="s">
        <v>18</v>
      </c>
      <c r="AH64" s="241">
        <v>31</v>
      </c>
      <c r="AI64" s="241"/>
      <c r="AJ64" s="220">
        <v>91</v>
      </c>
      <c r="AK64" s="220"/>
      <c r="AL64" s="321">
        <v>3</v>
      </c>
      <c r="AM64" s="221" t="str">
        <f t="shared" si="2"/>
        <v>INFORMATION TECHNOLOGY AND PROCESSING 1</v>
      </c>
      <c r="AN64" s="238">
        <v>4</v>
      </c>
      <c r="AO64" s="238">
        <v>3</v>
      </c>
      <c r="AP64" s="238">
        <v>7</v>
      </c>
      <c r="AQ64" s="239">
        <v>38</v>
      </c>
      <c r="AR64" s="239">
        <v>18</v>
      </c>
      <c r="AS64" s="220">
        <v>91</v>
      </c>
      <c r="AT64" s="220"/>
      <c r="AU64" s="321"/>
      <c r="AV64" s="221" t="str">
        <f t="shared" si="3"/>
        <v/>
      </c>
      <c r="AW64" s="238"/>
      <c r="AX64" s="238"/>
      <c r="AY64" s="238"/>
      <c r="AZ64" s="241"/>
      <c r="BA64" s="241"/>
      <c r="BB64" s="240"/>
      <c r="BC64" s="220"/>
      <c r="BD64" s="312">
        <v>28</v>
      </c>
      <c r="BE64" s="312">
        <v>25</v>
      </c>
      <c r="BF64" s="500">
        <v>40</v>
      </c>
      <c r="BG64" s="18"/>
    </row>
    <row r="65" spans="1:59" ht="25" customHeight="1" thickBot="1">
      <c r="A65" s="499">
        <v>58</v>
      </c>
      <c r="B65" s="322" t="str">
        <f>IF('Student DATA Entry'!A60="","",VALUE('Student DATA Entry'!A60))</f>
        <v/>
      </c>
      <c r="C65" s="322" t="str">
        <f>IF('Student DATA Entry'!B60="","",'Student DATA Entry'!B60)</f>
        <v/>
      </c>
      <c r="D65" s="323" t="str">
        <f>IF('Student DATA Entry'!G60="","",'Student DATA Entry'!G60)</f>
        <v/>
      </c>
      <c r="E65" s="324" t="str">
        <f>IF('Student DATA Entry'!C60="","",'Student DATA Entry'!C60)</f>
        <v/>
      </c>
      <c r="F65" s="324" t="str">
        <f>IF('Student DATA Entry'!D60="","",'Student DATA Entry'!D60)</f>
        <v/>
      </c>
      <c r="G65" s="324" t="str">
        <f>IF('Student DATA Entry'!E60="","",'Student DATA Entry'!E60)</f>
        <v/>
      </c>
      <c r="H65" s="322" t="str">
        <f>IF('Student DATA Entry'!H60="","",'Student DATA Entry'!H60)</f>
        <v/>
      </c>
      <c r="I65" s="325" t="str">
        <f>IF('Student DATA Entry'!F60="","",'Student DATA Entry'!F60)</f>
        <v/>
      </c>
      <c r="J65" s="238"/>
      <c r="K65" s="238"/>
      <c r="L65" s="238"/>
      <c r="M65" s="239"/>
      <c r="N65" s="220"/>
      <c r="O65" s="238"/>
      <c r="P65" s="238"/>
      <c r="Q65" s="238"/>
      <c r="R65" s="239"/>
      <c r="S65" s="220"/>
      <c r="T65" s="321"/>
      <c r="U65" s="221" t="str">
        <f t="shared" si="0"/>
        <v/>
      </c>
      <c r="V65" s="238"/>
      <c r="W65" s="238"/>
      <c r="X65" s="238"/>
      <c r="Y65" s="239"/>
      <c r="Z65" s="239"/>
      <c r="AA65" s="220"/>
      <c r="AB65" s="220"/>
      <c r="AC65" s="321"/>
      <c r="AD65" s="221" t="str">
        <f t="shared" si="1"/>
        <v/>
      </c>
      <c r="AE65" s="238"/>
      <c r="AF65" s="238"/>
      <c r="AG65" s="238"/>
      <c r="AH65" s="241"/>
      <c r="AI65" s="241"/>
      <c r="AJ65" s="220"/>
      <c r="AK65" s="220"/>
      <c r="AL65" s="321"/>
      <c r="AM65" s="221" t="str">
        <f t="shared" si="2"/>
        <v/>
      </c>
      <c r="AN65" s="238"/>
      <c r="AO65" s="238"/>
      <c r="AP65" s="238"/>
      <c r="AQ65" s="239"/>
      <c r="AR65" s="239"/>
      <c r="AS65" s="220"/>
      <c r="AT65" s="220"/>
      <c r="AU65" s="321"/>
      <c r="AV65" s="221" t="str">
        <f t="shared" si="3"/>
        <v/>
      </c>
      <c r="AW65" s="238"/>
      <c r="AX65" s="238"/>
      <c r="AY65" s="238"/>
      <c r="AZ65" s="241"/>
      <c r="BA65" s="241"/>
      <c r="BB65" s="240"/>
      <c r="BC65" s="220"/>
      <c r="BD65" s="312"/>
      <c r="BE65" s="312"/>
      <c r="BF65" s="500"/>
      <c r="BG65" s="18"/>
    </row>
    <row r="66" spans="1:59" ht="25" customHeight="1" thickBot="1">
      <c r="A66" s="501">
        <v>59</v>
      </c>
      <c r="B66" s="322" t="str">
        <f>IF('Student DATA Entry'!A61="","",VALUE('Student DATA Entry'!A61))</f>
        <v/>
      </c>
      <c r="C66" s="322" t="str">
        <f>IF('Student DATA Entry'!B61="","",'Student DATA Entry'!B61)</f>
        <v/>
      </c>
      <c r="D66" s="323" t="str">
        <f>IF('Student DATA Entry'!G61="","",'Student DATA Entry'!G61)</f>
        <v/>
      </c>
      <c r="E66" s="324" t="str">
        <f>IF('Student DATA Entry'!C61="","",'Student DATA Entry'!C61)</f>
        <v/>
      </c>
      <c r="F66" s="324" t="str">
        <f>IF('Student DATA Entry'!D61="","",'Student DATA Entry'!D61)</f>
        <v/>
      </c>
      <c r="G66" s="324" t="str">
        <f>IF('Student DATA Entry'!E61="","",'Student DATA Entry'!E61)</f>
        <v/>
      </c>
      <c r="H66" s="322" t="str">
        <f>IF('Student DATA Entry'!H61="","",'Student DATA Entry'!H61)</f>
        <v/>
      </c>
      <c r="I66" s="325" t="str">
        <f>IF('Student DATA Entry'!F61="","",'Student DATA Entry'!F61)</f>
        <v/>
      </c>
      <c r="J66" s="238"/>
      <c r="K66" s="238"/>
      <c r="L66" s="238"/>
      <c r="M66" s="239"/>
      <c r="N66" s="220"/>
      <c r="O66" s="238"/>
      <c r="P66" s="238"/>
      <c r="Q66" s="238"/>
      <c r="R66" s="239"/>
      <c r="S66" s="220"/>
      <c r="T66" s="321"/>
      <c r="U66" s="221" t="str">
        <f t="shared" si="0"/>
        <v/>
      </c>
      <c r="V66" s="238"/>
      <c r="W66" s="238"/>
      <c r="X66" s="238"/>
      <c r="Y66" s="239"/>
      <c r="Z66" s="239"/>
      <c r="AA66" s="220"/>
      <c r="AB66" s="220"/>
      <c r="AC66" s="321"/>
      <c r="AD66" s="221" t="str">
        <f t="shared" si="1"/>
        <v/>
      </c>
      <c r="AE66" s="238"/>
      <c r="AF66" s="238"/>
      <c r="AG66" s="238"/>
      <c r="AH66" s="241"/>
      <c r="AI66" s="241"/>
      <c r="AJ66" s="220"/>
      <c r="AK66" s="220"/>
      <c r="AL66" s="321"/>
      <c r="AM66" s="221" t="str">
        <f t="shared" si="2"/>
        <v/>
      </c>
      <c r="AN66" s="238"/>
      <c r="AO66" s="238"/>
      <c r="AP66" s="238"/>
      <c r="AQ66" s="239"/>
      <c r="AR66" s="239"/>
      <c r="AS66" s="220"/>
      <c r="AT66" s="220"/>
      <c r="AU66" s="321"/>
      <c r="AV66" s="221" t="str">
        <f t="shared" si="3"/>
        <v/>
      </c>
      <c r="AW66" s="238"/>
      <c r="AX66" s="238"/>
      <c r="AY66" s="238"/>
      <c r="AZ66" s="241"/>
      <c r="BA66" s="241"/>
      <c r="BB66" s="240"/>
      <c r="BC66" s="220"/>
      <c r="BD66" s="312"/>
      <c r="BE66" s="312"/>
      <c r="BF66" s="500"/>
      <c r="BG66" s="18"/>
    </row>
    <row r="67" spans="1:59" ht="25" customHeight="1" thickBot="1">
      <c r="A67" s="499">
        <v>60</v>
      </c>
      <c r="B67" s="322" t="str">
        <f>IF('Student DATA Entry'!A62="","",VALUE('Student DATA Entry'!A62))</f>
        <v/>
      </c>
      <c r="C67" s="322" t="str">
        <f>IF('Student DATA Entry'!B62="","",'Student DATA Entry'!B62)</f>
        <v/>
      </c>
      <c r="D67" s="323" t="str">
        <f>IF('Student DATA Entry'!G62="","",'Student DATA Entry'!G62)</f>
        <v/>
      </c>
      <c r="E67" s="324" t="str">
        <f>IF('Student DATA Entry'!C62="","",'Student DATA Entry'!C62)</f>
        <v/>
      </c>
      <c r="F67" s="324" t="str">
        <f>IF('Student DATA Entry'!D62="","",'Student DATA Entry'!D62)</f>
        <v/>
      </c>
      <c r="G67" s="324" t="str">
        <f>IF('Student DATA Entry'!E62="","",'Student DATA Entry'!E62)</f>
        <v/>
      </c>
      <c r="H67" s="322" t="str">
        <f>IF('Student DATA Entry'!H62="","",'Student DATA Entry'!H62)</f>
        <v/>
      </c>
      <c r="I67" s="325" t="str">
        <f>IF('Student DATA Entry'!F62="","",'Student DATA Entry'!F62)</f>
        <v/>
      </c>
      <c r="J67" s="238"/>
      <c r="K67" s="238"/>
      <c r="L67" s="238"/>
      <c r="M67" s="239"/>
      <c r="N67" s="220"/>
      <c r="O67" s="238"/>
      <c r="P67" s="238"/>
      <c r="Q67" s="238"/>
      <c r="R67" s="239"/>
      <c r="S67" s="220"/>
      <c r="T67" s="321"/>
      <c r="U67" s="221" t="str">
        <f t="shared" si="0"/>
        <v/>
      </c>
      <c r="V67" s="238"/>
      <c r="W67" s="238"/>
      <c r="X67" s="238"/>
      <c r="Y67" s="239"/>
      <c r="Z67" s="239"/>
      <c r="AA67" s="220"/>
      <c r="AB67" s="220"/>
      <c r="AC67" s="321"/>
      <c r="AD67" s="221" t="str">
        <f t="shared" si="1"/>
        <v/>
      </c>
      <c r="AE67" s="238"/>
      <c r="AF67" s="238"/>
      <c r="AG67" s="238"/>
      <c r="AH67" s="241"/>
      <c r="AI67" s="241"/>
      <c r="AJ67" s="220"/>
      <c r="AK67" s="220"/>
      <c r="AL67" s="321"/>
      <c r="AM67" s="221" t="str">
        <f t="shared" si="2"/>
        <v/>
      </c>
      <c r="AN67" s="238"/>
      <c r="AO67" s="238"/>
      <c r="AP67" s="238"/>
      <c r="AQ67" s="239"/>
      <c r="AR67" s="239"/>
      <c r="AS67" s="220"/>
      <c r="AT67" s="220"/>
      <c r="AU67" s="321"/>
      <c r="AV67" s="221" t="str">
        <f t="shared" si="3"/>
        <v/>
      </c>
      <c r="AW67" s="238"/>
      <c r="AX67" s="238"/>
      <c r="AY67" s="238"/>
      <c r="AZ67" s="241"/>
      <c r="BA67" s="241"/>
      <c r="BB67" s="240"/>
      <c r="BC67" s="220"/>
      <c r="BD67" s="312"/>
      <c r="BE67" s="312"/>
      <c r="BF67" s="500"/>
      <c r="BG67" s="18"/>
    </row>
    <row r="68" spans="1:59" ht="25" customHeight="1" thickBot="1">
      <c r="A68" s="501">
        <v>61</v>
      </c>
      <c r="B68" s="322" t="str">
        <f>IF('Student DATA Entry'!A63="","",VALUE('Student DATA Entry'!A63))</f>
        <v/>
      </c>
      <c r="C68" s="322" t="str">
        <f>IF('Student DATA Entry'!B63="","",'Student DATA Entry'!B63)</f>
        <v/>
      </c>
      <c r="D68" s="323" t="str">
        <f>IF('Student DATA Entry'!G63="","",'Student DATA Entry'!G63)</f>
        <v/>
      </c>
      <c r="E68" s="324" t="str">
        <f>IF('Student DATA Entry'!C63="","",'Student DATA Entry'!C63)</f>
        <v/>
      </c>
      <c r="F68" s="324" t="str">
        <f>IF('Student DATA Entry'!D63="","",'Student DATA Entry'!D63)</f>
        <v/>
      </c>
      <c r="G68" s="324" t="str">
        <f>IF('Student DATA Entry'!E63="","",'Student DATA Entry'!E63)</f>
        <v/>
      </c>
      <c r="H68" s="322" t="str">
        <f>IF('Student DATA Entry'!H63="","",'Student DATA Entry'!H63)</f>
        <v/>
      </c>
      <c r="I68" s="325" t="str">
        <f>IF('Student DATA Entry'!F63="","",'Student DATA Entry'!F63)</f>
        <v/>
      </c>
      <c r="J68" s="238"/>
      <c r="K68" s="238"/>
      <c r="L68" s="238"/>
      <c r="M68" s="239"/>
      <c r="N68" s="220"/>
      <c r="O68" s="238"/>
      <c r="P68" s="238"/>
      <c r="Q68" s="238"/>
      <c r="R68" s="239"/>
      <c r="S68" s="220"/>
      <c r="T68" s="321"/>
      <c r="U68" s="221" t="str">
        <f t="shared" si="0"/>
        <v/>
      </c>
      <c r="V68" s="238"/>
      <c r="W68" s="238"/>
      <c r="X68" s="238"/>
      <c r="Y68" s="239"/>
      <c r="Z68" s="239"/>
      <c r="AA68" s="220"/>
      <c r="AB68" s="220"/>
      <c r="AC68" s="321"/>
      <c r="AD68" s="221" t="str">
        <f t="shared" si="1"/>
        <v/>
      </c>
      <c r="AE68" s="238"/>
      <c r="AF68" s="238"/>
      <c r="AG68" s="238"/>
      <c r="AH68" s="241"/>
      <c r="AI68" s="241"/>
      <c r="AJ68" s="220"/>
      <c r="AK68" s="220"/>
      <c r="AL68" s="321"/>
      <c r="AM68" s="221" t="str">
        <f t="shared" si="2"/>
        <v/>
      </c>
      <c r="AN68" s="238"/>
      <c r="AO68" s="238"/>
      <c r="AP68" s="238"/>
      <c r="AQ68" s="239"/>
      <c r="AR68" s="239"/>
      <c r="AS68" s="220"/>
      <c r="AT68" s="220"/>
      <c r="AU68" s="321"/>
      <c r="AV68" s="221" t="str">
        <f t="shared" si="3"/>
        <v/>
      </c>
      <c r="AW68" s="238"/>
      <c r="AX68" s="238"/>
      <c r="AY68" s="238"/>
      <c r="AZ68" s="241"/>
      <c r="BA68" s="241"/>
      <c r="BB68" s="240"/>
      <c r="BC68" s="220"/>
      <c r="BD68" s="312"/>
      <c r="BE68" s="312"/>
      <c r="BF68" s="500"/>
      <c r="BG68" s="18"/>
    </row>
    <row r="69" spans="1:59" ht="25" customHeight="1" thickBot="1">
      <c r="A69" s="499">
        <v>62</v>
      </c>
      <c r="B69" s="322" t="str">
        <f>IF('Student DATA Entry'!A64="","",VALUE('Student DATA Entry'!A64))</f>
        <v/>
      </c>
      <c r="C69" s="322" t="str">
        <f>IF('Student DATA Entry'!B64="","",'Student DATA Entry'!B64)</f>
        <v/>
      </c>
      <c r="D69" s="323" t="str">
        <f>IF('Student DATA Entry'!G64="","",'Student DATA Entry'!G64)</f>
        <v/>
      </c>
      <c r="E69" s="324" t="str">
        <f>IF('Student DATA Entry'!C64="","",'Student DATA Entry'!C64)</f>
        <v/>
      </c>
      <c r="F69" s="324" t="str">
        <f>IF('Student DATA Entry'!D64="","",'Student DATA Entry'!D64)</f>
        <v/>
      </c>
      <c r="G69" s="324" t="str">
        <f>IF('Student DATA Entry'!E64="","",'Student DATA Entry'!E64)</f>
        <v/>
      </c>
      <c r="H69" s="322" t="str">
        <f>IF('Student DATA Entry'!H64="","",'Student DATA Entry'!H64)</f>
        <v/>
      </c>
      <c r="I69" s="325" t="str">
        <f>IF('Student DATA Entry'!F64="","",'Student DATA Entry'!F64)</f>
        <v/>
      </c>
      <c r="J69" s="238"/>
      <c r="K69" s="238"/>
      <c r="L69" s="238"/>
      <c r="M69" s="239"/>
      <c r="N69" s="220"/>
      <c r="O69" s="238"/>
      <c r="P69" s="238"/>
      <c r="Q69" s="238"/>
      <c r="R69" s="239"/>
      <c r="S69" s="220"/>
      <c r="T69" s="321"/>
      <c r="U69" s="221" t="str">
        <f t="shared" si="0"/>
        <v/>
      </c>
      <c r="V69" s="238"/>
      <c r="W69" s="238"/>
      <c r="X69" s="238"/>
      <c r="Y69" s="239"/>
      <c r="Z69" s="239"/>
      <c r="AA69" s="220"/>
      <c r="AB69" s="220"/>
      <c r="AC69" s="321"/>
      <c r="AD69" s="221" t="str">
        <f t="shared" si="1"/>
        <v/>
      </c>
      <c r="AE69" s="238"/>
      <c r="AF69" s="238"/>
      <c r="AG69" s="238"/>
      <c r="AH69" s="241"/>
      <c r="AI69" s="241"/>
      <c r="AJ69" s="220"/>
      <c r="AK69" s="220"/>
      <c r="AL69" s="321"/>
      <c r="AM69" s="221" t="str">
        <f t="shared" si="2"/>
        <v/>
      </c>
      <c r="AN69" s="238"/>
      <c r="AO69" s="238"/>
      <c r="AP69" s="238"/>
      <c r="AQ69" s="239"/>
      <c r="AR69" s="239"/>
      <c r="AS69" s="220"/>
      <c r="AT69" s="220"/>
      <c r="AU69" s="321"/>
      <c r="AV69" s="221" t="str">
        <f t="shared" si="3"/>
        <v/>
      </c>
      <c r="AW69" s="238"/>
      <c r="AX69" s="238"/>
      <c r="AY69" s="238"/>
      <c r="AZ69" s="241"/>
      <c r="BA69" s="241"/>
      <c r="BB69" s="240"/>
      <c r="BC69" s="220"/>
      <c r="BD69" s="312"/>
      <c r="BE69" s="312"/>
      <c r="BF69" s="500"/>
      <c r="BG69" s="18"/>
    </row>
    <row r="70" spans="1:59" ht="25" customHeight="1" thickBot="1">
      <c r="A70" s="501">
        <v>63</v>
      </c>
      <c r="B70" s="322" t="str">
        <f>IF('Student DATA Entry'!A65="","",VALUE('Student DATA Entry'!A65))</f>
        <v/>
      </c>
      <c r="C70" s="322" t="str">
        <f>IF('Student DATA Entry'!B65="","",'Student DATA Entry'!B65)</f>
        <v/>
      </c>
      <c r="D70" s="323" t="str">
        <f>IF('Student DATA Entry'!G65="","",'Student DATA Entry'!G65)</f>
        <v/>
      </c>
      <c r="E70" s="324" t="str">
        <f>IF('Student DATA Entry'!C65="","",'Student DATA Entry'!C65)</f>
        <v/>
      </c>
      <c r="F70" s="324" t="str">
        <f>IF('Student DATA Entry'!D65="","",'Student DATA Entry'!D65)</f>
        <v/>
      </c>
      <c r="G70" s="324" t="str">
        <f>IF('Student DATA Entry'!E65="","",'Student DATA Entry'!E65)</f>
        <v/>
      </c>
      <c r="H70" s="322" t="str">
        <f>IF('Student DATA Entry'!H65="","",'Student DATA Entry'!H65)</f>
        <v/>
      </c>
      <c r="I70" s="325" t="str">
        <f>IF('Student DATA Entry'!F65="","",'Student DATA Entry'!F65)</f>
        <v/>
      </c>
      <c r="J70" s="238"/>
      <c r="K70" s="238"/>
      <c r="L70" s="238"/>
      <c r="M70" s="239"/>
      <c r="N70" s="220"/>
      <c r="O70" s="238"/>
      <c r="P70" s="238"/>
      <c r="Q70" s="238"/>
      <c r="R70" s="239"/>
      <c r="S70" s="220"/>
      <c r="T70" s="321"/>
      <c r="U70" s="221" t="str">
        <f t="shared" si="0"/>
        <v/>
      </c>
      <c r="V70" s="238"/>
      <c r="W70" s="238"/>
      <c r="X70" s="238"/>
      <c r="Y70" s="239"/>
      <c r="Z70" s="239"/>
      <c r="AA70" s="220"/>
      <c r="AB70" s="220"/>
      <c r="AC70" s="321"/>
      <c r="AD70" s="221" t="str">
        <f t="shared" si="1"/>
        <v/>
      </c>
      <c r="AE70" s="238"/>
      <c r="AF70" s="238"/>
      <c r="AG70" s="238"/>
      <c r="AH70" s="241"/>
      <c r="AI70" s="241"/>
      <c r="AJ70" s="220"/>
      <c r="AK70" s="220"/>
      <c r="AL70" s="321"/>
      <c r="AM70" s="221" t="str">
        <f t="shared" si="2"/>
        <v/>
      </c>
      <c r="AN70" s="238"/>
      <c r="AO70" s="238"/>
      <c r="AP70" s="238"/>
      <c r="AQ70" s="239"/>
      <c r="AR70" s="239"/>
      <c r="AS70" s="220"/>
      <c r="AT70" s="220"/>
      <c r="AU70" s="321"/>
      <c r="AV70" s="221" t="str">
        <f t="shared" si="3"/>
        <v/>
      </c>
      <c r="AW70" s="238"/>
      <c r="AX70" s="238"/>
      <c r="AY70" s="238"/>
      <c r="AZ70" s="241"/>
      <c r="BA70" s="241"/>
      <c r="BB70" s="240"/>
      <c r="BC70" s="220"/>
      <c r="BD70" s="312"/>
      <c r="BE70" s="312"/>
      <c r="BF70" s="500"/>
      <c r="BG70" s="18"/>
    </row>
    <row r="71" spans="1:59" ht="25" customHeight="1" thickBot="1">
      <c r="A71" s="499">
        <v>64</v>
      </c>
      <c r="B71" s="322" t="str">
        <f>IF('Student DATA Entry'!A66="","",VALUE('Student DATA Entry'!A66))</f>
        <v/>
      </c>
      <c r="C71" s="322" t="str">
        <f>IF('Student DATA Entry'!B66="","",'Student DATA Entry'!B66)</f>
        <v/>
      </c>
      <c r="D71" s="323" t="str">
        <f>IF('Student DATA Entry'!G66="","",'Student DATA Entry'!G66)</f>
        <v/>
      </c>
      <c r="E71" s="324" t="str">
        <f>IF('Student DATA Entry'!C66="","",'Student DATA Entry'!C66)</f>
        <v/>
      </c>
      <c r="F71" s="324" t="str">
        <f>IF('Student DATA Entry'!D66="","",'Student DATA Entry'!D66)</f>
        <v/>
      </c>
      <c r="G71" s="324" t="str">
        <f>IF('Student DATA Entry'!E66="","",'Student DATA Entry'!E66)</f>
        <v/>
      </c>
      <c r="H71" s="322" t="str">
        <f>IF('Student DATA Entry'!H66="","",'Student DATA Entry'!H66)</f>
        <v/>
      </c>
      <c r="I71" s="325" t="str">
        <f>IF('Student DATA Entry'!F66="","",'Student DATA Entry'!F66)</f>
        <v/>
      </c>
      <c r="J71" s="238"/>
      <c r="K71" s="238"/>
      <c r="L71" s="238"/>
      <c r="M71" s="239"/>
      <c r="N71" s="220"/>
      <c r="O71" s="238"/>
      <c r="P71" s="238"/>
      <c r="Q71" s="238"/>
      <c r="R71" s="239"/>
      <c r="S71" s="220"/>
      <c r="T71" s="321"/>
      <c r="U71" s="221" t="str">
        <f t="shared" si="0"/>
        <v/>
      </c>
      <c r="V71" s="238"/>
      <c r="W71" s="238"/>
      <c r="X71" s="238"/>
      <c r="Y71" s="239"/>
      <c r="Z71" s="239"/>
      <c r="AA71" s="220"/>
      <c r="AB71" s="220"/>
      <c r="AC71" s="321"/>
      <c r="AD71" s="221" t="str">
        <f t="shared" si="1"/>
        <v/>
      </c>
      <c r="AE71" s="238"/>
      <c r="AF71" s="238"/>
      <c r="AG71" s="238"/>
      <c r="AH71" s="241"/>
      <c r="AI71" s="241"/>
      <c r="AJ71" s="220"/>
      <c r="AK71" s="220"/>
      <c r="AL71" s="321"/>
      <c r="AM71" s="221" t="str">
        <f t="shared" si="2"/>
        <v/>
      </c>
      <c r="AN71" s="238"/>
      <c r="AO71" s="238"/>
      <c r="AP71" s="238"/>
      <c r="AQ71" s="239"/>
      <c r="AR71" s="239"/>
      <c r="AS71" s="220"/>
      <c r="AT71" s="220"/>
      <c r="AU71" s="321"/>
      <c r="AV71" s="221" t="str">
        <f t="shared" si="3"/>
        <v/>
      </c>
      <c r="AW71" s="238"/>
      <c r="AX71" s="238"/>
      <c r="AY71" s="238"/>
      <c r="AZ71" s="241"/>
      <c r="BA71" s="241"/>
      <c r="BB71" s="240"/>
      <c r="BC71" s="220"/>
      <c r="BD71" s="312"/>
      <c r="BE71" s="312"/>
      <c r="BF71" s="500"/>
      <c r="BG71" s="18"/>
    </row>
    <row r="72" spans="1:59" ht="25" customHeight="1" thickBot="1">
      <c r="A72" s="501">
        <v>65</v>
      </c>
      <c r="B72" s="322" t="str">
        <f>IF('Student DATA Entry'!A67="","",VALUE('Student DATA Entry'!A67))</f>
        <v/>
      </c>
      <c r="C72" s="322" t="str">
        <f>IF('Student DATA Entry'!B67="","",'Student DATA Entry'!B67)</f>
        <v/>
      </c>
      <c r="D72" s="323" t="str">
        <f>IF('Student DATA Entry'!G67="","",'Student DATA Entry'!G67)</f>
        <v/>
      </c>
      <c r="E72" s="324" t="str">
        <f>IF('Student DATA Entry'!C67="","",'Student DATA Entry'!C67)</f>
        <v/>
      </c>
      <c r="F72" s="324" t="str">
        <f>IF('Student DATA Entry'!D67="","",'Student DATA Entry'!D67)</f>
        <v/>
      </c>
      <c r="G72" s="324" t="str">
        <f>IF('Student DATA Entry'!E67="","",'Student DATA Entry'!E67)</f>
        <v/>
      </c>
      <c r="H72" s="322" t="str">
        <f>IF('Student DATA Entry'!H67="","",'Student DATA Entry'!H67)</f>
        <v/>
      </c>
      <c r="I72" s="325" t="str">
        <f>IF('Student DATA Entry'!F67="","",'Student DATA Entry'!F67)</f>
        <v/>
      </c>
      <c r="J72" s="238"/>
      <c r="K72" s="238"/>
      <c r="L72" s="238"/>
      <c r="M72" s="239"/>
      <c r="N72" s="220"/>
      <c r="O72" s="238"/>
      <c r="P72" s="238"/>
      <c r="Q72" s="238"/>
      <c r="R72" s="239"/>
      <c r="S72" s="220"/>
      <c r="T72" s="321"/>
      <c r="U72" s="221" t="str">
        <f t="shared" si="0"/>
        <v/>
      </c>
      <c r="V72" s="238"/>
      <c r="W72" s="238"/>
      <c r="X72" s="238"/>
      <c r="Y72" s="239"/>
      <c r="Z72" s="239"/>
      <c r="AA72" s="220"/>
      <c r="AB72" s="220"/>
      <c r="AC72" s="321"/>
      <c r="AD72" s="221" t="str">
        <f t="shared" si="1"/>
        <v/>
      </c>
      <c r="AE72" s="238"/>
      <c r="AF72" s="238"/>
      <c r="AG72" s="238"/>
      <c r="AH72" s="241"/>
      <c r="AI72" s="241"/>
      <c r="AJ72" s="220"/>
      <c r="AK72" s="220"/>
      <c r="AL72" s="321"/>
      <c r="AM72" s="221" t="str">
        <f t="shared" si="2"/>
        <v/>
      </c>
      <c r="AN72" s="238"/>
      <c r="AO72" s="238"/>
      <c r="AP72" s="238"/>
      <c r="AQ72" s="239"/>
      <c r="AR72" s="239"/>
      <c r="AS72" s="220"/>
      <c r="AT72" s="220"/>
      <c r="AU72" s="321"/>
      <c r="AV72" s="221" t="str">
        <f t="shared" si="3"/>
        <v/>
      </c>
      <c r="AW72" s="238"/>
      <c r="AX72" s="238"/>
      <c r="AY72" s="238"/>
      <c r="AZ72" s="241"/>
      <c r="BA72" s="241"/>
      <c r="BB72" s="240"/>
      <c r="BC72" s="220"/>
      <c r="BD72" s="312"/>
      <c r="BE72" s="312"/>
      <c r="BF72" s="500"/>
      <c r="BG72" s="18"/>
    </row>
    <row r="73" spans="1:59" ht="25" customHeight="1" thickBot="1">
      <c r="A73" s="499">
        <v>66</v>
      </c>
      <c r="B73" s="322" t="str">
        <f>IF('Student DATA Entry'!A68="","",VALUE('Student DATA Entry'!A68))</f>
        <v/>
      </c>
      <c r="C73" s="322" t="str">
        <f>IF('Student DATA Entry'!B68="","",'Student DATA Entry'!B68)</f>
        <v/>
      </c>
      <c r="D73" s="323" t="str">
        <f>IF('Student DATA Entry'!G68="","",'Student DATA Entry'!G68)</f>
        <v/>
      </c>
      <c r="E73" s="324" t="str">
        <f>IF('Student DATA Entry'!C68="","",'Student DATA Entry'!C68)</f>
        <v/>
      </c>
      <c r="F73" s="324" t="str">
        <f>IF('Student DATA Entry'!D68="","",'Student DATA Entry'!D68)</f>
        <v/>
      </c>
      <c r="G73" s="324" t="str">
        <f>IF('Student DATA Entry'!E68="","",'Student DATA Entry'!E68)</f>
        <v/>
      </c>
      <c r="H73" s="322" t="str">
        <f>IF('Student DATA Entry'!H68="","",'Student DATA Entry'!H68)</f>
        <v/>
      </c>
      <c r="I73" s="325" t="str">
        <f>IF('Student DATA Entry'!F68="","",'Student DATA Entry'!F68)</f>
        <v/>
      </c>
      <c r="J73" s="238"/>
      <c r="K73" s="238"/>
      <c r="L73" s="238"/>
      <c r="M73" s="239"/>
      <c r="N73" s="220"/>
      <c r="O73" s="238"/>
      <c r="P73" s="238"/>
      <c r="Q73" s="238"/>
      <c r="R73" s="239"/>
      <c r="S73" s="220"/>
      <c r="T73" s="321"/>
      <c r="U73" s="221" t="str">
        <f t="shared" ref="U73:U136" si="4">IF(T73="","",IF(T73=1,T$2,IF(T73=2,V$2,IF(T73=3,Y$2,""))))</f>
        <v/>
      </c>
      <c r="V73" s="238"/>
      <c r="W73" s="238"/>
      <c r="X73" s="238"/>
      <c r="Y73" s="239"/>
      <c r="Z73" s="239"/>
      <c r="AA73" s="220"/>
      <c r="AB73" s="220"/>
      <c r="AC73" s="321"/>
      <c r="AD73" s="221" t="str">
        <f t="shared" ref="AD73:AD136" si="5">IF(AC73="","",IF(AC73=1,AC$2,IF(AC73=2,AE$2,IF(AC73=3,AH$2,""))))</f>
        <v/>
      </c>
      <c r="AE73" s="238"/>
      <c r="AF73" s="238"/>
      <c r="AG73" s="238"/>
      <c r="AH73" s="241"/>
      <c r="AI73" s="241"/>
      <c r="AJ73" s="220"/>
      <c r="AK73" s="220"/>
      <c r="AL73" s="321"/>
      <c r="AM73" s="221" t="str">
        <f t="shared" ref="AM73:AM136" si="6">IF(AL73="","",IF(AL73=1,AL$2,IF(AL73=2,AN$2,IF(AL73=3,AQ$2,""))))</f>
        <v/>
      </c>
      <c r="AN73" s="238"/>
      <c r="AO73" s="238"/>
      <c r="AP73" s="238"/>
      <c r="AQ73" s="239"/>
      <c r="AR73" s="239"/>
      <c r="AS73" s="220"/>
      <c r="AT73" s="220"/>
      <c r="AU73" s="321"/>
      <c r="AV73" s="221" t="str">
        <f t="shared" ref="AV73:AV136" si="7">IF(AU73="","",IF(AU73=1,AU$2,IF(AU73=2,AW$2,IF(AU73=3,AZ$2,""))))</f>
        <v/>
      </c>
      <c r="AW73" s="238"/>
      <c r="AX73" s="238"/>
      <c r="AY73" s="238"/>
      <c r="AZ73" s="241"/>
      <c r="BA73" s="241"/>
      <c r="BB73" s="240"/>
      <c r="BC73" s="220"/>
      <c r="BD73" s="312"/>
      <c r="BE73" s="312"/>
      <c r="BF73" s="500"/>
      <c r="BG73" s="18"/>
    </row>
    <row r="74" spans="1:59" ht="25" customHeight="1" thickBot="1">
      <c r="A74" s="501">
        <v>67</v>
      </c>
      <c r="B74" s="322" t="str">
        <f>IF('Student DATA Entry'!A69="","",VALUE('Student DATA Entry'!A69))</f>
        <v/>
      </c>
      <c r="C74" s="322" t="str">
        <f>IF('Student DATA Entry'!B69="","",'Student DATA Entry'!B69)</f>
        <v/>
      </c>
      <c r="D74" s="323" t="str">
        <f>IF('Student DATA Entry'!G69="","",'Student DATA Entry'!G69)</f>
        <v/>
      </c>
      <c r="E74" s="324" t="str">
        <f>IF('Student DATA Entry'!C69="","",'Student DATA Entry'!C69)</f>
        <v/>
      </c>
      <c r="F74" s="324" t="str">
        <f>IF('Student DATA Entry'!D69="","",'Student DATA Entry'!D69)</f>
        <v/>
      </c>
      <c r="G74" s="324" t="str">
        <f>IF('Student DATA Entry'!E69="","",'Student DATA Entry'!E69)</f>
        <v/>
      </c>
      <c r="H74" s="322" t="str">
        <f>IF('Student DATA Entry'!H69="","",'Student DATA Entry'!H69)</f>
        <v/>
      </c>
      <c r="I74" s="325" t="str">
        <f>IF('Student DATA Entry'!F69="","",'Student DATA Entry'!F69)</f>
        <v/>
      </c>
      <c r="J74" s="238"/>
      <c r="K74" s="238"/>
      <c r="L74" s="238"/>
      <c r="M74" s="239"/>
      <c r="N74" s="220"/>
      <c r="O74" s="238"/>
      <c r="P74" s="238"/>
      <c r="Q74" s="238"/>
      <c r="R74" s="239"/>
      <c r="S74" s="220"/>
      <c r="T74" s="321"/>
      <c r="U74" s="221" t="str">
        <f t="shared" si="4"/>
        <v/>
      </c>
      <c r="V74" s="238"/>
      <c r="W74" s="238"/>
      <c r="X74" s="238"/>
      <c r="Y74" s="239"/>
      <c r="Z74" s="239"/>
      <c r="AA74" s="220"/>
      <c r="AB74" s="220"/>
      <c r="AC74" s="321"/>
      <c r="AD74" s="221" t="str">
        <f t="shared" si="5"/>
        <v/>
      </c>
      <c r="AE74" s="238"/>
      <c r="AF74" s="238"/>
      <c r="AG74" s="238"/>
      <c r="AH74" s="241"/>
      <c r="AI74" s="241"/>
      <c r="AJ74" s="220"/>
      <c r="AK74" s="220"/>
      <c r="AL74" s="321"/>
      <c r="AM74" s="221" t="str">
        <f t="shared" si="6"/>
        <v/>
      </c>
      <c r="AN74" s="238"/>
      <c r="AO74" s="238"/>
      <c r="AP74" s="238"/>
      <c r="AQ74" s="239"/>
      <c r="AR74" s="239"/>
      <c r="AS74" s="220"/>
      <c r="AT74" s="220"/>
      <c r="AU74" s="321"/>
      <c r="AV74" s="221" t="str">
        <f t="shared" si="7"/>
        <v/>
      </c>
      <c r="AW74" s="238"/>
      <c r="AX74" s="238"/>
      <c r="AY74" s="238"/>
      <c r="AZ74" s="241"/>
      <c r="BA74" s="241"/>
      <c r="BB74" s="240"/>
      <c r="BC74" s="220"/>
      <c r="BD74" s="312"/>
      <c r="BE74" s="312"/>
      <c r="BF74" s="500"/>
      <c r="BG74" s="18"/>
    </row>
    <row r="75" spans="1:59" ht="25" customHeight="1" thickBot="1">
      <c r="A75" s="499">
        <v>68</v>
      </c>
      <c r="B75" s="322" t="str">
        <f>IF('Student DATA Entry'!A70="","",VALUE('Student DATA Entry'!A70))</f>
        <v/>
      </c>
      <c r="C75" s="322" t="str">
        <f>IF('Student DATA Entry'!B70="","",'Student DATA Entry'!B70)</f>
        <v/>
      </c>
      <c r="D75" s="323" t="str">
        <f>IF('Student DATA Entry'!G70="","",'Student DATA Entry'!G70)</f>
        <v/>
      </c>
      <c r="E75" s="324" t="str">
        <f>IF('Student DATA Entry'!C70="","",'Student DATA Entry'!C70)</f>
        <v/>
      </c>
      <c r="F75" s="324" t="str">
        <f>IF('Student DATA Entry'!D70="","",'Student DATA Entry'!D70)</f>
        <v/>
      </c>
      <c r="G75" s="324" t="str">
        <f>IF('Student DATA Entry'!E70="","",'Student DATA Entry'!E70)</f>
        <v/>
      </c>
      <c r="H75" s="322" t="str">
        <f>IF('Student DATA Entry'!H70="","",'Student DATA Entry'!H70)</f>
        <v/>
      </c>
      <c r="I75" s="325" t="str">
        <f>IF('Student DATA Entry'!F70="","",'Student DATA Entry'!F70)</f>
        <v/>
      </c>
      <c r="J75" s="238"/>
      <c r="K75" s="238"/>
      <c r="L75" s="238"/>
      <c r="M75" s="239"/>
      <c r="N75" s="220"/>
      <c r="O75" s="238"/>
      <c r="P75" s="238"/>
      <c r="Q75" s="238"/>
      <c r="R75" s="239"/>
      <c r="S75" s="220"/>
      <c r="T75" s="321"/>
      <c r="U75" s="221" t="str">
        <f t="shared" si="4"/>
        <v/>
      </c>
      <c r="V75" s="238"/>
      <c r="W75" s="238"/>
      <c r="X75" s="238"/>
      <c r="Y75" s="239"/>
      <c r="Z75" s="239"/>
      <c r="AA75" s="220"/>
      <c r="AB75" s="220"/>
      <c r="AC75" s="321"/>
      <c r="AD75" s="221" t="str">
        <f t="shared" si="5"/>
        <v/>
      </c>
      <c r="AE75" s="238"/>
      <c r="AF75" s="238"/>
      <c r="AG75" s="238"/>
      <c r="AH75" s="241"/>
      <c r="AI75" s="241"/>
      <c r="AJ75" s="220"/>
      <c r="AK75" s="220"/>
      <c r="AL75" s="321"/>
      <c r="AM75" s="221" t="str">
        <f t="shared" si="6"/>
        <v/>
      </c>
      <c r="AN75" s="238"/>
      <c r="AO75" s="238"/>
      <c r="AP75" s="238"/>
      <c r="AQ75" s="239"/>
      <c r="AR75" s="239"/>
      <c r="AS75" s="220"/>
      <c r="AT75" s="220"/>
      <c r="AU75" s="321"/>
      <c r="AV75" s="221" t="str">
        <f t="shared" si="7"/>
        <v/>
      </c>
      <c r="AW75" s="238"/>
      <c r="AX75" s="238"/>
      <c r="AY75" s="238"/>
      <c r="AZ75" s="241"/>
      <c r="BA75" s="241"/>
      <c r="BB75" s="240"/>
      <c r="BC75" s="220"/>
      <c r="BD75" s="312"/>
      <c r="BE75" s="312"/>
      <c r="BF75" s="500"/>
      <c r="BG75" s="18"/>
    </row>
    <row r="76" spans="1:59" ht="25" customHeight="1" thickBot="1">
      <c r="A76" s="501">
        <v>69</v>
      </c>
      <c r="B76" s="322" t="str">
        <f>IF('Student DATA Entry'!A71="","",VALUE('Student DATA Entry'!A71))</f>
        <v/>
      </c>
      <c r="C76" s="322" t="str">
        <f>IF('Student DATA Entry'!B71="","",'Student DATA Entry'!B71)</f>
        <v/>
      </c>
      <c r="D76" s="323" t="str">
        <f>IF('Student DATA Entry'!G71="","",'Student DATA Entry'!G71)</f>
        <v/>
      </c>
      <c r="E76" s="324" t="str">
        <f>IF('Student DATA Entry'!C71="","",'Student DATA Entry'!C71)</f>
        <v/>
      </c>
      <c r="F76" s="324" t="str">
        <f>IF('Student DATA Entry'!D71="","",'Student DATA Entry'!D71)</f>
        <v/>
      </c>
      <c r="G76" s="324" t="str">
        <f>IF('Student DATA Entry'!E71="","",'Student DATA Entry'!E71)</f>
        <v/>
      </c>
      <c r="H76" s="322" t="str">
        <f>IF('Student DATA Entry'!H71="","",'Student DATA Entry'!H71)</f>
        <v/>
      </c>
      <c r="I76" s="325" t="str">
        <f>IF('Student DATA Entry'!F71="","",'Student DATA Entry'!F71)</f>
        <v/>
      </c>
      <c r="J76" s="238"/>
      <c r="K76" s="238"/>
      <c r="L76" s="238"/>
      <c r="M76" s="239"/>
      <c r="N76" s="220"/>
      <c r="O76" s="238"/>
      <c r="P76" s="238"/>
      <c r="Q76" s="238"/>
      <c r="R76" s="239"/>
      <c r="S76" s="220"/>
      <c r="T76" s="321"/>
      <c r="U76" s="221" t="str">
        <f t="shared" si="4"/>
        <v/>
      </c>
      <c r="V76" s="238"/>
      <c r="W76" s="238"/>
      <c r="X76" s="238"/>
      <c r="Y76" s="239"/>
      <c r="Z76" s="239"/>
      <c r="AA76" s="220"/>
      <c r="AB76" s="220"/>
      <c r="AC76" s="321"/>
      <c r="AD76" s="221" t="str">
        <f t="shared" si="5"/>
        <v/>
      </c>
      <c r="AE76" s="238"/>
      <c r="AF76" s="238"/>
      <c r="AG76" s="238"/>
      <c r="AH76" s="241"/>
      <c r="AI76" s="241"/>
      <c r="AJ76" s="220"/>
      <c r="AK76" s="220"/>
      <c r="AL76" s="321"/>
      <c r="AM76" s="221" t="str">
        <f t="shared" si="6"/>
        <v/>
      </c>
      <c r="AN76" s="238"/>
      <c r="AO76" s="238"/>
      <c r="AP76" s="238"/>
      <c r="AQ76" s="239"/>
      <c r="AR76" s="239"/>
      <c r="AS76" s="220"/>
      <c r="AT76" s="220"/>
      <c r="AU76" s="321"/>
      <c r="AV76" s="221" t="str">
        <f t="shared" si="7"/>
        <v/>
      </c>
      <c r="AW76" s="238"/>
      <c r="AX76" s="238"/>
      <c r="AY76" s="238"/>
      <c r="AZ76" s="241"/>
      <c r="BA76" s="241"/>
      <c r="BB76" s="240"/>
      <c r="BC76" s="220"/>
      <c r="BD76" s="312"/>
      <c r="BE76" s="312"/>
      <c r="BF76" s="500"/>
      <c r="BG76" s="18"/>
    </row>
    <row r="77" spans="1:59" ht="25" customHeight="1" thickBot="1">
      <c r="A77" s="499">
        <v>70</v>
      </c>
      <c r="B77" s="322" t="str">
        <f>IF('Student DATA Entry'!A72="","",VALUE('Student DATA Entry'!A72))</f>
        <v/>
      </c>
      <c r="C77" s="322" t="str">
        <f>IF('Student DATA Entry'!B72="","",'Student DATA Entry'!B72)</f>
        <v/>
      </c>
      <c r="D77" s="323" t="str">
        <f>IF('Student DATA Entry'!G72="","",'Student DATA Entry'!G72)</f>
        <v/>
      </c>
      <c r="E77" s="324" t="str">
        <f>IF('Student DATA Entry'!C72="","",'Student DATA Entry'!C72)</f>
        <v/>
      </c>
      <c r="F77" s="324" t="str">
        <f>IF('Student DATA Entry'!D72="","",'Student DATA Entry'!D72)</f>
        <v/>
      </c>
      <c r="G77" s="324" t="str">
        <f>IF('Student DATA Entry'!E72="","",'Student DATA Entry'!E72)</f>
        <v/>
      </c>
      <c r="H77" s="322" t="str">
        <f>IF('Student DATA Entry'!H72="","",'Student DATA Entry'!H72)</f>
        <v/>
      </c>
      <c r="I77" s="325" t="str">
        <f>IF('Student DATA Entry'!F72="","",'Student DATA Entry'!F72)</f>
        <v/>
      </c>
      <c r="J77" s="238"/>
      <c r="K77" s="238"/>
      <c r="L77" s="238"/>
      <c r="M77" s="239"/>
      <c r="N77" s="220"/>
      <c r="O77" s="238"/>
      <c r="P77" s="238"/>
      <c r="Q77" s="238"/>
      <c r="R77" s="239"/>
      <c r="S77" s="220"/>
      <c r="T77" s="321"/>
      <c r="U77" s="221" t="str">
        <f t="shared" si="4"/>
        <v/>
      </c>
      <c r="V77" s="238"/>
      <c r="W77" s="238"/>
      <c r="X77" s="238"/>
      <c r="Y77" s="239"/>
      <c r="Z77" s="239"/>
      <c r="AA77" s="220"/>
      <c r="AB77" s="220"/>
      <c r="AC77" s="321"/>
      <c r="AD77" s="221" t="str">
        <f t="shared" si="5"/>
        <v/>
      </c>
      <c r="AE77" s="238"/>
      <c r="AF77" s="238"/>
      <c r="AG77" s="238"/>
      <c r="AH77" s="241"/>
      <c r="AI77" s="241"/>
      <c r="AJ77" s="220"/>
      <c r="AK77" s="220"/>
      <c r="AL77" s="321"/>
      <c r="AM77" s="221" t="str">
        <f t="shared" si="6"/>
        <v/>
      </c>
      <c r="AN77" s="238"/>
      <c r="AO77" s="238"/>
      <c r="AP77" s="238"/>
      <c r="AQ77" s="239"/>
      <c r="AR77" s="239"/>
      <c r="AS77" s="220"/>
      <c r="AT77" s="220"/>
      <c r="AU77" s="321"/>
      <c r="AV77" s="221" t="str">
        <f t="shared" si="7"/>
        <v/>
      </c>
      <c r="AW77" s="238"/>
      <c r="AX77" s="238"/>
      <c r="AY77" s="238"/>
      <c r="AZ77" s="241"/>
      <c r="BA77" s="241"/>
      <c r="BB77" s="240"/>
      <c r="BC77" s="220"/>
      <c r="BD77" s="312"/>
      <c r="BE77" s="312"/>
      <c r="BF77" s="500"/>
      <c r="BG77" s="18"/>
    </row>
    <row r="78" spans="1:59" ht="25" customHeight="1" thickBot="1">
      <c r="A78" s="501">
        <v>71</v>
      </c>
      <c r="B78" s="322" t="str">
        <f>IF('Student DATA Entry'!A73="","",VALUE('Student DATA Entry'!A73))</f>
        <v/>
      </c>
      <c r="C78" s="322" t="str">
        <f>IF('Student DATA Entry'!B73="","",'Student DATA Entry'!B73)</f>
        <v/>
      </c>
      <c r="D78" s="323" t="str">
        <f>IF('Student DATA Entry'!G73="","",'Student DATA Entry'!G73)</f>
        <v/>
      </c>
      <c r="E78" s="324" t="str">
        <f>IF('Student DATA Entry'!C73="","",'Student DATA Entry'!C73)</f>
        <v/>
      </c>
      <c r="F78" s="324" t="str">
        <f>IF('Student DATA Entry'!D73="","",'Student DATA Entry'!D73)</f>
        <v/>
      </c>
      <c r="G78" s="324" t="str">
        <f>IF('Student DATA Entry'!E73="","",'Student DATA Entry'!E73)</f>
        <v/>
      </c>
      <c r="H78" s="322" t="str">
        <f>IF('Student DATA Entry'!H73="","",'Student DATA Entry'!H73)</f>
        <v/>
      </c>
      <c r="I78" s="325" t="str">
        <f>IF('Student DATA Entry'!F73="","",'Student DATA Entry'!F73)</f>
        <v/>
      </c>
      <c r="J78" s="238"/>
      <c r="K78" s="238"/>
      <c r="L78" s="238"/>
      <c r="M78" s="239"/>
      <c r="N78" s="220"/>
      <c r="O78" s="238"/>
      <c r="P78" s="238"/>
      <c r="Q78" s="238"/>
      <c r="R78" s="239"/>
      <c r="S78" s="220"/>
      <c r="T78" s="321"/>
      <c r="U78" s="221" t="str">
        <f t="shared" si="4"/>
        <v/>
      </c>
      <c r="V78" s="238"/>
      <c r="W78" s="238"/>
      <c r="X78" s="238"/>
      <c r="Y78" s="239"/>
      <c r="Z78" s="239"/>
      <c r="AA78" s="220"/>
      <c r="AB78" s="220"/>
      <c r="AC78" s="321"/>
      <c r="AD78" s="221" t="str">
        <f t="shared" si="5"/>
        <v/>
      </c>
      <c r="AE78" s="238"/>
      <c r="AF78" s="238"/>
      <c r="AG78" s="238"/>
      <c r="AH78" s="241"/>
      <c r="AI78" s="241"/>
      <c r="AJ78" s="220"/>
      <c r="AK78" s="220"/>
      <c r="AL78" s="321"/>
      <c r="AM78" s="221" t="str">
        <f t="shared" si="6"/>
        <v/>
      </c>
      <c r="AN78" s="238"/>
      <c r="AO78" s="238"/>
      <c r="AP78" s="238"/>
      <c r="AQ78" s="239"/>
      <c r="AR78" s="239"/>
      <c r="AS78" s="220"/>
      <c r="AT78" s="220"/>
      <c r="AU78" s="321"/>
      <c r="AV78" s="221" t="str">
        <f t="shared" si="7"/>
        <v/>
      </c>
      <c r="AW78" s="238"/>
      <c r="AX78" s="238"/>
      <c r="AY78" s="238"/>
      <c r="AZ78" s="241"/>
      <c r="BA78" s="241"/>
      <c r="BB78" s="240"/>
      <c r="BC78" s="220"/>
      <c r="BD78" s="312"/>
      <c r="BE78" s="312"/>
      <c r="BF78" s="500"/>
      <c r="BG78" s="18"/>
    </row>
    <row r="79" spans="1:59" ht="25" customHeight="1" thickBot="1">
      <c r="A79" s="499">
        <v>72</v>
      </c>
      <c r="B79" s="322" t="str">
        <f>IF('Student DATA Entry'!A74="","",VALUE('Student DATA Entry'!A74))</f>
        <v/>
      </c>
      <c r="C79" s="322" t="str">
        <f>IF('Student DATA Entry'!B74="","",'Student DATA Entry'!B74)</f>
        <v/>
      </c>
      <c r="D79" s="323" t="str">
        <f>IF('Student DATA Entry'!G74="","",'Student DATA Entry'!G74)</f>
        <v/>
      </c>
      <c r="E79" s="324" t="str">
        <f>IF('Student DATA Entry'!C74="","",'Student DATA Entry'!C74)</f>
        <v/>
      </c>
      <c r="F79" s="324" t="str">
        <f>IF('Student DATA Entry'!D74="","",'Student DATA Entry'!D74)</f>
        <v/>
      </c>
      <c r="G79" s="324" t="str">
        <f>IF('Student DATA Entry'!E74="","",'Student DATA Entry'!E74)</f>
        <v/>
      </c>
      <c r="H79" s="322" t="str">
        <f>IF('Student DATA Entry'!H74="","",'Student DATA Entry'!H74)</f>
        <v/>
      </c>
      <c r="I79" s="325" t="str">
        <f>IF('Student DATA Entry'!F74="","",'Student DATA Entry'!F74)</f>
        <v/>
      </c>
      <c r="J79" s="238"/>
      <c r="K79" s="238"/>
      <c r="L79" s="238"/>
      <c r="M79" s="239"/>
      <c r="N79" s="220"/>
      <c r="O79" s="238"/>
      <c r="P79" s="238"/>
      <c r="Q79" s="238"/>
      <c r="R79" s="239"/>
      <c r="S79" s="220"/>
      <c r="T79" s="321"/>
      <c r="U79" s="221" t="str">
        <f t="shared" si="4"/>
        <v/>
      </c>
      <c r="V79" s="238"/>
      <c r="W79" s="238"/>
      <c r="X79" s="238"/>
      <c r="Y79" s="239"/>
      <c r="Z79" s="239"/>
      <c r="AA79" s="220"/>
      <c r="AB79" s="220"/>
      <c r="AC79" s="321"/>
      <c r="AD79" s="221" t="str">
        <f t="shared" si="5"/>
        <v/>
      </c>
      <c r="AE79" s="238"/>
      <c r="AF79" s="238"/>
      <c r="AG79" s="238"/>
      <c r="AH79" s="241"/>
      <c r="AI79" s="241"/>
      <c r="AJ79" s="220"/>
      <c r="AK79" s="220"/>
      <c r="AL79" s="321"/>
      <c r="AM79" s="221" t="str">
        <f t="shared" si="6"/>
        <v/>
      </c>
      <c r="AN79" s="238"/>
      <c r="AO79" s="238"/>
      <c r="AP79" s="238"/>
      <c r="AQ79" s="239"/>
      <c r="AR79" s="239"/>
      <c r="AS79" s="220"/>
      <c r="AT79" s="220"/>
      <c r="AU79" s="321"/>
      <c r="AV79" s="221" t="str">
        <f t="shared" si="7"/>
        <v/>
      </c>
      <c r="AW79" s="238"/>
      <c r="AX79" s="238"/>
      <c r="AY79" s="238"/>
      <c r="AZ79" s="241"/>
      <c r="BA79" s="241"/>
      <c r="BB79" s="240"/>
      <c r="BC79" s="220"/>
      <c r="BD79" s="312"/>
      <c r="BE79" s="312"/>
      <c r="BF79" s="500"/>
      <c r="BG79" s="18"/>
    </row>
    <row r="80" spans="1:59" ht="25" customHeight="1" thickBot="1">
      <c r="A80" s="501">
        <v>73</v>
      </c>
      <c r="B80" s="322" t="str">
        <f>IF('Student DATA Entry'!A75="","",VALUE('Student DATA Entry'!A75))</f>
        <v/>
      </c>
      <c r="C80" s="322" t="str">
        <f>IF('Student DATA Entry'!B75="","",'Student DATA Entry'!B75)</f>
        <v/>
      </c>
      <c r="D80" s="323" t="str">
        <f>IF('Student DATA Entry'!G75="","",'Student DATA Entry'!G75)</f>
        <v/>
      </c>
      <c r="E80" s="324" t="str">
        <f>IF('Student DATA Entry'!C75="","",'Student DATA Entry'!C75)</f>
        <v/>
      </c>
      <c r="F80" s="324" t="str">
        <f>IF('Student DATA Entry'!D75="","",'Student DATA Entry'!D75)</f>
        <v/>
      </c>
      <c r="G80" s="324" t="str">
        <f>IF('Student DATA Entry'!E75="","",'Student DATA Entry'!E75)</f>
        <v/>
      </c>
      <c r="H80" s="322" t="str">
        <f>IF('Student DATA Entry'!H75="","",'Student DATA Entry'!H75)</f>
        <v/>
      </c>
      <c r="I80" s="325" t="str">
        <f>IF('Student DATA Entry'!F75="","",'Student DATA Entry'!F75)</f>
        <v/>
      </c>
      <c r="J80" s="238"/>
      <c r="K80" s="238"/>
      <c r="L80" s="238"/>
      <c r="M80" s="239"/>
      <c r="N80" s="220"/>
      <c r="O80" s="238"/>
      <c r="P80" s="238"/>
      <c r="Q80" s="238"/>
      <c r="R80" s="239"/>
      <c r="S80" s="220"/>
      <c r="T80" s="321"/>
      <c r="U80" s="221" t="str">
        <f t="shared" si="4"/>
        <v/>
      </c>
      <c r="V80" s="238"/>
      <c r="W80" s="238"/>
      <c r="X80" s="238"/>
      <c r="Y80" s="239"/>
      <c r="Z80" s="239"/>
      <c r="AA80" s="220"/>
      <c r="AB80" s="220"/>
      <c r="AC80" s="321"/>
      <c r="AD80" s="221" t="str">
        <f t="shared" si="5"/>
        <v/>
      </c>
      <c r="AE80" s="238"/>
      <c r="AF80" s="238"/>
      <c r="AG80" s="238"/>
      <c r="AH80" s="241"/>
      <c r="AI80" s="241"/>
      <c r="AJ80" s="220"/>
      <c r="AK80" s="220"/>
      <c r="AL80" s="321"/>
      <c r="AM80" s="221" t="str">
        <f t="shared" si="6"/>
        <v/>
      </c>
      <c r="AN80" s="238"/>
      <c r="AO80" s="238"/>
      <c r="AP80" s="238"/>
      <c r="AQ80" s="239"/>
      <c r="AR80" s="239"/>
      <c r="AS80" s="220"/>
      <c r="AT80" s="220"/>
      <c r="AU80" s="321"/>
      <c r="AV80" s="221" t="str">
        <f t="shared" si="7"/>
        <v/>
      </c>
      <c r="AW80" s="238"/>
      <c r="AX80" s="238"/>
      <c r="AY80" s="238"/>
      <c r="AZ80" s="241"/>
      <c r="BA80" s="241"/>
      <c r="BB80" s="240"/>
      <c r="BC80" s="220"/>
      <c r="BD80" s="312"/>
      <c r="BE80" s="312"/>
      <c r="BF80" s="500"/>
      <c r="BG80" s="18"/>
    </row>
    <row r="81" spans="1:59" ht="25" customHeight="1" thickBot="1">
      <c r="A81" s="499">
        <v>74</v>
      </c>
      <c r="B81" s="322" t="str">
        <f>IF('Student DATA Entry'!A76="","",VALUE('Student DATA Entry'!A76))</f>
        <v/>
      </c>
      <c r="C81" s="322" t="str">
        <f>IF('Student DATA Entry'!B76="","",'Student DATA Entry'!B76)</f>
        <v/>
      </c>
      <c r="D81" s="323" t="str">
        <f>IF('Student DATA Entry'!G76="","",'Student DATA Entry'!G76)</f>
        <v/>
      </c>
      <c r="E81" s="324" t="str">
        <f>IF('Student DATA Entry'!C76="","",'Student DATA Entry'!C76)</f>
        <v/>
      </c>
      <c r="F81" s="324" t="str">
        <f>IF('Student DATA Entry'!D76="","",'Student DATA Entry'!D76)</f>
        <v/>
      </c>
      <c r="G81" s="324" t="str">
        <f>IF('Student DATA Entry'!E76="","",'Student DATA Entry'!E76)</f>
        <v/>
      </c>
      <c r="H81" s="322" t="str">
        <f>IF('Student DATA Entry'!H76="","",'Student DATA Entry'!H76)</f>
        <v/>
      </c>
      <c r="I81" s="325" t="str">
        <f>IF('Student DATA Entry'!F76="","",'Student DATA Entry'!F76)</f>
        <v/>
      </c>
      <c r="J81" s="238"/>
      <c r="K81" s="238"/>
      <c r="L81" s="238"/>
      <c r="M81" s="239"/>
      <c r="N81" s="220"/>
      <c r="O81" s="238"/>
      <c r="P81" s="238"/>
      <c r="Q81" s="238"/>
      <c r="R81" s="239"/>
      <c r="S81" s="220"/>
      <c r="T81" s="321"/>
      <c r="U81" s="221" t="str">
        <f t="shared" si="4"/>
        <v/>
      </c>
      <c r="V81" s="238"/>
      <c r="W81" s="238"/>
      <c r="X81" s="238"/>
      <c r="Y81" s="239"/>
      <c r="Z81" s="239"/>
      <c r="AA81" s="220"/>
      <c r="AB81" s="220"/>
      <c r="AC81" s="321"/>
      <c r="AD81" s="221" t="str">
        <f t="shared" si="5"/>
        <v/>
      </c>
      <c r="AE81" s="238"/>
      <c r="AF81" s="238"/>
      <c r="AG81" s="238"/>
      <c r="AH81" s="241"/>
      <c r="AI81" s="241"/>
      <c r="AJ81" s="220"/>
      <c r="AK81" s="220"/>
      <c r="AL81" s="321"/>
      <c r="AM81" s="221" t="str">
        <f t="shared" si="6"/>
        <v/>
      </c>
      <c r="AN81" s="238"/>
      <c r="AO81" s="238"/>
      <c r="AP81" s="238"/>
      <c r="AQ81" s="239"/>
      <c r="AR81" s="239"/>
      <c r="AS81" s="220"/>
      <c r="AT81" s="220"/>
      <c r="AU81" s="321"/>
      <c r="AV81" s="221" t="str">
        <f t="shared" si="7"/>
        <v/>
      </c>
      <c r="AW81" s="238"/>
      <c r="AX81" s="238"/>
      <c r="AY81" s="238"/>
      <c r="AZ81" s="241"/>
      <c r="BA81" s="241"/>
      <c r="BB81" s="240"/>
      <c r="BC81" s="220"/>
      <c r="BD81" s="312"/>
      <c r="BE81" s="312"/>
      <c r="BF81" s="500"/>
      <c r="BG81" s="18"/>
    </row>
    <row r="82" spans="1:59" ht="25" customHeight="1" thickBot="1">
      <c r="A82" s="501">
        <v>75</v>
      </c>
      <c r="B82" s="322" t="str">
        <f>IF('Student DATA Entry'!A77="","",VALUE('Student DATA Entry'!A77))</f>
        <v/>
      </c>
      <c r="C82" s="322" t="str">
        <f>IF('Student DATA Entry'!B77="","",'Student DATA Entry'!B77)</f>
        <v/>
      </c>
      <c r="D82" s="323" t="str">
        <f>IF('Student DATA Entry'!G77="","",'Student DATA Entry'!G77)</f>
        <v/>
      </c>
      <c r="E82" s="324" t="str">
        <f>IF('Student DATA Entry'!C77="","",'Student DATA Entry'!C77)</f>
        <v/>
      </c>
      <c r="F82" s="324" t="str">
        <f>IF('Student DATA Entry'!D77="","",'Student DATA Entry'!D77)</f>
        <v/>
      </c>
      <c r="G82" s="324" t="str">
        <f>IF('Student DATA Entry'!E77="","",'Student DATA Entry'!E77)</f>
        <v/>
      </c>
      <c r="H82" s="322" t="str">
        <f>IF('Student DATA Entry'!H77="","",'Student DATA Entry'!H77)</f>
        <v/>
      </c>
      <c r="I82" s="325" t="str">
        <f>IF('Student DATA Entry'!F77="","",'Student DATA Entry'!F77)</f>
        <v/>
      </c>
      <c r="J82" s="238"/>
      <c r="K82" s="238"/>
      <c r="L82" s="238"/>
      <c r="M82" s="239"/>
      <c r="N82" s="220"/>
      <c r="O82" s="238"/>
      <c r="P82" s="238"/>
      <c r="Q82" s="238"/>
      <c r="R82" s="239"/>
      <c r="S82" s="220"/>
      <c r="T82" s="321"/>
      <c r="U82" s="221" t="str">
        <f t="shared" si="4"/>
        <v/>
      </c>
      <c r="V82" s="238"/>
      <c r="W82" s="238"/>
      <c r="X82" s="238"/>
      <c r="Y82" s="239"/>
      <c r="Z82" s="239"/>
      <c r="AA82" s="220"/>
      <c r="AB82" s="220"/>
      <c r="AC82" s="321"/>
      <c r="AD82" s="221" t="str">
        <f t="shared" si="5"/>
        <v/>
      </c>
      <c r="AE82" s="238"/>
      <c r="AF82" s="238"/>
      <c r="AG82" s="238"/>
      <c r="AH82" s="241"/>
      <c r="AI82" s="241"/>
      <c r="AJ82" s="220"/>
      <c r="AK82" s="220"/>
      <c r="AL82" s="321"/>
      <c r="AM82" s="221" t="str">
        <f t="shared" si="6"/>
        <v/>
      </c>
      <c r="AN82" s="238"/>
      <c r="AO82" s="238"/>
      <c r="AP82" s="238"/>
      <c r="AQ82" s="239"/>
      <c r="AR82" s="239"/>
      <c r="AS82" s="220"/>
      <c r="AT82" s="220"/>
      <c r="AU82" s="321"/>
      <c r="AV82" s="221" t="str">
        <f t="shared" si="7"/>
        <v/>
      </c>
      <c r="AW82" s="238"/>
      <c r="AX82" s="238"/>
      <c r="AY82" s="238"/>
      <c r="AZ82" s="241"/>
      <c r="BA82" s="241"/>
      <c r="BB82" s="240"/>
      <c r="BC82" s="220"/>
      <c r="BD82" s="312"/>
      <c r="BE82" s="312"/>
      <c r="BF82" s="500"/>
      <c r="BG82" s="18"/>
    </row>
    <row r="83" spans="1:59" ht="25" customHeight="1" thickBot="1">
      <c r="A83" s="499">
        <v>76</v>
      </c>
      <c r="B83" s="322" t="str">
        <f>IF('Student DATA Entry'!A78="","",VALUE('Student DATA Entry'!A78))</f>
        <v/>
      </c>
      <c r="C83" s="322" t="str">
        <f>IF('Student DATA Entry'!B78="","",'Student DATA Entry'!B78)</f>
        <v/>
      </c>
      <c r="D83" s="323" t="str">
        <f>IF('Student DATA Entry'!G78="","",'Student DATA Entry'!G78)</f>
        <v/>
      </c>
      <c r="E83" s="324" t="str">
        <f>IF('Student DATA Entry'!C78="","",'Student DATA Entry'!C78)</f>
        <v/>
      </c>
      <c r="F83" s="324" t="str">
        <f>IF('Student DATA Entry'!D78="","",'Student DATA Entry'!D78)</f>
        <v/>
      </c>
      <c r="G83" s="324" t="str">
        <f>IF('Student DATA Entry'!E78="","",'Student DATA Entry'!E78)</f>
        <v/>
      </c>
      <c r="H83" s="322" t="str">
        <f>IF('Student DATA Entry'!H78="","",'Student DATA Entry'!H78)</f>
        <v/>
      </c>
      <c r="I83" s="325" t="str">
        <f>IF('Student DATA Entry'!F78="","",'Student DATA Entry'!F78)</f>
        <v/>
      </c>
      <c r="J83" s="238"/>
      <c r="K83" s="238"/>
      <c r="L83" s="238"/>
      <c r="M83" s="239"/>
      <c r="N83" s="220"/>
      <c r="O83" s="238"/>
      <c r="P83" s="238"/>
      <c r="Q83" s="238"/>
      <c r="R83" s="239"/>
      <c r="S83" s="220"/>
      <c r="T83" s="321"/>
      <c r="U83" s="221" t="str">
        <f t="shared" si="4"/>
        <v/>
      </c>
      <c r="V83" s="238"/>
      <c r="W83" s="238"/>
      <c r="X83" s="238"/>
      <c r="Y83" s="239"/>
      <c r="Z83" s="239"/>
      <c r="AA83" s="220"/>
      <c r="AB83" s="220"/>
      <c r="AC83" s="321"/>
      <c r="AD83" s="221" t="str">
        <f t="shared" si="5"/>
        <v/>
      </c>
      <c r="AE83" s="238"/>
      <c r="AF83" s="238"/>
      <c r="AG83" s="238"/>
      <c r="AH83" s="241"/>
      <c r="AI83" s="241"/>
      <c r="AJ83" s="220"/>
      <c r="AK83" s="220"/>
      <c r="AL83" s="321"/>
      <c r="AM83" s="221" t="str">
        <f t="shared" si="6"/>
        <v/>
      </c>
      <c r="AN83" s="238"/>
      <c r="AO83" s="238"/>
      <c r="AP83" s="238"/>
      <c r="AQ83" s="239"/>
      <c r="AR83" s="239"/>
      <c r="AS83" s="220"/>
      <c r="AT83" s="220"/>
      <c r="AU83" s="321"/>
      <c r="AV83" s="221" t="str">
        <f t="shared" si="7"/>
        <v/>
      </c>
      <c r="AW83" s="238"/>
      <c r="AX83" s="238"/>
      <c r="AY83" s="238"/>
      <c r="AZ83" s="241"/>
      <c r="BA83" s="241"/>
      <c r="BB83" s="240"/>
      <c r="BC83" s="220"/>
      <c r="BD83" s="312"/>
      <c r="BE83" s="312"/>
      <c r="BF83" s="500"/>
      <c r="BG83" s="18"/>
    </row>
    <row r="84" spans="1:59" ht="25" customHeight="1" thickBot="1">
      <c r="A84" s="501">
        <v>77</v>
      </c>
      <c r="B84" s="322" t="str">
        <f>IF('Student DATA Entry'!A79="","",VALUE('Student DATA Entry'!A79))</f>
        <v/>
      </c>
      <c r="C84" s="322" t="str">
        <f>IF('Student DATA Entry'!B79="","",'Student DATA Entry'!B79)</f>
        <v/>
      </c>
      <c r="D84" s="323" t="str">
        <f>IF('Student DATA Entry'!G79="","",'Student DATA Entry'!G79)</f>
        <v/>
      </c>
      <c r="E84" s="324" t="str">
        <f>IF('Student DATA Entry'!C79="","",'Student DATA Entry'!C79)</f>
        <v/>
      </c>
      <c r="F84" s="324" t="str">
        <f>IF('Student DATA Entry'!D79="","",'Student DATA Entry'!D79)</f>
        <v/>
      </c>
      <c r="G84" s="324" t="str">
        <f>IF('Student DATA Entry'!E79="","",'Student DATA Entry'!E79)</f>
        <v/>
      </c>
      <c r="H84" s="322" t="str">
        <f>IF('Student DATA Entry'!H79="","",'Student DATA Entry'!H79)</f>
        <v/>
      </c>
      <c r="I84" s="325" t="str">
        <f>IF('Student DATA Entry'!F79="","",'Student DATA Entry'!F79)</f>
        <v/>
      </c>
      <c r="J84" s="238"/>
      <c r="K84" s="238"/>
      <c r="L84" s="238"/>
      <c r="M84" s="239"/>
      <c r="N84" s="220"/>
      <c r="O84" s="238"/>
      <c r="P84" s="238"/>
      <c r="Q84" s="238"/>
      <c r="R84" s="239"/>
      <c r="S84" s="220"/>
      <c r="T84" s="321"/>
      <c r="U84" s="221" t="str">
        <f t="shared" si="4"/>
        <v/>
      </c>
      <c r="V84" s="238"/>
      <c r="W84" s="238"/>
      <c r="X84" s="238"/>
      <c r="Y84" s="239"/>
      <c r="Z84" s="239"/>
      <c r="AA84" s="220"/>
      <c r="AB84" s="220"/>
      <c r="AC84" s="321"/>
      <c r="AD84" s="221" t="str">
        <f t="shared" si="5"/>
        <v/>
      </c>
      <c r="AE84" s="238"/>
      <c r="AF84" s="238"/>
      <c r="AG84" s="238"/>
      <c r="AH84" s="241"/>
      <c r="AI84" s="241"/>
      <c r="AJ84" s="220"/>
      <c r="AK84" s="220"/>
      <c r="AL84" s="321"/>
      <c r="AM84" s="221" t="str">
        <f t="shared" si="6"/>
        <v/>
      </c>
      <c r="AN84" s="238"/>
      <c r="AO84" s="238"/>
      <c r="AP84" s="238"/>
      <c r="AQ84" s="239"/>
      <c r="AR84" s="239"/>
      <c r="AS84" s="220"/>
      <c r="AT84" s="220"/>
      <c r="AU84" s="321"/>
      <c r="AV84" s="221" t="str">
        <f t="shared" si="7"/>
        <v/>
      </c>
      <c r="AW84" s="238"/>
      <c r="AX84" s="238"/>
      <c r="AY84" s="238"/>
      <c r="AZ84" s="241"/>
      <c r="BA84" s="241"/>
      <c r="BB84" s="240"/>
      <c r="BC84" s="220"/>
      <c r="BD84" s="312"/>
      <c r="BE84" s="312"/>
      <c r="BF84" s="500"/>
      <c r="BG84" s="18"/>
    </row>
    <row r="85" spans="1:59" ht="25" customHeight="1" thickBot="1">
      <c r="A85" s="499">
        <v>78</v>
      </c>
      <c r="B85" s="322" t="str">
        <f>IF('Student DATA Entry'!A80="","",VALUE('Student DATA Entry'!A80))</f>
        <v/>
      </c>
      <c r="C85" s="322" t="str">
        <f>IF('Student DATA Entry'!B80="","",'Student DATA Entry'!B80)</f>
        <v/>
      </c>
      <c r="D85" s="323" t="str">
        <f>IF('Student DATA Entry'!G80="","",'Student DATA Entry'!G80)</f>
        <v/>
      </c>
      <c r="E85" s="324" t="str">
        <f>IF('Student DATA Entry'!C80="","",'Student DATA Entry'!C80)</f>
        <v/>
      </c>
      <c r="F85" s="324" t="str">
        <f>IF('Student DATA Entry'!D80="","",'Student DATA Entry'!D80)</f>
        <v/>
      </c>
      <c r="G85" s="324" t="str">
        <f>IF('Student DATA Entry'!E80="","",'Student DATA Entry'!E80)</f>
        <v/>
      </c>
      <c r="H85" s="322" t="str">
        <f>IF('Student DATA Entry'!H80="","",'Student DATA Entry'!H80)</f>
        <v/>
      </c>
      <c r="I85" s="325" t="str">
        <f>IF('Student DATA Entry'!F80="","",'Student DATA Entry'!F80)</f>
        <v/>
      </c>
      <c r="J85" s="238"/>
      <c r="K85" s="238"/>
      <c r="L85" s="238"/>
      <c r="M85" s="239"/>
      <c r="N85" s="220"/>
      <c r="O85" s="238"/>
      <c r="P85" s="238"/>
      <c r="Q85" s="238"/>
      <c r="R85" s="239"/>
      <c r="S85" s="220"/>
      <c r="T85" s="321"/>
      <c r="U85" s="221" t="str">
        <f t="shared" si="4"/>
        <v/>
      </c>
      <c r="V85" s="238"/>
      <c r="W85" s="238"/>
      <c r="X85" s="238"/>
      <c r="Y85" s="239"/>
      <c r="Z85" s="239"/>
      <c r="AA85" s="220"/>
      <c r="AB85" s="220"/>
      <c r="AC85" s="321"/>
      <c r="AD85" s="221" t="str">
        <f t="shared" si="5"/>
        <v/>
      </c>
      <c r="AE85" s="238"/>
      <c r="AF85" s="238"/>
      <c r="AG85" s="238"/>
      <c r="AH85" s="241"/>
      <c r="AI85" s="241"/>
      <c r="AJ85" s="220"/>
      <c r="AK85" s="220"/>
      <c r="AL85" s="321"/>
      <c r="AM85" s="221" t="str">
        <f t="shared" si="6"/>
        <v/>
      </c>
      <c r="AN85" s="238"/>
      <c r="AO85" s="238"/>
      <c r="AP85" s="238"/>
      <c r="AQ85" s="239"/>
      <c r="AR85" s="239"/>
      <c r="AS85" s="220"/>
      <c r="AT85" s="220"/>
      <c r="AU85" s="321"/>
      <c r="AV85" s="221" t="str">
        <f t="shared" si="7"/>
        <v/>
      </c>
      <c r="AW85" s="238"/>
      <c r="AX85" s="238"/>
      <c r="AY85" s="238"/>
      <c r="AZ85" s="241"/>
      <c r="BA85" s="241"/>
      <c r="BB85" s="240"/>
      <c r="BC85" s="220"/>
      <c r="BD85" s="312"/>
      <c r="BE85" s="312"/>
      <c r="BF85" s="500"/>
      <c r="BG85" s="18"/>
    </row>
    <row r="86" spans="1:59" ht="25" customHeight="1" thickBot="1">
      <c r="A86" s="501">
        <v>79</v>
      </c>
      <c r="B86" s="322" t="str">
        <f>IF('Student DATA Entry'!A81="","",VALUE('Student DATA Entry'!A81))</f>
        <v/>
      </c>
      <c r="C86" s="322" t="str">
        <f>IF('Student DATA Entry'!B81="","",'Student DATA Entry'!B81)</f>
        <v/>
      </c>
      <c r="D86" s="323" t="str">
        <f>IF('Student DATA Entry'!G81="","",'Student DATA Entry'!G81)</f>
        <v/>
      </c>
      <c r="E86" s="324" t="str">
        <f>IF('Student DATA Entry'!C81="","",'Student DATA Entry'!C81)</f>
        <v/>
      </c>
      <c r="F86" s="324" t="str">
        <f>IF('Student DATA Entry'!D81="","",'Student DATA Entry'!D81)</f>
        <v/>
      </c>
      <c r="G86" s="324" t="str">
        <f>IF('Student DATA Entry'!E81="","",'Student DATA Entry'!E81)</f>
        <v/>
      </c>
      <c r="H86" s="322" t="str">
        <f>IF('Student DATA Entry'!H81="","",'Student DATA Entry'!H81)</f>
        <v/>
      </c>
      <c r="I86" s="325" t="str">
        <f>IF('Student DATA Entry'!F81="","",'Student DATA Entry'!F81)</f>
        <v/>
      </c>
      <c r="J86" s="238"/>
      <c r="K86" s="238"/>
      <c r="L86" s="238"/>
      <c r="M86" s="239"/>
      <c r="N86" s="220"/>
      <c r="O86" s="238"/>
      <c r="P86" s="238"/>
      <c r="Q86" s="238"/>
      <c r="R86" s="239"/>
      <c r="S86" s="220"/>
      <c r="T86" s="321"/>
      <c r="U86" s="221" t="str">
        <f t="shared" si="4"/>
        <v/>
      </c>
      <c r="V86" s="238"/>
      <c r="W86" s="238"/>
      <c r="X86" s="238"/>
      <c r="Y86" s="239"/>
      <c r="Z86" s="239"/>
      <c r="AA86" s="220"/>
      <c r="AB86" s="220"/>
      <c r="AC86" s="321"/>
      <c r="AD86" s="221" t="str">
        <f t="shared" si="5"/>
        <v/>
      </c>
      <c r="AE86" s="238"/>
      <c r="AF86" s="238"/>
      <c r="AG86" s="238"/>
      <c r="AH86" s="241"/>
      <c r="AI86" s="241"/>
      <c r="AJ86" s="220"/>
      <c r="AK86" s="220"/>
      <c r="AL86" s="321"/>
      <c r="AM86" s="221" t="str">
        <f t="shared" si="6"/>
        <v/>
      </c>
      <c r="AN86" s="238"/>
      <c r="AO86" s="238"/>
      <c r="AP86" s="238"/>
      <c r="AQ86" s="239"/>
      <c r="AR86" s="239"/>
      <c r="AS86" s="220"/>
      <c r="AT86" s="220"/>
      <c r="AU86" s="321"/>
      <c r="AV86" s="221" t="str">
        <f t="shared" si="7"/>
        <v/>
      </c>
      <c r="AW86" s="238"/>
      <c r="AX86" s="238"/>
      <c r="AY86" s="238"/>
      <c r="AZ86" s="241"/>
      <c r="BA86" s="241"/>
      <c r="BB86" s="240"/>
      <c r="BC86" s="220"/>
      <c r="BD86" s="312"/>
      <c r="BE86" s="312"/>
      <c r="BF86" s="500"/>
      <c r="BG86" s="18"/>
    </row>
    <row r="87" spans="1:59" ht="25" customHeight="1" thickBot="1">
      <c r="A87" s="499">
        <v>80</v>
      </c>
      <c r="B87" s="322" t="str">
        <f>IF('Student DATA Entry'!A82="","",VALUE('Student DATA Entry'!A82))</f>
        <v/>
      </c>
      <c r="C87" s="322" t="str">
        <f>IF('Student DATA Entry'!B82="","",'Student DATA Entry'!B82)</f>
        <v/>
      </c>
      <c r="D87" s="323" t="str">
        <f>IF('Student DATA Entry'!G82="","",'Student DATA Entry'!G82)</f>
        <v/>
      </c>
      <c r="E87" s="324" t="str">
        <f>IF('Student DATA Entry'!C82="","",'Student DATA Entry'!C82)</f>
        <v/>
      </c>
      <c r="F87" s="324" t="str">
        <f>IF('Student DATA Entry'!D82="","",'Student DATA Entry'!D82)</f>
        <v/>
      </c>
      <c r="G87" s="324" t="str">
        <f>IF('Student DATA Entry'!E82="","",'Student DATA Entry'!E82)</f>
        <v/>
      </c>
      <c r="H87" s="322" t="str">
        <f>IF('Student DATA Entry'!H82="","",'Student DATA Entry'!H82)</f>
        <v/>
      </c>
      <c r="I87" s="325" t="str">
        <f>IF('Student DATA Entry'!F82="","",'Student DATA Entry'!F82)</f>
        <v/>
      </c>
      <c r="J87" s="238"/>
      <c r="K87" s="238"/>
      <c r="L87" s="238"/>
      <c r="M87" s="239"/>
      <c r="N87" s="220"/>
      <c r="O87" s="238"/>
      <c r="P87" s="238"/>
      <c r="Q87" s="238"/>
      <c r="R87" s="239"/>
      <c r="S87" s="220"/>
      <c r="T87" s="321"/>
      <c r="U87" s="221" t="str">
        <f t="shared" si="4"/>
        <v/>
      </c>
      <c r="V87" s="238"/>
      <c r="W87" s="238"/>
      <c r="X87" s="238"/>
      <c r="Y87" s="239"/>
      <c r="Z87" s="239"/>
      <c r="AA87" s="220"/>
      <c r="AB87" s="220"/>
      <c r="AC87" s="321"/>
      <c r="AD87" s="221" t="str">
        <f t="shared" si="5"/>
        <v/>
      </c>
      <c r="AE87" s="238"/>
      <c r="AF87" s="238"/>
      <c r="AG87" s="238"/>
      <c r="AH87" s="241"/>
      <c r="AI87" s="241"/>
      <c r="AJ87" s="220"/>
      <c r="AK87" s="220"/>
      <c r="AL87" s="321"/>
      <c r="AM87" s="221" t="str">
        <f t="shared" si="6"/>
        <v/>
      </c>
      <c r="AN87" s="238"/>
      <c r="AO87" s="238"/>
      <c r="AP87" s="238"/>
      <c r="AQ87" s="239"/>
      <c r="AR87" s="239"/>
      <c r="AS87" s="220"/>
      <c r="AT87" s="220"/>
      <c r="AU87" s="321"/>
      <c r="AV87" s="221" t="str">
        <f t="shared" si="7"/>
        <v/>
      </c>
      <c r="AW87" s="238"/>
      <c r="AX87" s="238"/>
      <c r="AY87" s="238"/>
      <c r="AZ87" s="241"/>
      <c r="BA87" s="241"/>
      <c r="BB87" s="240"/>
      <c r="BC87" s="220"/>
      <c r="BD87" s="312"/>
      <c r="BE87" s="312"/>
      <c r="BF87" s="500"/>
      <c r="BG87" s="18"/>
    </row>
    <row r="88" spans="1:59" ht="25" customHeight="1" thickBot="1">
      <c r="A88" s="501">
        <v>81</v>
      </c>
      <c r="B88" s="322" t="str">
        <f>IF('Student DATA Entry'!A83="","",VALUE('Student DATA Entry'!A83))</f>
        <v/>
      </c>
      <c r="C88" s="322" t="str">
        <f>IF('Student DATA Entry'!B83="","",'Student DATA Entry'!B83)</f>
        <v/>
      </c>
      <c r="D88" s="323" t="str">
        <f>IF('Student DATA Entry'!G83="","",'Student DATA Entry'!G83)</f>
        <v/>
      </c>
      <c r="E88" s="324" t="str">
        <f>IF('Student DATA Entry'!C83="","",'Student DATA Entry'!C83)</f>
        <v/>
      </c>
      <c r="F88" s="324" t="str">
        <f>IF('Student DATA Entry'!D83="","",'Student DATA Entry'!D83)</f>
        <v/>
      </c>
      <c r="G88" s="324" t="str">
        <f>IF('Student DATA Entry'!E83="","",'Student DATA Entry'!E83)</f>
        <v/>
      </c>
      <c r="H88" s="322" t="str">
        <f>IF('Student DATA Entry'!H83="","",'Student DATA Entry'!H83)</f>
        <v/>
      </c>
      <c r="I88" s="325" t="str">
        <f>IF('Student DATA Entry'!F83="","",'Student DATA Entry'!F83)</f>
        <v/>
      </c>
      <c r="J88" s="238"/>
      <c r="K88" s="238"/>
      <c r="L88" s="238"/>
      <c r="M88" s="239"/>
      <c r="N88" s="220"/>
      <c r="O88" s="238"/>
      <c r="P88" s="238"/>
      <c r="Q88" s="238"/>
      <c r="R88" s="239"/>
      <c r="S88" s="220"/>
      <c r="T88" s="321"/>
      <c r="U88" s="221" t="str">
        <f t="shared" si="4"/>
        <v/>
      </c>
      <c r="V88" s="238"/>
      <c r="W88" s="238"/>
      <c r="X88" s="238"/>
      <c r="Y88" s="239"/>
      <c r="Z88" s="239"/>
      <c r="AA88" s="220"/>
      <c r="AB88" s="220"/>
      <c r="AC88" s="321"/>
      <c r="AD88" s="221" t="str">
        <f t="shared" si="5"/>
        <v/>
      </c>
      <c r="AE88" s="238"/>
      <c r="AF88" s="238"/>
      <c r="AG88" s="238"/>
      <c r="AH88" s="241"/>
      <c r="AI88" s="241"/>
      <c r="AJ88" s="220"/>
      <c r="AK88" s="220"/>
      <c r="AL88" s="321"/>
      <c r="AM88" s="221" t="str">
        <f t="shared" si="6"/>
        <v/>
      </c>
      <c r="AN88" s="238"/>
      <c r="AO88" s="238"/>
      <c r="AP88" s="238"/>
      <c r="AQ88" s="239"/>
      <c r="AR88" s="239"/>
      <c r="AS88" s="220"/>
      <c r="AT88" s="220"/>
      <c r="AU88" s="321"/>
      <c r="AV88" s="221" t="str">
        <f t="shared" si="7"/>
        <v/>
      </c>
      <c r="AW88" s="238"/>
      <c r="AX88" s="238"/>
      <c r="AY88" s="238"/>
      <c r="AZ88" s="241"/>
      <c r="BA88" s="241"/>
      <c r="BB88" s="240"/>
      <c r="BC88" s="220"/>
      <c r="BD88" s="312"/>
      <c r="BE88" s="312"/>
      <c r="BF88" s="500"/>
      <c r="BG88" s="18"/>
    </row>
    <row r="89" spans="1:59" ht="25" customHeight="1" thickBot="1">
      <c r="A89" s="499">
        <v>82</v>
      </c>
      <c r="B89" s="322" t="str">
        <f>IF('Student DATA Entry'!A84="","",VALUE('Student DATA Entry'!A84))</f>
        <v/>
      </c>
      <c r="C89" s="322" t="str">
        <f>IF('Student DATA Entry'!B84="","",'Student DATA Entry'!B84)</f>
        <v/>
      </c>
      <c r="D89" s="323" t="str">
        <f>IF('Student DATA Entry'!G84="","",'Student DATA Entry'!G84)</f>
        <v/>
      </c>
      <c r="E89" s="324" t="str">
        <f>IF('Student DATA Entry'!C84="","",'Student DATA Entry'!C84)</f>
        <v/>
      </c>
      <c r="F89" s="324" t="str">
        <f>IF('Student DATA Entry'!D84="","",'Student DATA Entry'!D84)</f>
        <v/>
      </c>
      <c r="G89" s="324" t="str">
        <f>IF('Student DATA Entry'!E84="","",'Student DATA Entry'!E84)</f>
        <v/>
      </c>
      <c r="H89" s="322" t="str">
        <f>IF('Student DATA Entry'!H84="","",'Student DATA Entry'!H84)</f>
        <v/>
      </c>
      <c r="I89" s="325" t="str">
        <f>IF('Student DATA Entry'!F84="","",'Student DATA Entry'!F84)</f>
        <v/>
      </c>
      <c r="J89" s="238"/>
      <c r="K89" s="238"/>
      <c r="L89" s="238"/>
      <c r="M89" s="239"/>
      <c r="N89" s="220"/>
      <c r="O89" s="238"/>
      <c r="P89" s="238"/>
      <c r="Q89" s="238"/>
      <c r="R89" s="239"/>
      <c r="S89" s="220"/>
      <c r="T89" s="321"/>
      <c r="U89" s="221" t="str">
        <f t="shared" si="4"/>
        <v/>
      </c>
      <c r="V89" s="238"/>
      <c r="W89" s="238"/>
      <c r="X89" s="238"/>
      <c r="Y89" s="239"/>
      <c r="Z89" s="239"/>
      <c r="AA89" s="220"/>
      <c r="AB89" s="220"/>
      <c r="AC89" s="321"/>
      <c r="AD89" s="221" t="str">
        <f t="shared" si="5"/>
        <v/>
      </c>
      <c r="AE89" s="238"/>
      <c r="AF89" s="238"/>
      <c r="AG89" s="238"/>
      <c r="AH89" s="241"/>
      <c r="AI89" s="241"/>
      <c r="AJ89" s="220"/>
      <c r="AK89" s="220"/>
      <c r="AL89" s="321"/>
      <c r="AM89" s="221" t="str">
        <f t="shared" si="6"/>
        <v/>
      </c>
      <c r="AN89" s="238"/>
      <c r="AO89" s="238"/>
      <c r="AP89" s="238"/>
      <c r="AQ89" s="239"/>
      <c r="AR89" s="239"/>
      <c r="AS89" s="220"/>
      <c r="AT89" s="220"/>
      <c r="AU89" s="321"/>
      <c r="AV89" s="221" t="str">
        <f t="shared" si="7"/>
        <v/>
      </c>
      <c r="AW89" s="238"/>
      <c r="AX89" s="238"/>
      <c r="AY89" s="238"/>
      <c r="AZ89" s="241"/>
      <c r="BA89" s="241"/>
      <c r="BB89" s="240"/>
      <c r="BC89" s="220"/>
      <c r="BD89" s="312"/>
      <c r="BE89" s="312"/>
      <c r="BF89" s="500"/>
      <c r="BG89" s="18"/>
    </row>
    <row r="90" spans="1:59" ht="25" customHeight="1" thickBot="1">
      <c r="A90" s="501">
        <v>83</v>
      </c>
      <c r="B90" s="322" t="str">
        <f>IF('Student DATA Entry'!A85="","",VALUE('Student DATA Entry'!A85))</f>
        <v/>
      </c>
      <c r="C90" s="322" t="str">
        <f>IF('Student DATA Entry'!B85="","",'Student DATA Entry'!B85)</f>
        <v/>
      </c>
      <c r="D90" s="323" t="str">
        <f>IF('Student DATA Entry'!G85="","",'Student DATA Entry'!G85)</f>
        <v/>
      </c>
      <c r="E90" s="324" t="str">
        <f>IF('Student DATA Entry'!C85="","",'Student DATA Entry'!C85)</f>
        <v/>
      </c>
      <c r="F90" s="324" t="str">
        <f>IF('Student DATA Entry'!D85="","",'Student DATA Entry'!D85)</f>
        <v/>
      </c>
      <c r="G90" s="324" t="str">
        <f>IF('Student DATA Entry'!E85="","",'Student DATA Entry'!E85)</f>
        <v/>
      </c>
      <c r="H90" s="322" t="str">
        <f>IF('Student DATA Entry'!H85="","",'Student DATA Entry'!H85)</f>
        <v/>
      </c>
      <c r="I90" s="325" t="str">
        <f>IF('Student DATA Entry'!F85="","",'Student DATA Entry'!F85)</f>
        <v/>
      </c>
      <c r="J90" s="238"/>
      <c r="K90" s="238"/>
      <c r="L90" s="238"/>
      <c r="M90" s="239"/>
      <c r="N90" s="220"/>
      <c r="O90" s="238"/>
      <c r="P90" s="238"/>
      <c r="Q90" s="238"/>
      <c r="R90" s="239"/>
      <c r="S90" s="220"/>
      <c r="T90" s="321"/>
      <c r="U90" s="221" t="str">
        <f t="shared" si="4"/>
        <v/>
      </c>
      <c r="V90" s="238"/>
      <c r="W90" s="238"/>
      <c r="X90" s="238"/>
      <c r="Y90" s="239"/>
      <c r="Z90" s="239"/>
      <c r="AA90" s="220"/>
      <c r="AB90" s="220"/>
      <c r="AC90" s="321"/>
      <c r="AD90" s="221" t="str">
        <f t="shared" si="5"/>
        <v/>
      </c>
      <c r="AE90" s="238"/>
      <c r="AF90" s="238"/>
      <c r="AG90" s="238"/>
      <c r="AH90" s="241"/>
      <c r="AI90" s="241"/>
      <c r="AJ90" s="220"/>
      <c r="AK90" s="220"/>
      <c r="AL90" s="321"/>
      <c r="AM90" s="221" t="str">
        <f t="shared" si="6"/>
        <v/>
      </c>
      <c r="AN90" s="238"/>
      <c r="AO90" s="238"/>
      <c r="AP90" s="238"/>
      <c r="AQ90" s="239"/>
      <c r="AR90" s="239"/>
      <c r="AS90" s="220"/>
      <c r="AT90" s="220"/>
      <c r="AU90" s="321"/>
      <c r="AV90" s="221" t="str">
        <f t="shared" si="7"/>
        <v/>
      </c>
      <c r="AW90" s="238"/>
      <c r="AX90" s="238"/>
      <c r="AY90" s="238"/>
      <c r="AZ90" s="241"/>
      <c r="BA90" s="241"/>
      <c r="BB90" s="240"/>
      <c r="BC90" s="220"/>
      <c r="BD90" s="312"/>
      <c r="BE90" s="312"/>
      <c r="BF90" s="500"/>
      <c r="BG90" s="18"/>
    </row>
    <row r="91" spans="1:59" ht="25" customHeight="1" thickBot="1">
      <c r="A91" s="499">
        <v>84</v>
      </c>
      <c r="B91" s="322" t="str">
        <f>IF('Student DATA Entry'!A86="","",VALUE('Student DATA Entry'!A86))</f>
        <v/>
      </c>
      <c r="C91" s="322" t="str">
        <f>IF('Student DATA Entry'!B86="","",'Student DATA Entry'!B86)</f>
        <v/>
      </c>
      <c r="D91" s="323" t="str">
        <f>IF('Student DATA Entry'!G86="","",'Student DATA Entry'!G86)</f>
        <v/>
      </c>
      <c r="E91" s="324" t="str">
        <f>IF('Student DATA Entry'!C86="","",'Student DATA Entry'!C86)</f>
        <v/>
      </c>
      <c r="F91" s="324" t="str">
        <f>IF('Student DATA Entry'!D86="","",'Student DATA Entry'!D86)</f>
        <v/>
      </c>
      <c r="G91" s="324" t="str">
        <f>IF('Student DATA Entry'!E86="","",'Student DATA Entry'!E86)</f>
        <v/>
      </c>
      <c r="H91" s="322" t="str">
        <f>IF('Student DATA Entry'!H86="","",'Student DATA Entry'!H86)</f>
        <v/>
      </c>
      <c r="I91" s="325" t="str">
        <f>IF('Student DATA Entry'!F86="","",'Student DATA Entry'!F86)</f>
        <v/>
      </c>
      <c r="J91" s="238"/>
      <c r="K91" s="238"/>
      <c r="L91" s="238"/>
      <c r="M91" s="239"/>
      <c r="N91" s="220"/>
      <c r="O91" s="238"/>
      <c r="P91" s="238"/>
      <c r="Q91" s="238"/>
      <c r="R91" s="239"/>
      <c r="S91" s="220"/>
      <c r="T91" s="321"/>
      <c r="U91" s="221" t="str">
        <f t="shared" si="4"/>
        <v/>
      </c>
      <c r="V91" s="238"/>
      <c r="W91" s="238"/>
      <c r="X91" s="238"/>
      <c r="Y91" s="239"/>
      <c r="Z91" s="239"/>
      <c r="AA91" s="220"/>
      <c r="AB91" s="220"/>
      <c r="AC91" s="321"/>
      <c r="AD91" s="221" t="str">
        <f t="shared" si="5"/>
        <v/>
      </c>
      <c r="AE91" s="238"/>
      <c r="AF91" s="238"/>
      <c r="AG91" s="238"/>
      <c r="AH91" s="241"/>
      <c r="AI91" s="241"/>
      <c r="AJ91" s="220"/>
      <c r="AK91" s="220"/>
      <c r="AL91" s="321"/>
      <c r="AM91" s="221" t="str">
        <f t="shared" si="6"/>
        <v/>
      </c>
      <c r="AN91" s="238"/>
      <c r="AO91" s="238"/>
      <c r="AP91" s="238"/>
      <c r="AQ91" s="239"/>
      <c r="AR91" s="239"/>
      <c r="AS91" s="220"/>
      <c r="AT91" s="220"/>
      <c r="AU91" s="321"/>
      <c r="AV91" s="221" t="str">
        <f t="shared" si="7"/>
        <v/>
      </c>
      <c r="AW91" s="238"/>
      <c r="AX91" s="238"/>
      <c r="AY91" s="238"/>
      <c r="AZ91" s="241"/>
      <c r="BA91" s="241"/>
      <c r="BB91" s="240"/>
      <c r="BC91" s="220"/>
      <c r="BD91" s="312"/>
      <c r="BE91" s="312"/>
      <c r="BF91" s="500"/>
      <c r="BG91" s="18"/>
    </row>
    <row r="92" spans="1:59" ht="25" customHeight="1" thickBot="1">
      <c r="A92" s="501">
        <v>85</v>
      </c>
      <c r="B92" s="322" t="str">
        <f>IF('Student DATA Entry'!A87="","",VALUE('Student DATA Entry'!A87))</f>
        <v/>
      </c>
      <c r="C92" s="322" t="str">
        <f>IF('Student DATA Entry'!B87="","",'Student DATA Entry'!B87)</f>
        <v/>
      </c>
      <c r="D92" s="323" t="str">
        <f>IF('Student DATA Entry'!G87="","",'Student DATA Entry'!G87)</f>
        <v/>
      </c>
      <c r="E92" s="324" t="str">
        <f>IF('Student DATA Entry'!C87="","",'Student DATA Entry'!C87)</f>
        <v/>
      </c>
      <c r="F92" s="324" t="str">
        <f>IF('Student DATA Entry'!D87="","",'Student DATA Entry'!D87)</f>
        <v/>
      </c>
      <c r="G92" s="324" t="str">
        <f>IF('Student DATA Entry'!E87="","",'Student DATA Entry'!E87)</f>
        <v/>
      </c>
      <c r="H92" s="322" t="str">
        <f>IF('Student DATA Entry'!H87="","",'Student DATA Entry'!H87)</f>
        <v/>
      </c>
      <c r="I92" s="325" t="str">
        <f>IF('Student DATA Entry'!F87="","",'Student DATA Entry'!F87)</f>
        <v/>
      </c>
      <c r="J92" s="238"/>
      <c r="K92" s="238"/>
      <c r="L92" s="238"/>
      <c r="M92" s="239"/>
      <c r="N92" s="220"/>
      <c r="O92" s="238"/>
      <c r="P92" s="238"/>
      <c r="Q92" s="238"/>
      <c r="R92" s="239"/>
      <c r="S92" s="220"/>
      <c r="T92" s="321"/>
      <c r="U92" s="221" t="str">
        <f t="shared" si="4"/>
        <v/>
      </c>
      <c r="V92" s="238"/>
      <c r="W92" s="238"/>
      <c r="X92" s="238"/>
      <c r="Y92" s="239"/>
      <c r="Z92" s="239"/>
      <c r="AA92" s="220"/>
      <c r="AB92" s="220"/>
      <c r="AC92" s="321"/>
      <c r="AD92" s="221" t="str">
        <f t="shared" si="5"/>
        <v/>
      </c>
      <c r="AE92" s="238"/>
      <c r="AF92" s="238"/>
      <c r="AG92" s="238"/>
      <c r="AH92" s="241"/>
      <c r="AI92" s="241"/>
      <c r="AJ92" s="220"/>
      <c r="AK92" s="220"/>
      <c r="AL92" s="321"/>
      <c r="AM92" s="221" t="str">
        <f t="shared" si="6"/>
        <v/>
      </c>
      <c r="AN92" s="238"/>
      <c r="AO92" s="238"/>
      <c r="AP92" s="238"/>
      <c r="AQ92" s="239"/>
      <c r="AR92" s="239"/>
      <c r="AS92" s="220"/>
      <c r="AT92" s="220"/>
      <c r="AU92" s="321"/>
      <c r="AV92" s="221" t="str">
        <f t="shared" si="7"/>
        <v/>
      </c>
      <c r="AW92" s="238"/>
      <c r="AX92" s="238"/>
      <c r="AY92" s="238"/>
      <c r="AZ92" s="241"/>
      <c r="BA92" s="241"/>
      <c r="BB92" s="240"/>
      <c r="BC92" s="220"/>
      <c r="BD92" s="312"/>
      <c r="BE92" s="312"/>
      <c r="BF92" s="500"/>
      <c r="BG92" s="18"/>
    </row>
    <row r="93" spans="1:59" ht="25" customHeight="1" thickBot="1">
      <c r="A93" s="499">
        <v>86</v>
      </c>
      <c r="B93" s="322" t="str">
        <f>IF('Student DATA Entry'!A88="","",VALUE('Student DATA Entry'!A88))</f>
        <v/>
      </c>
      <c r="C93" s="322" t="str">
        <f>IF('Student DATA Entry'!B88="","",'Student DATA Entry'!B88)</f>
        <v/>
      </c>
      <c r="D93" s="323" t="str">
        <f>IF('Student DATA Entry'!G88="","",'Student DATA Entry'!G88)</f>
        <v/>
      </c>
      <c r="E93" s="324" t="str">
        <f>IF('Student DATA Entry'!C88="","",'Student DATA Entry'!C88)</f>
        <v/>
      </c>
      <c r="F93" s="324" t="str">
        <f>IF('Student DATA Entry'!D88="","",'Student DATA Entry'!D88)</f>
        <v/>
      </c>
      <c r="G93" s="324" t="str">
        <f>IF('Student DATA Entry'!E88="","",'Student DATA Entry'!E88)</f>
        <v/>
      </c>
      <c r="H93" s="322" t="str">
        <f>IF('Student DATA Entry'!H88="","",'Student DATA Entry'!H88)</f>
        <v/>
      </c>
      <c r="I93" s="325" t="str">
        <f>IF('Student DATA Entry'!F88="","",'Student DATA Entry'!F88)</f>
        <v/>
      </c>
      <c r="J93" s="238"/>
      <c r="K93" s="238"/>
      <c r="L93" s="238"/>
      <c r="M93" s="239"/>
      <c r="N93" s="220"/>
      <c r="O93" s="238"/>
      <c r="P93" s="238"/>
      <c r="Q93" s="238"/>
      <c r="R93" s="239"/>
      <c r="S93" s="220"/>
      <c r="T93" s="321"/>
      <c r="U93" s="221" t="str">
        <f t="shared" si="4"/>
        <v/>
      </c>
      <c r="V93" s="238"/>
      <c r="W93" s="238"/>
      <c r="X93" s="238"/>
      <c r="Y93" s="239"/>
      <c r="Z93" s="239"/>
      <c r="AA93" s="220"/>
      <c r="AB93" s="220"/>
      <c r="AC93" s="321"/>
      <c r="AD93" s="221" t="str">
        <f t="shared" si="5"/>
        <v/>
      </c>
      <c r="AE93" s="238"/>
      <c r="AF93" s="238"/>
      <c r="AG93" s="238"/>
      <c r="AH93" s="241"/>
      <c r="AI93" s="241"/>
      <c r="AJ93" s="220"/>
      <c r="AK93" s="220"/>
      <c r="AL93" s="321"/>
      <c r="AM93" s="221" t="str">
        <f t="shared" si="6"/>
        <v/>
      </c>
      <c r="AN93" s="238"/>
      <c r="AO93" s="238"/>
      <c r="AP93" s="238"/>
      <c r="AQ93" s="239"/>
      <c r="AR93" s="239"/>
      <c r="AS93" s="220"/>
      <c r="AT93" s="220"/>
      <c r="AU93" s="321"/>
      <c r="AV93" s="221" t="str">
        <f t="shared" si="7"/>
        <v/>
      </c>
      <c r="AW93" s="238"/>
      <c r="AX93" s="238"/>
      <c r="AY93" s="238"/>
      <c r="AZ93" s="241"/>
      <c r="BA93" s="241"/>
      <c r="BB93" s="240"/>
      <c r="BC93" s="220"/>
      <c r="BD93" s="312"/>
      <c r="BE93" s="312"/>
      <c r="BF93" s="500"/>
      <c r="BG93" s="18"/>
    </row>
    <row r="94" spans="1:59" ht="25" customHeight="1" thickBot="1">
      <c r="A94" s="501">
        <v>87</v>
      </c>
      <c r="B94" s="322" t="str">
        <f>IF('Student DATA Entry'!A89="","",VALUE('Student DATA Entry'!A89))</f>
        <v/>
      </c>
      <c r="C94" s="322" t="str">
        <f>IF('Student DATA Entry'!B89="","",'Student DATA Entry'!B89)</f>
        <v/>
      </c>
      <c r="D94" s="323" t="str">
        <f>IF('Student DATA Entry'!G89="","",'Student DATA Entry'!G89)</f>
        <v/>
      </c>
      <c r="E94" s="324" t="str">
        <f>IF('Student DATA Entry'!C89="","",'Student DATA Entry'!C89)</f>
        <v/>
      </c>
      <c r="F94" s="324" t="str">
        <f>IF('Student DATA Entry'!D89="","",'Student DATA Entry'!D89)</f>
        <v/>
      </c>
      <c r="G94" s="324" t="str">
        <f>IF('Student DATA Entry'!E89="","",'Student DATA Entry'!E89)</f>
        <v/>
      </c>
      <c r="H94" s="322" t="str">
        <f>IF('Student DATA Entry'!H89="","",'Student DATA Entry'!H89)</f>
        <v/>
      </c>
      <c r="I94" s="325" t="str">
        <f>IF('Student DATA Entry'!F89="","",'Student DATA Entry'!F89)</f>
        <v/>
      </c>
      <c r="J94" s="238"/>
      <c r="K94" s="238"/>
      <c r="L94" s="238"/>
      <c r="M94" s="239"/>
      <c r="N94" s="220"/>
      <c r="O94" s="238"/>
      <c r="P94" s="238"/>
      <c r="Q94" s="238"/>
      <c r="R94" s="239"/>
      <c r="S94" s="220"/>
      <c r="T94" s="321"/>
      <c r="U94" s="221" t="str">
        <f t="shared" si="4"/>
        <v/>
      </c>
      <c r="V94" s="238"/>
      <c r="W94" s="238"/>
      <c r="X94" s="238"/>
      <c r="Y94" s="239"/>
      <c r="Z94" s="239"/>
      <c r="AA94" s="220"/>
      <c r="AB94" s="220"/>
      <c r="AC94" s="321"/>
      <c r="AD94" s="221" t="str">
        <f t="shared" si="5"/>
        <v/>
      </c>
      <c r="AE94" s="238"/>
      <c r="AF94" s="238"/>
      <c r="AG94" s="238"/>
      <c r="AH94" s="241"/>
      <c r="AI94" s="241"/>
      <c r="AJ94" s="220"/>
      <c r="AK94" s="220"/>
      <c r="AL94" s="321"/>
      <c r="AM94" s="221" t="str">
        <f t="shared" si="6"/>
        <v/>
      </c>
      <c r="AN94" s="238"/>
      <c r="AO94" s="238"/>
      <c r="AP94" s="238"/>
      <c r="AQ94" s="239"/>
      <c r="AR94" s="239"/>
      <c r="AS94" s="220"/>
      <c r="AT94" s="220"/>
      <c r="AU94" s="321"/>
      <c r="AV94" s="221" t="str">
        <f t="shared" si="7"/>
        <v/>
      </c>
      <c r="AW94" s="238"/>
      <c r="AX94" s="238"/>
      <c r="AY94" s="238"/>
      <c r="AZ94" s="241"/>
      <c r="BA94" s="241"/>
      <c r="BB94" s="240"/>
      <c r="BC94" s="220"/>
      <c r="BD94" s="312"/>
      <c r="BE94" s="312"/>
      <c r="BF94" s="500"/>
      <c r="BG94" s="18"/>
    </row>
    <row r="95" spans="1:59" ht="25" customHeight="1" thickBot="1">
      <c r="A95" s="499">
        <v>88</v>
      </c>
      <c r="B95" s="322" t="str">
        <f>IF('Student DATA Entry'!A90="","",VALUE('Student DATA Entry'!A90))</f>
        <v/>
      </c>
      <c r="C95" s="322" t="str">
        <f>IF('Student DATA Entry'!B90="","",'Student DATA Entry'!B90)</f>
        <v/>
      </c>
      <c r="D95" s="323" t="str">
        <f>IF('Student DATA Entry'!G90="","",'Student DATA Entry'!G90)</f>
        <v/>
      </c>
      <c r="E95" s="324" t="str">
        <f>IF('Student DATA Entry'!C90="","",'Student DATA Entry'!C90)</f>
        <v/>
      </c>
      <c r="F95" s="324" t="str">
        <f>IF('Student DATA Entry'!D90="","",'Student DATA Entry'!D90)</f>
        <v/>
      </c>
      <c r="G95" s="324" t="str">
        <f>IF('Student DATA Entry'!E90="","",'Student DATA Entry'!E90)</f>
        <v/>
      </c>
      <c r="H95" s="322" t="str">
        <f>IF('Student DATA Entry'!H90="","",'Student DATA Entry'!H90)</f>
        <v/>
      </c>
      <c r="I95" s="325" t="str">
        <f>IF('Student DATA Entry'!F90="","",'Student DATA Entry'!F90)</f>
        <v/>
      </c>
      <c r="J95" s="238"/>
      <c r="K95" s="238"/>
      <c r="L95" s="238"/>
      <c r="M95" s="239"/>
      <c r="N95" s="220"/>
      <c r="O95" s="238"/>
      <c r="P95" s="238"/>
      <c r="Q95" s="238"/>
      <c r="R95" s="239"/>
      <c r="S95" s="220"/>
      <c r="T95" s="321"/>
      <c r="U95" s="221" t="str">
        <f t="shared" si="4"/>
        <v/>
      </c>
      <c r="V95" s="238"/>
      <c r="W95" s="238"/>
      <c r="X95" s="238"/>
      <c r="Y95" s="239"/>
      <c r="Z95" s="239"/>
      <c r="AA95" s="220"/>
      <c r="AB95" s="220"/>
      <c r="AC95" s="321"/>
      <c r="AD95" s="221" t="str">
        <f t="shared" si="5"/>
        <v/>
      </c>
      <c r="AE95" s="238"/>
      <c r="AF95" s="238"/>
      <c r="AG95" s="238"/>
      <c r="AH95" s="241"/>
      <c r="AI95" s="241"/>
      <c r="AJ95" s="220"/>
      <c r="AK95" s="220"/>
      <c r="AL95" s="321"/>
      <c r="AM95" s="221" t="str">
        <f t="shared" si="6"/>
        <v/>
      </c>
      <c r="AN95" s="238"/>
      <c r="AO95" s="238"/>
      <c r="AP95" s="238"/>
      <c r="AQ95" s="239"/>
      <c r="AR95" s="239"/>
      <c r="AS95" s="220"/>
      <c r="AT95" s="220"/>
      <c r="AU95" s="321"/>
      <c r="AV95" s="221" t="str">
        <f t="shared" si="7"/>
        <v/>
      </c>
      <c r="AW95" s="238"/>
      <c r="AX95" s="238"/>
      <c r="AY95" s="238"/>
      <c r="AZ95" s="241"/>
      <c r="BA95" s="241"/>
      <c r="BB95" s="240"/>
      <c r="BC95" s="220"/>
      <c r="BD95" s="312"/>
      <c r="BE95" s="312"/>
      <c r="BF95" s="500"/>
      <c r="BG95" s="18"/>
    </row>
    <row r="96" spans="1:59" ht="25" customHeight="1" thickBot="1">
      <c r="A96" s="501">
        <v>89</v>
      </c>
      <c r="B96" s="322" t="str">
        <f>IF('Student DATA Entry'!A91="","",VALUE('Student DATA Entry'!A91))</f>
        <v/>
      </c>
      <c r="C96" s="322" t="str">
        <f>IF('Student DATA Entry'!B91="","",'Student DATA Entry'!B91)</f>
        <v/>
      </c>
      <c r="D96" s="323" t="str">
        <f>IF('Student DATA Entry'!G91="","",'Student DATA Entry'!G91)</f>
        <v/>
      </c>
      <c r="E96" s="324" t="str">
        <f>IF('Student DATA Entry'!C91="","",'Student DATA Entry'!C91)</f>
        <v/>
      </c>
      <c r="F96" s="324" t="str">
        <f>IF('Student DATA Entry'!D91="","",'Student DATA Entry'!D91)</f>
        <v/>
      </c>
      <c r="G96" s="324" t="str">
        <f>IF('Student DATA Entry'!E91="","",'Student DATA Entry'!E91)</f>
        <v/>
      </c>
      <c r="H96" s="322" t="str">
        <f>IF('Student DATA Entry'!H91="","",'Student DATA Entry'!H91)</f>
        <v/>
      </c>
      <c r="I96" s="325" t="str">
        <f>IF('Student DATA Entry'!F91="","",'Student DATA Entry'!F91)</f>
        <v/>
      </c>
      <c r="J96" s="238"/>
      <c r="K96" s="238"/>
      <c r="L96" s="238"/>
      <c r="M96" s="239"/>
      <c r="N96" s="220"/>
      <c r="O96" s="238"/>
      <c r="P96" s="238"/>
      <c r="Q96" s="238"/>
      <c r="R96" s="239"/>
      <c r="S96" s="220"/>
      <c r="T96" s="321"/>
      <c r="U96" s="221" t="str">
        <f t="shared" si="4"/>
        <v/>
      </c>
      <c r="V96" s="238"/>
      <c r="W96" s="238"/>
      <c r="X96" s="238"/>
      <c r="Y96" s="239"/>
      <c r="Z96" s="239"/>
      <c r="AA96" s="220"/>
      <c r="AB96" s="220"/>
      <c r="AC96" s="321"/>
      <c r="AD96" s="221" t="str">
        <f t="shared" si="5"/>
        <v/>
      </c>
      <c r="AE96" s="238"/>
      <c r="AF96" s="238"/>
      <c r="AG96" s="238"/>
      <c r="AH96" s="241"/>
      <c r="AI96" s="241"/>
      <c r="AJ96" s="220"/>
      <c r="AK96" s="220"/>
      <c r="AL96" s="321"/>
      <c r="AM96" s="221" t="str">
        <f t="shared" si="6"/>
        <v/>
      </c>
      <c r="AN96" s="238"/>
      <c r="AO96" s="238"/>
      <c r="AP96" s="238"/>
      <c r="AQ96" s="239"/>
      <c r="AR96" s="239"/>
      <c r="AS96" s="220"/>
      <c r="AT96" s="220"/>
      <c r="AU96" s="321"/>
      <c r="AV96" s="221" t="str">
        <f t="shared" si="7"/>
        <v/>
      </c>
      <c r="AW96" s="238"/>
      <c r="AX96" s="238"/>
      <c r="AY96" s="238"/>
      <c r="AZ96" s="241"/>
      <c r="BA96" s="241"/>
      <c r="BB96" s="240"/>
      <c r="BC96" s="220"/>
      <c r="BD96" s="312"/>
      <c r="BE96" s="312"/>
      <c r="BF96" s="500"/>
      <c r="BG96" s="18"/>
    </row>
    <row r="97" spans="1:59" ht="25" customHeight="1" thickBot="1">
      <c r="A97" s="499">
        <v>90</v>
      </c>
      <c r="B97" s="322" t="str">
        <f>IF('Student DATA Entry'!A92="","",VALUE('Student DATA Entry'!A92))</f>
        <v/>
      </c>
      <c r="C97" s="322" t="str">
        <f>IF('Student DATA Entry'!B92="","",'Student DATA Entry'!B92)</f>
        <v/>
      </c>
      <c r="D97" s="323" t="str">
        <f>IF('Student DATA Entry'!G92="","",'Student DATA Entry'!G92)</f>
        <v/>
      </c>
      <c r="E97" s="324" t="str">
        <f>IF('Student DATA Entry'!C92="","",'Student DATA Entry'!C92)</f>
        <v/>
      </c>
      <c r="F97" s="324" t="str">
        <f>IF('Student DATA Entry'!D92="","",'Student DATA Entry'!D92)</f>
        <v/>
      </c>
      <c r="G97" s="324" t="str">
        <f>IF('Student DATA Entry'!E92="","",'Student DATA Entry'!E92)</f>
        <v/>
      </c>
      <c r="H97" s="322" t="str">
        <f>IF('Student DATA Entry'!H92="","",'Student DATA Entry'!H92)</f>
        <v/>
      </c>
      <c r="I97" s="325" t="str">
        <f>IF('Student DATA Entry'!F92="","",'Student DATA Entry'!F92)</f>
        <v/>
      </c>
      <c r="J97" s="238"/>
      <c r="K97" s="238"/>
      <c r="L97" s="238"/>
      <c r="M97" s="239"/>
      <c r="N97" s="220"/>
      <c r="O97" s="238"/>
      <c r="P97" s="238"/>
      <c r="Q97" s="238"/>
      <c r="R97" s="239"/>
      <c r="S97" s="220"/>
      <c r="T97" s="321"/>
      <c r="U97" s="221" t="str">
        <f t="shared" si="4"/>
        <v/>
      </c>
      <c r="V97" s="238"/>
      <c r="W97" s="238"/>
      <c r="X97" s="238"/>
      <c r="Y97" s="239"/>
      <c r="Z97" s="239"/>
      <c r="AA97" s="220"/>
      <c r="AB97" s="220"/>
      <c r="AC97" s="321"/>
      <c r="AD97" s="221" t="str">
        <f t="shared" si="5"/>
        <v/>
      </c>
      <c r="AE97" s="238"/>
      <c r="AF97" s="238"/>
      <c r="AG97" s="238"/>
      <c r="AH97" s="241"/>
      <c r="AI97" s="241"/>
      <c r="AJ97" s="220"/>
      <c r="AK97" s="220"/>
      <c r="AL97" s="321"/>
      <c r="AM97" s="221" t="str">
        <f t="shared" si="6"/>
        <v/>
      </c>
      <c r="AN97" s="238"/>
      <c r="AO97" s="238"/>
      <c r="AP97" s="238"/>
      <c r="AQ97" s="239"/>
      <c r="AR97" s="239"/>
      <c r="AS97" s="220"/>
      <c r="AT97" s="220"/>
      <c r="AU97" s="321"/>
      <c r="AV97" s="221" t="str">
        <f t="shared" si="7"/>
        <v/>
      </c>
      <c r="AW97" s="238"/>
      <c r="AX97" s="238"/>
      <c r="AY97" s="238"/>
      <c r="AZ97" s="241"/>
      <c r="BA97" s="241"/>
      <c r="BB97" s="240"/>
      <c r="BC97" s="220"/>
      <c r="BD97" s="312"/>
      <c r="BE97" s="312"/>
      <c r="BF97" s="500"/>
      <c r="BG97" s="18"/>
    </row>
    <row r="98" spans="1:59" ht="25" customHeight="1" thickBot="1">
      <c r="A98" s="501">
        <v>91</v>
      </c>
      <c r="B98" s="322" t="str">
        <f>IF('Student DATA Entry'!A93="","",VALUE('Student DATA Entry'!A93))</f>
        <v/>
      </c>
      <c r="C98" s="322" t="str">
        <f>IF('Student DATA Entry'!B93="","",'Student DATA Entry'!B93)</f>
        <v/>
      </c>
      <c r="D98" s="323" t="str">
        <f>IF('Student DATA Entry'!G93="","",'Student DATA Entry'!G93)</f>
        <v/>
      </c>
      <c r="E98" s="324" t="str">
        <f>IF('Student DATA Entry'!C93="","",'Student DATA Entry'!C93)</f>
        <v/>
      </c>
      <c r="F98" s="324" t="str">
        <f>IF('Student DATA Entry'!D93="","",'Student DATA Entry'!D93)</f>
        <v/>
      </c>
      <c r="G98" s="324" t="str">
        <f>IF('Student DATA Entry'!E93="","",'Student DATA Entry'!E93)</f>
        <v/>
      </c>
      <c r="H98" s="322" t="str">
        <f>IF('Student DATA Entry'!H93="","",'Student DATA Entry'!H93)</f>
        <v/>
      </c>
      <c r="I98" s="325" t="str">
        <f>IF('Student DATA Entry'!F93="","",'Student DATA Entry'!F93)</f>
        <v/>
      </c>
      <c r="J98" s="238"/>
      <c r="K98" s="238"/>
      <c r="L98" s="238"/>
      <c r="M98" s="239"/>
      <c r="N98" s="220"/>
      <c r="O98" s="238"/>
      <c r="P98" s="238"/>
      <c r="Q98" s="238"/>
      <c r="R98" s="239"/>
      <c r="S98" s="220"/>
      <c r="T98" s="321"/>
      <c r="U98" s="221" t="str">
        <f t="shared" si="4"/>
        <v/>
      </c>
      <c r="V98" s="238"/>
      <c r="W98" s="238"/>
      <c r="X98" s="238"/>
      <c r="Y98" s="239"/>
      <c r="Z98" s="239"/>
      <c r="AA98" s="220"/>
      <c r="AB98" s="220"/>
      <c r="AC98" s="321"/>
      <c r="AD98" s="221" t="str">
        <f t="shared" si="5"/>
        <v/>
      </c>
      <c r="AE98" s="238"/>
      <c r="AF98" s="238"/>
      <c r="AG98" s="238"/>
      <c r="AH98" s="241"/>
      <c r="AI98" s="241"/>
      <c r="AJ98" s="220"/>
      <c r="AK98" s="220"/>
      <c r="AL98" s="321"/>
      <c r="AM98" s="221" t="str">
        <f t="shared" si="6"/>
        <v/>
      </c>
      <c r="AN98" s="238"/>
      <c r="AO98" s="238"/>
      <c r="AP98" s="238"/>
      <c r="AQ98" s="239"/>
      <c r="AR98" s="239"/>
      <c r="AS98" s="220"/>
      <c r="AT98" s="220"/>
      <c r="AU98" s="321"/>
      <c r="AV98" s="221" t="str">
        <f t="shared" si="7"/>
        <v/>
      </c>
      <c r="AW98" s="238"/>
      <c r="AX98" s="238"/>
      <c r="AY98" s="238"/>
      <c r="AZ98" s="241"/>
      <c r="BA98" s="241"/>
      <c r="BB98" s="240"/>
      <c r="BC98" s="220"/>
      <c r="BD98" s="312"/>
      <c r="BE98" s="312"/>
      <c r="BF98" s="500"/>
      <c r="BG98" s="18"/>
    </row>
    <row r="99" spans="1:59" ht="25" customHeight="1" thickBot="1">
      <c r="A99" s="499">
        <v>92</v>
      </c>
      <c r="B99" s="322" t="str">
        <f>IF('Student DATA Entry'!A94="","",VALUE('Student DATA Entry'!A94))</f>
        <v/>
      </c>
      <c r="C99" s="322" t="str">
        <f>IF('Student DATA Entry'!B94="","",'Student DATA Entry'!B94)</f>
        <v/>
      </c>
      <c r="D99" s="323" t="str">
        <f>IF('Student DATA Entry'!G94="","",'Student DATA Entry'!G94)</f>
        <v/>
      </c>
      <c r="E99" s="324" t="str">
        <f>IF('Student DATA Entry'!C94="","",'Student DATA Entry'!C94)</f>
        <v/>
      </c>
      <c r="F99" s="324" t="str">
        <f>IF('Student DATA Entry'!D94="","",'Student DATA Entry'!D94)</f>
        <v/>
      </c>
      <c r="G99" s="324" t="str">
        <f>IF('Student DATA Entry'!E94="","",'Student DATA Entry'!E94)</f>
        <v/>
      </c>
      <c r="H99" s="322" t="str">
        <f>IF('Student DATA Entry'!H94="","",'Student DATA Entry'!H94)</f>
        <v/>
      </c>
      <c r="I99" s="325" t="str">
        <f>IF('Student DATA Entry'!F94="","",'Student DATA Entry'!F94)</f>
        <v/>
      </c>
      <c r="J99" s="238"/>
      <c r="K99" s="238"/>
      <c r="L99" s="238"/>
      <c r="M99" s="239"/>
      <c r="N99" s="220"/>
      <c r="O99" s="238"/>
      <c r="P99" s="238"/>
      <c r="Q99" s="238"/>
      <c r="R99" s="239"/>
      <c r="S99" s="220"/>
      <c r="T99" s="321"/>
      <c r="U99" s="221" t="str">
        <f t="shared" si="4"/>
        <v/>
      </c>
      <c r="V99" s="238"/>
      <c r="W99" s="238"/>
      <c r="X99" s="238"/>
      <c r="Y99" s="239"/>
      <c r="Z99" s="239"/>
      <c r="AA99" s="220"/>
      <c r="AB99" s="220"/>
      <c r="AC99" s="321"/>
      <c r="AD99" s="221" t="str">
        <f t="shared" si="5"/>
        <v/>
      </c>
      <c r="AE99" s="238"/>
      <c r="AF99" s="238"/>
      <c r="AG99" s="238"/>
      <c r="AH99" s="241"/>
      <c r="AI99" s="241"/>
      <c r="AJ99" s="220"/>
      <c r="AK99" s="220"/>
      <c r="AL99" s="321"/>
      <c r="AM99" s="221" t="str">
        <f t="shared" si="6"/>
        <v/>
      </c>
      <c r="AN99" s="238"/>
      <c r="AO99" s="238"/>
      <c r="AP99" s="238"/>
      <c r="AQ99" s="239"/>
      <c r="AR99" s="239"/>
      <c r="AS99" s="220"/>
      <c r="AT99" s="220"/>
      <c r="AU99" s="321"/>
      <c r="AV99" s="221" t="str">
        <f t="shared" si="7"/>
        <v/>
      </c>
      <c r="AW99" s="238"/>
      <c r="AX99" s="238"/>
      <c r="AY99" s="238"/>
      <c r="AZ99" s="241"/>
      <c r="BA99" s="241"/>
      <c r="BB99" s="240"/>
      <c r="BC99" s="220"/>
      <c r="BD99" s="312"/>
      <c r="BE99" s="312"/>
      <c r="BF99" s="500"/>
      <c r="BG99" s="18"/>
    </row>
    <row r="100" spans="1:59" ht="25" customHeight="1" thickBot="1">
      <c r="A100" s="501">
        <v>93</v>
      </c>
      <c r="B100" s="322" t="str">
        <f>IF('Student DATA Entry'!A95="","",VALUE('Student DATA Entry'!A95))</f>
        <v/>
      </c>
      <c r="C100" s="322" t="str">
        <f>IF('Student DATA Entry'!B95="","",'Student DATA Entry'!B95)</f>
        <v/>
      </c>
      <c r="D100" s="323" t="str">
        <f>IF('Student DATA Entry'!G95="","",'Student DATA Entry'!G95)</f>
        <v/>
      </c>
      <c r="E100" s="324" t="str">
        <f>IF('Student DATA Entry'!C95="","",'Student DATA Entry'!C95)</f>
        <v/>
      </c>
      <c r="F100" s="324" t="str">
        <f>IF('Student DATA Entry'!D95="","",'Student DATA Entry'!D95)</f>
        <v/>
      </c>
      <c r="G100" s="324" t="str">
        <f>IF('Student DATA Entry'!E95="","",'Student DATA Entry'!E95)</f>
        <v/>
      </c>
      <c r="H100" s="322" t="str">
        <f>IF('Student DATA Entry'!H95="","",'Student DATA Entry'!H95)</f>
        <v/>
      </c>
      <c r="I100" s="325" t="str">
        <f>IF('Student DATA Entry'!F95="","",'Student DATA Entry'!F95)</f>
        <v/>
      </c>
      <c r="J100" s="238"/>
      <c r="K100" s="238"/>
      <c r="L100" s="238"/>
      <c r="M100" s="239"/>
      <c r="N100" s="220"/>
      <c r="O100" s="238"/>
      <c r="P100" s="238"/>
      <c r="Q100" s="238"/>
      <c r="R100" s="239"/>
      <c r="S100" s="220"/>
      <c r="T100" s="321"/>
      <c r="U100" s="221" t="str">
        <f t="shared" si="4"/>
        <v/>
      </c>
      <c r="V100" s="238"/>
      <c r="W100" s="238"/>
      <c r="X100" s="238"/>
      <c r="Y100" s="239"/>
      <c r="Z100" s="239"/>
      <c r="AA100" s="220"/>
      <c r="AB100" s="220"/>
      <c r="AC100" s="321"/>
      <c r="AD100" s="221" t="str">
        <f t="shared" si="5"/>
        <v/>
      </c>
      <c r="AE100" s="238"/>
      <c r="AF100" s="238"/>
      <c r="AG100" s="238"/>
      <c r="AH100" s="241"/>
      <c r="AI100" s="241"/>
      <c r="AJ100" s="220"/>
      <c r="AK100" s="220"/>
      <c r="AL100" s="321"/>
      <c r="AM100" s="221" t="str">
        <f t="shared" si="6"/>
        <v/>
      </c>
      <c r="AN100" s="238"/>
      <c r="AO100" s="238"/>
      <c r="AP100" s="238"/>
      <c r="AQ100" s="239"/>
      <c r="AR100" s="239"/>
      <c r="AS100" s="220"/>
      <c r="AT100" s="220"/>
      <c r="AU100" s="321"/>
      <c r="AV100" s="221" t="str">
        <f t="shared" si="7"/>
        <v/>
      </c>
      <c r="AW100" s="238"/>
      <c r="AX100" s="238"/>
      <c r="AY100" s="238"/>
      <c r="AZ100" s="241"/>
      <c r="BA100" s="241"/>
      <c r="BB100" s="240"/>
      <c r="BC100" s="220"/>
      <c r="BD100" s="312"/>
      <c r="BE100" s="312"/>
      <c r="BF100" s="500"/>
      <c r="BG100" s="18"/>
    </row>
    <row r="101" spans="1:59" ht="25" customHeight="1" thickBot="1">
      <c r="A101" s="499">
        <v>94</v>
      </c>
      <c r="B101" s="322" t="str">
        <f>IF('Student DATA Entry'!A96="","",VALUE('Student DATA Entry'!A96))</f>
        <v/>
      </c>
      <c r="C101" s="322" t="str">
        <f>IF('Student DATA Entry'!B96="","",'Student DATA Entry'!B96)</f>
        <v/>
      </c>
      <c r="D101" s="323" t="str">
        <f>IF('Student DATA Entry'!G96="","",'Student DATA Entry'!G96)</f>
        <v/>
      </c>
      <c r="E101" s="324" t="str">
        <f>IF('Student DATA Entry'!C96="","",'Student DATA Entry'!C96)</f>
        <v/>
      </c>
      <c r="F101" s="324" t="str">
        <f>IF('Student DATA Entry'!D96="","",'Student DATA Entry'!D96)</f>
        <v/>
      </c>
      <c r="G101" s="324" t="str">
        <f>IF('Student DATA Entry'!E96="","",'Student DATA Entry'!E96)</f>
        <v/>
      </c>
      <c r="H101" s="322" t="str">
        <f>IF('Student DATA Entry'!H96="","",'Student DATA Entry'!H96)</f>
        <v/>
      </c>
      <c r="I101" s="325" t="str">
        <f>IF('Student DATA Entry'!F96="","",'Student DATA Entry'!F96)</f>
        <v/>
      </c>
      <c r="J101" s="238"/>
      <c r="K101" s="238"/>
      <c r="L101" s="238"/>
      <c r="M101" s="239"/>
      <c r="N101" s="220"/>
      <c r="O101" s="238"/>
      <c r="P101" s="238"/>
      <c r="Q101" s="238"/>
      <c r="R101" s="239"/>
      <c r="S101" s="220"/>
      <c r="T101" s="321"/>
      <c r="U101" s="221" t="str">
        <f t="shared" si="4"/>
        <v/>
      </c>
      <c r="V101" s="238"/>
      <c r="W101" s="238"/>
      <c r="X101" s="238"/>
      <c r="Y101" s="239"/>
      <c r="Z101" s="239"/>
      <c r="AA101" s="220"/>
      <c r="AB101" s="220"/>
      <c r="AC101" s="321"/>
      <c r="AD101" s="221" t="str">
        <f t="shared" si="5"/>
        <v/>
      </c>
      <c r="AE101" s="238"/>
      <c r="AF101" s="238"/>
      <c r="AG101" s="238"/>
      <c r="AH101" s="241"/>
      <c r="AI101" s="241"/>
      <c r="AJ101" s="220"/>
      <c r="AK101" s="220"/>
      <c r="AL101" s="321"/>
      <c r="AM101" s="221" t="str">
        <f t="shared" si="6"/>
        <v/>
      </c>
      <c r="AN101" s="238"/>
      <c r="AO101" s="238"/>
      <c r="AP101" s="238"/>
      <c r="AQ101" s="239"/>
      <c r="AR101" s="239"/>
      <c r="AS101" s="220"/>
      <c r="AT101" s="220"/>
      <c r="AU101" s="321"/>
      <c r="AV101" s="221" t="str">
        <f t="shared" si="7"/>
        <v/>
      </c>
      <c r="AW101" s="238"/>
      <c r="AX101" s="238"/>
      <c r="AY101" s="238"/>
      <c r="AZ101" s="241"/>
      <c r="BA101" s="241"/>
      <c r="BB101" s="240"/>
      <c r="BC101" s="220"/>
      <c r="BD101" s="312"/>
      <c r="BE101" s="312"/>
      <c r="BF101" s="500"/>
      <c r="BG101" s="18"/>
    </row>
    <row r="102" spans="1:59" ht="25" customHeight="1" thickBot="1">
      <c r="A102" s="501">
        <v>95</v>
      </c>
      <c r="B102" s="322" t="str">
        <f>IF('Student DATA Entry'!A97="","",VALUE('Student DATA Entry'!A97))</f>
        <v/>
      </c>
      <c r="C102" s="322" t="str">
        <f>IF('Student DATA Entry'!B97="","",'Student DATA Entry'!B97)</f>
        <v/>
      </c>
      <c r="D102" s="323" t="str">
        <f>IF('Student DATA Entry'!G97="","",'Student DATA Entry'!G97)</f>
        <v/>
      </c>
      <c r="E102" s="324" t="str">
        <f>IF('Student DATA Entry'!C97="","",'Student DATA Entry'!C97)</f>
        <v/>
      </c>
      <c r="F102" s="324" t="str">
        <f>IF('Student DATA Entry'!D97="","",'Student DATA Entry'!D97)</f>
        <v/>
      </c>
      <c r="G102" s="324" t="str">
        <f>IF('Student DATA Entry'!E97="","",'Student DATA Entry'!E97)</f>
        <v/>
      </c>
      <c r="H102" s="322" t="str">
        <f>IF('Student DATA Entry'!H97="","",'Student DATA Entry'!H97)</f>
        <v/>
      </c>
      <c r="I102" s="325" t="str">
        <f>IF('Student DATA Entry'!F97="","",'Student DATA Entry'!F97)</f>
        <v/>
      </c>
      <c r="J102" s="238"/>
      <c r="K102" s="238"/>
      <c r="L102" s="238"/>
      <c r="M102" s="239"/>
      <c r="N102" s="220"/>
      <c r="O102" s="238"/>
      <c r="P102" s="238"/>
      <c r="Q102" s="238"/>
      <c r="R102" s="239"/>
      <c r="S102" s="220"/>
      <c r="T102" s="321"/>
      <c r="U102" s="221" t="str">
        <f t="shared" si="4"/>
        <v/>
      </c>
      <c r="V102" s="238"/>
      <c r="W102" s="238"/>
      <c r="X102" s="238"/>
      <c r="Y102" s="239"/>
      <c r="Z102" s="239"/>
      <c r="AA102" s="220"/>
      <c r="AB102" s="220"/>
      <c r="AC102" s="321"/>
      <c r="AD102" s="221" t="str">
        <f t="shared" si="5"/>
        <v/>
      </c>
      <c r="AE102" s="238"/>
      <c r="AF102" s="238"/>
      <c r="AG102" s="238"/>
      <c r="AH102" s="241"/>
      <c r="AI102" s="241"/>
      <c r="AJ102" s="220"/>
      <c r="AK102" s="220"/>
      <c r="AL102" s="321"/>
      <c r="AM102" s="221" t="str">
        <f t="shared" si="6"/>
        <v/>
      </c>
      <c r="AN102" s="238"/>
      <c r="AO102" s="238"/>
      <c r="AP102" s="238"/>
      <c r="AQ102" s="239"/>
      <c r="AR102" s="239"/>
      <c r="AS102" s="220"/>
      <c r="AT102" s="220"/>
      <c r="AU102" s="321"/>
      <c r="AV102" s="221" t="str">
        <f t="shared" si="7"/>
        <v/>
      </c>
      <c r="AW102" s="238"/>
      <c r="AX102" s="238"/>
      <c r="AY102" s="238"/>
      <c r="AZ102" s="241"/>
      <c r="BA102" s="241"/>
      <c r="BB102" s="240"/>
      <c r="BC102" s="220"/>
      <c r="BD102" s="312"/>
      <c r="BE102" s="312"/>
      <c r="BF102" s="500"/>
      <c r="BG102" s="18"/>
    </row>
    <row r="103" spans="1:59" ht="25" customHeight="1" thickBot="1">
      <c r="A103" s="499">
        <v>96</v>
      </c>
      <c r="B103" s="322" t="str">
        <f>IF('Student DATA Entry'!A98="","",VALUE('Student DATA Entry'!A98))</f>
        <v/>
      </c>
      <c r="C103" s="322" t="str">
        <f>IF('Student DATA Entry'!B98="","",'Student DATA Entry'!B98)</f>
        <v/>
      </c>
      <c r="D103" s="323" t="str">
        <f>IF('Student DATA Entry'!G98="","",'Student DATA Entry'!G98)</f>
        <v/>
      </c>
      <c r="E103" s="324" t="str">
        <f>IF('Student DATA Entry'!C98="","",'Student DATA Entry'!C98)</f>
        <v/>
      </c>
      <c r="F103" s="324" t="str">
        <f>IF('Student DATA Entry'!D98="","",'Student DATA Entry'!D98)</f>
        <v/>
      </c>
      <c r="G103" s="324" t="str">
        <f>IF('Student DATA Entry'!E98="","",'Student DATA Entry'!E98)</f>
        <v/>
      </c>
      <c r="H103" s="322" t="str">
        <f>IF('Student DATA Entry'!H98="","",'Student DATA Entry'!H98)</f>
        <v/>
      </c>
      <c r="I103" s="325" t="str">
        <f>IF('Student DATA Entry'!F98="","",'Student DATA Entry'!F98)</f>
        <v/>
      </c>
      <c r="J103" s="238"/>
      <c r="K103" s="238"/>
      <c r="L103" s="238"/>
      <c r="M103" s="239"/>
      <c r="N103" s="220"/>
      <c r="O103" s="238"/>
      <c r="P103" s="238"/>
      <c r="Q103" s="238"/>
      <c r="R103" s="239"/>
      <c r="S103" s="220"/>
      <c r="T103" s="321"/>
      <c r="U103" s="221" t="str">
        <f t="shared" si="4"/>
        <v/>
      </c>
      <c r="V103" s="238"/>
      <c r="W103" s="238"/>
      <c r="X103" s="238"/>
      <c r="Y103" s="239"/>
      <c r="Z103" s="239"/>
      <c r="AA103" s="220"/>
      <c r="AB103" s="220"/>
      <c r="AC103" s="321"/>
      <c r="AD103" s="221" t="str">
        <f t="shared" si="5"/>
        <v/>
      </c>
      <c r="AE103" s="238"/>
      <c r="AF103" s="238"/>
      <c r="AG103" s="238"/>
      <c r="AH103" s="241"/>
      <c r="AI103" s="241"/>
      <c r="AJ103" s="220"/>
      <c r="AK103" s="220"/>
      <c r="AL103" s="321"/>
      <c r="AM103" s="221" t="str">
        <f t="shared" si="6"/>
        <v/>
      </c>
      <c r="AN103" s="238"/>
      <c r="AO103" s="238"/>
      <c r="AP103" s="238"/>
      <c r="AQ103" s="239"/>
      <c r="AR103" s="239"/>
      <c r="AS103" s="220"/>
      <c r="AT103" s="220"/>
      <c r="AU103" s="321"/>
      <c r="AV103" s="221" t="str">
        <f t="shared" si="7"/>
        <v/>
      </c>
      <c r="AW103" s="238"/>
      <c r="AX103" s="238"/>
      <c r="AY103" s="238"/>
      <c r="AZ103" s="241"/>
      <c r="BA103" s="241"/>
      <c r="BB103" s="240"/>
      <c r="BC103" s="220"/>
      <c r="BD103" s="312"/>
      <c r="BE103" s="312"/>
      <c r="BF103" s="500"/>
      <c r="BG103" s="18"/>
    </row>
    <row r="104" spans="1:59" ht="25" customHeight="1" thickBot="1">
      <c r="A104" s="501">
        <v>97</v>
      </c>
      <c r="B104" s="322" t="str">
        <f>IF('Student DATA Entry'!A99="","",VALUE('Student DATA Entry'!A99))</f>
        <v/>
      </c>
      <c r="C104" s="322" t="str">
        <f>IF('Student DATA Entry'!B99="","",'Student DATA Entry'!B99)</f>
        <v/>
      </c>
      <c r="D104" s="323" t="str">
        <f>IF('Student DATA Entry'!G99="","",'Student DATA Entry'!G99)</f>
        <v/>
      </c>
      <c r="E104" s="324" t="str">
        <f>IF('Student DATA Entry'!C99="","",'Student DATA Entry'!C99)</f>
        <v/>
      </c>
      <c r="F104" s="324" t="str">
        <f>IF('Student DATA Entry'!D99="","",'Student DATA Entry'!D99)</f>
        <v/>
      </c>
      <c r="G104" s="324" t="str">
        <f>IF('Student DATA Entry'!E99="","",'Student DATA Entry'!E99)</f>
        <v/>
      </c>
      <c r="H104" s="322" t="str">
        <f>IF('Student DATA Entry'!H99="","",'Student DATA Entry'!H99)</f>
        <v/>
      </c>
      <c r="I104" s="325" t="str">
        <f>IF('Student DATA Entry'!F99="","",'Student DATA Entry'!F99)</f>
        <v/>
      </c>
      <c r="J104" s="238"/>
      <c r="K104" s="238"/>
      <c r="L104" s="238"/>
      <c r="M104" s="239"/>
      <c r="N104" s="220"/>
      <c r="O104" s="238"/>
      <c r="P104" s="238"/>
      <c r="Q104" s="238"/>
      <c r="R104" s="239"/>
      <c r="S104" s="220"/>
      <c r="T104" s="321"/>
      <c r="U104" s="221" t="str">
        <f t="shared" si="4"/>
        <v/>
      </c>
      <c r="V104" s="238"/>
      <c r="W104" s="238"/>
      <c r="X104" s="238"/>
      <c r="Y104" s="239"/>
      <c r="Z104" s="239"/>
      <c r="AA104" s="220"/>
      <c r="AB104" s="220"/>
      <c r="AC104" s="321"/>
      <c r="AD104" s="221" t="str">
        <f t="shared" si="5"/>
        <v/>
      </c>
      <c r="AE104" s="238"/>
      <c r="AF104" s="238"/>
      <c r="AG104" s="238"/>
      <c r="AH104" s="241"/>
      <c r="AI104" s="241"/>
      <c r="AJ104" s="220"/>
      <c r="AK104" s="220"/>
      <c r="AL104" s="321"/>
      <c r="AM104" s="221" t="str">
        <f t="shared" si="6"/>
        <v/>
      </c>
      <c r="AN104" s="238"/>
      <c r="AO104" s="238"/>
      <c r="AP104" s="238"/>
      <c r="AQ104" s="239"/>
      <c r="AR104" s="239"/>
      <c r="AS104" s="220"/>
      <c r="AT104" s="220"/>
      <c r="AU104" s="321"/>
      <c r="AV104" s="221" t="str">
        <f t="shared" si="7"/>
        <v/>
      </c>
      <c r="AW104" s="238"/>
      <c r="AX104" s="238"/>
      <c r="AY104" s="238"/>
      <c r="AZ104" s="241"/>
      <c r="BA104" s="241"/>
      <c r="BB104" s="240"/>
      <c r="BC104" s="220"/>
      <c r="BD104" s="312"/>
      <c r="BE104" s="312"/>
      <c r="BF104" s="500"/>
      <c r="BG104" s="18"/>
    </row>
    <row r="105" spans="1:59" ht="25" customHeight="1" thickBot="1">
      <c r="A105" s="499">
        <v>98</v>
      </c>
      <c r="B105" s="322" t="str">
        <f>IF('Student DATA Entry'!A100="","",VALUE('Student DATA Entry'!A100))</f>
        <v/>
      </c>
      <c r="C105" s="322" t="str">
        <f>IF('Student DATA Entry'!B100="","",'Student DATA Entry'!B100)</f>
        <v/>
      </c>
      <c r="D105" s="323" t="str">
        <f>IF('Student DATA Entry'!G100="","",'Student DATA Entry'!G100)</f>
        <v/>
      </c>
      <c r="E105" s="324" t="str">
        <f>IF('Student DATA Entry'!C100="","",'Student DATA Entry'!C100)</f>
        <v/>
      </c>
      <c r="F105" s="324" t="str">
        <f>IF('Student DATA Entry'!D100="","",'Student DATA Entry'!D100)</f>
        <v/>
      </c>
      <c r="G105" s="324" t="str">
        <f>IF('Student DATA Entry'!E100="","",'Student DATA Entry'!E100)</f>
        <v/>
      </c>
      <c r="H105" s="322" t="str">
        <f>IF('Student DATA Entry'!H100="","",'Student DATA Entry'!H100)</f>
        <v/>
      </c>
      <c r="I105" s="325" t="str">
        <f>IF('Student DATA Entry'!F100="","",'Student DATA Entry'!F100)</f>
        <v/>
      </c>
      <c r="J105" s="238"/>
      <c r="K105" s="238"/>
      <c r="L105" s="238"/>
      <c r="M105" s="239"/>
      <c r="N105" s="220"/>
      <c r="O105" s="238"/>
      <c r="P105" s="238"/>
      <c r="Q105" s="238"/>
      <c r="R105" s="239"/>
      <c r="S105" s="220"/>
      <c r="T105" s="321"/>
      <c r="U105" s="221" t="str">
        <f t="shared" si="4"/>
        <v/>
      </c>
      <c r="V105" s="238"/>
      <c r="W105" s="238"/>
      <c r="X105" s="238"/>
      <c r="Y105" s="239"/>
      <c r="Z105" s="239"/>
      <c r="AA105" s="220"/>
      <c r="AB105" s="220"/>
      <c r="AC105" s="321"/>
      <c r="AD105" s="221" t="str">
        <f t="shared" si="5"/>
        <v/>
      </c>
      <c r="AE105" s="238"/>
      <c r="AF105" s="238"/>
      <c r="AG105" s="238"/>
      <c r="AH105" s="241"/>
      <c r="AI105" s="241"/>
      <c r="AJ105" s="220"/>
      <c r="AK105" s="220"/>
      <c r="AL105" s="321"/>
      <c r="AM105" s="221" t="str">
        <f t="shared" si="6"/>
        <v/>
      </c>
      <c r="AN105" s="238"/>
      <c r="AO105" s="238"/>
      <c r="AP105" s="238"/>
      <c r="AQ105" s="239"/>
      <c r="AR105" s="239"/>
      <c r="AS105" s="220"/>
      <c r="AT105" s="220"/>
      <c r="AU105" s="321"/>
      <c r="AV105" s="221" t="str">
        <f t="shared" si="7"/>
        <v/>
      </c>
      <c r="AW105" s="238"/>
      <c r="AX105" s="238"/>
      <c r="AY105" s="238"/>
      <c r="AZ105" s="241"/>
      <c r="BA105" s="241"/>
      <c r="BB105" s="240"/>
      <c r="BC105" s="220"/>
      <c r="BD105" s="312"/>
      <c r="BE105" s="312"/>
      <c r="BF105" s="500"/>
      <c r="BG105" s="18"/>
    </row>
    <row r="106" spans="1:59" ht="25" customHeight="1" thickBot="1">
      <c r="A106" s="501">
        <v>99</v>
      </c>
      <c r="B106" s="322" t="str">
        <f>IF('Student DATA Entry'!A101="","",VALUE('Student DATA Entry'!A101))</f>
        <v/>
      </c>
      <c r="C106" s="322" t="str">
        <f>IF('Student DATA Entry'!B101="","",'Student DATA Entry'!B101)</f>
        <v/>
      </c>
      <c r="D106" s="323" t="str">
        <f>IF('Student DATA Entry'!G101="","",'Student DATA Entry'!G101)</f>
        <v/>
      </c>
      <c r="E106" s="324" t="str">
        <f>IF('Student DATA Entry'!C101="","",'Student DATA Entry'!C101)</f>
        <v/>
      </c>
      <c r="F106" s="324" t="str">
        <f>IF('Student DATA Entry'!D101="","",'Student DATA Entry'!D101)</f>
        <v/>
      </c>
      <c r="G106" s="324" t="str">
        <f>IF('Student DATA Entry'!E101="","",'Student DATA Entry'!E101)</f>
        <v/>
      </c>
      <c r="H106" s="322" t="str">
        <f>IF('Student DATA Entry'!H101="","",'Student DATA Entry'!H101)</f>
        <v/>
      </c>
      <c r="I106" s="325" t="str">
        <f>IF('Student DATA Entry'!F101="","",'Student DATA Entry'!F101)</f>
        <v/>
      </c>
      <c r="J106" s="238"/>
      <c r="K106" s="238"/>
      <c r="L106" s="238"/>
      <c r="M106" s="239"/>
      <c r="N106" s="220"/>
      <c r="O106" s="238"/>
      <c r="P106" s="238"/>
      <c r="Q106" s="238"/>
      <c r="R106" s="239"/>
      <c r="S106" s="220"/>
      <c r="T106" s="321"/>
      <c r="U106" s="221" t="str">
        <f t="shared" si="4"/>
        <v/>
      </c>
      <c r="V106" s="238"/>
      <c r="W106" s="238"/>
      <c r="X106" s="238"/>
      <c r="Y106" s="239"/>
      <c r="Z106" s="239"/>
      <c r="AA106" s="220"/>
      <c r="AB106" s="220"/>
      <c r="AC106" s="321"/>
      <c r="AD106" s="221" t="str">
        <f t="shared" si="5"/>
        <v/>
      </c>
      <c r="AE106" s="238"/>
      <c r="AF106" s="238"/>
      <c r="AG106" s="238"/>
      <c r="AH106" s="241"/>
      <c r="AI106" s="241"/>
      <c r="AJ106" s="220"/>
      <c r="AK106" s="220"/>
      <c r="AL106" s="321"/>
      <c r="AM106" s="221" t="str">
        <f t="shared" si="6"/>
        <v/>
      </c>
      <c r="AN106" s="238"/>
      <c r="AO106" s="238"/>
      <c r="AP106" s="238"/>
      <c r="AQ106" s="239"/>
      <c r="AR106" s="239"/>
      <c r="AS106" s="220"/>
      <c r="AT106" s="220"/>
      <c r="AU106" s="321"/>
      <c r="AV106" s="221" t="str">
        <f t="shared" si="7"/>
        <v/>
      </c>
      <c r="AW106" s="238"/>
      <c r="AX106" s="238"/>
      <c r="AY106" s="238"/>
      <c r="AZ106" s="241"/>
      <c r="BA106" s="241"/>
      <c r="BB106" s="240"/>
      <c r="BC106" s="220"/>
      <c r="BD106" s="312"/>
      <c r="BE106" s="312"/>
      <c r="BF106" s="500"/>
      <c r="BG106" s="17"/>
    </row>
    <row r="107" spans="1:59" ht="25" customHeight="1" thickBot="1">
      <c r="A107" s="499">
        <v>100</v>
      </c>
      <c r="B107" s="322" t="str">
        <f>IF('Student DATA Entry'!A102="","",VALUE('Student DATA Entry'!A102))</f>
        <v/>
      </c>
      <c r="C107" s="322" t="str">
        <f>IF('Student DATA Entry'!B102="","",'Student DATA Entry'!B102)</f>
        <v/>
      </c>
      <c r="D107" s="323" t="str">
        <f>IF('Student DATA Entry'!G102="","",'Student DATA Entry'!G102)</f>
        <v/>
      </c>
      <c r="E107" s="324" t="str">
        <f>IF('Student DATA Entry'!C102="","",'Student DATA Entry'!C102)</f>
        <v/>
      </c>
      <c r="F107" s="324" t="str">
        <f>IF('Student DATA Entry'!D102="","",'Student DATA Entry'!D102)</f>
        <v/>
      </c>
      <c r="G107" s="324" t="str">
        <f>IF('Student DATA Entry'!E102="","",'Student DATA Entry'!E102)</f>
        <v/>
      </c>
      <c r="H107" s="322" t="str">
        <f>IF('Student DATA Entry'!H102="","",'Student DATA Entry'!H102)</f>
        <v/>
      </c>
      <c r="I107" s="325" t="str">
        <f>IF('Student DATA Entry'!F102="","",'Student DATA Entry'!F102)</f>
        <v/>
      </c>
      <c r="J107" s="238"/>
      <c r="K107" s="238"/>
      <c r="L107" s="238"/>
      <c r="M107" s="239"/>
      <c r="N107" s="220"/>
      <c r="O107" s="238"/>
      <c r="P107" s="238"/>
      <c r="Q107" s="238"/>
      <c r="R107" s="239"/>
      <c r="S107" s="220"/>
      <c r="T107" s="321"/>
      <c r="U107" s="221" t="str">
        <f t="shared" si="4"/>
        <v/>
      </c>
      <c r="V107" s="238"/>
      <c r="W107" s="238"/>
      <c r="X107" s="238"/>
      <c r="Y107" s="239"/>
      <c r="Z107" s="239"/>
      <c r="AA107" s="220"/>
      <c r="AB107" s="220"/>
      <c r="AC107" s="321"/>
      <c r="AD107" s="221" t="str">
        <f t="shared" si="5"/>
        <v/>
      </c>
      <c r="AE107" s="238"/>
      <c r="AF107" s="238"/>
      <c r="AG107" s="238"/>
      <c r="AH107" s="241"/>
      <c r="AI107" s="241"/>
      <c r="AJ107" s="220"/>
      <c r="AK107" s="220"/>
      <c r="AL107" s="321"/>
      <c r="AM107" s="221" t="str">
        <f t="shared" si="6"/>
        <v/>
      </c>
      <c r="AN107" s="238"/>
      <c r="AO107" s="238"/>
      <c r="AP107" s="238"/>
      <c r="AQ107" s="239"/>
      <c r="AR107" s="239"/>
      <c r="AS107" s="220"/>
      <c r="AT107" s="220"/>
      <c r="AU107" s="321"/>
      <c r="AV107" s="221" t="str">
        <f t="shared" si="7"/>
        <v/>
      </c>
      <c r="AW107" s="238"/>
      <c r="AX107" s="238"/>
      <c r="AY107" s="238"/>
      <c r="AZ107" s="241"/>
      <c r="BA107" s="241"/>
      <c r="BB107" s="240"/>
      <c r="BC107" s="220"/>
      <c r="BD107" s="312"/>
      <c r="BE107" s="312"/>
      <c r="BF107" s="500"/>
      <c r="BG107" s="17"/>
    </row>
    <row r="108" spans="1:59" ht="25" customHeight="1" thickBot="1">
      <c r="A108" s="501">
        <v>101</v>
      </c>
      <c r="B108" s="322" t="str">
        <f>IF('Student DATA Entry'!A103="","",VALUE('Student DATA Entry'!A103))</f>
        <v/>
      </c>
      <c r="C108" s="322" t="str">
        <f>IF('Student DATA Entry'!B103="","",'Student DATA Entry'!B103)</f>
        <v/>
      </c>
      <c r="D108" s="323" t="str">
        <f>IF('Student DATA Entry'!G103="","",'Student DATA Entry'!G103)</f>
        <v/>
      </c>
      <c r="E108" s="324" t="str">
        <f>IF('Student DATA Entry'!C103="","",'Student DATA Entry'!C103)</f>
        <v/>
      </c>
      <c r="F108" s="324" t="str">
        <f>IF('Student DATA Entry'!D103="","",'Student DATA Entry'!D103)</f>
        <v/>
      </c>
      <c r="G108" s="324" t="str">
        <f>IF('Student DATA Entry'!E103="","",'Student DATA Entry'!E103)</f>
        <v/>
      </c>
      <c r="H108" s="322" t="str">
        <f>IF('Student DATA Entry'!H103="","",'Student DATA Entry'!H103)</f>
        <v/>
      </c>
      <c r="I108" s="325" t="str">
        <f>IF('Student DATA Entry'!F103="","",'Student DATA Entry'!F103)</f>
        <v/>
      </c>
      <c r="J108" s="238"/>
      <c r="K108" s="238"/>
      <c r="L108" s="238"/>
      <c r="M108" s="239"/>
      <c r="N108" s="220"/>
      <c r="O108" s="238"/>
      <c r="P108" s="238"/>
      <c r="Q108" s="238"/>
      <c r="R108" s="239"/>
      <c r="S108" s="220"/>
      <c r="T108" s="321"/>
      <c r="U108" s="221" t="str">
        <f t="shared" si="4"/>
        <v/>
      </c>
      <c r="V108" s="238"/>
      <c r="W108" s="238"/>
      <c r="X108" s="238"/>
      <c r="Y108" s="239"/>
      <c r="Z108" s="239"/>
      <c r="AA108" s="220"/>
      <c r="AB108" s="220"/>
      <c r="AC108" s="321"/>
      <c r="AD108" s="221" t="str">
        <f t="shared" si="5"/>
        <v/>
      </c>
      <c r="AE108" s="238"/>
      <c r="AF108" s="238"/>
      <c r="AG108" s="238"/>
      <c r="AH108" s="241"/>
      <c r="AI108" s="241"/>
      <c r="AJ108" s="220"/>
      <c r="AK108" s="220"/>
      <c r="AL108" s="321"/>
      <c r="AM108" s="221" t="str">
        <f t="shared" si="6"/>
        <v/>
      </c>
      <c r="AN108" s="238"/>
      <c r="AO108" s="238"/>
      <c r="AP108" s="238"/>
      <c r="AQ108" s="239"/>
      <c r="AR108" s="239"/>
      <c r="AS108" s="220"/>
      <c r="AT108" s="220"/>
      <c r="AU108" s="321"/>
      <c r="AV108" s="221" t="str">
        <f t="shared" si="7"/>
        <v/>
      </c>
      <c r="AW108" s="238"/>
      <c r="AX108" s="238"/>
      <c r="AY108" s="238"/>
      <c r="AZ108" s="241"/>
      <c r="BA108" s="241"/>
      <c r="BB108" s="240"/>
      <c r="BC108" s="220"/>
      <c r="BD108" s="312"/>
      <c r="BE108" s="312"/>
      <c r="BF108" s="500"/>
      <c r="BG108" s="17"/>
    </row>
    <row r="109" spans="1:59" ht="25" customHeight="1" thickBot="1">
      <c r="A109" s="499">
        <v>102</v>
      </c>
      <c r="B109" s="322" t="str">
        <f>IF('Student DATA Entry'!A104="","",VALUE('Student DATA Entry'!A104))</f>
        <v/>
      </c>
      <c r="C109" s="322" t="str">
        <f>IF('Student DATA Entry'!B104="","",'Student DATA Entry'!B104)</f>
        <v/>
      </c>
      <c r="D109" s="323" t="str">
        <f>IF('Student DATA Entry'!G104="","",'Student DATA Entry'!G104)</f>
        <v/>
      </c>
      <c r="E109" s="324" t="str">
        <f>IF('Student DATA Entry'!C104="","",'Student DATA Entry'!C104)</f>
        <v/>
      </c>
      <c r="F109" s="324" t="str">
        <f>IF('Student DATA Entry'!D104="","",'Student DATA Entry'!D104)</f>
        <v/>
      </c>
      <c r="G109" s="324" t="str">
        <f>IF('Student DATA Entry'!E104="","",'Student DATA Entry'!E104)</f>
        <v/>
      </c>
      <c r="H109" s="322" t="str">
        <f>IF('Student DATA Entry'!H104="","",'Student DATA Entry'!H104)</f>
        <v/>
      </c>
      <c r="I109" s="325" t="str">
        <f>IF('Student DATA Entry'!F104="","",'Student DATA Entry'!F104)</f>
        <v/>
      </c>
      <c r="J109" s="238"/>
      <c r="K109" s="238"/>
      <c r="L109" s="238"/>
      <c r="M109" s="239"/>
      <c r="N109" s="220"/>
      <c r="O109" s="238"/>
      <c r="P109" s="238"/>
      <c r="Q109" s="238"/>
      <c r="R109" s="239"/>
      <c r="S109" s="220"/>
      <c r="T109" s="321"/>
      <c r="U109" s="221" t="str">
        <f t="shared" si="4"/>
        <v/>
      </c>
      <c r="V109" s="238"/>
      <c r="W109" s="238"/>
      <c r="X109" s="238"/>
      <c r="Y109" s="239"/>
      <c r="Z109" s="239"/>
      <c r="AA109" s="220"/>
      <c r="AB109" s="220"/>
      <c r="AC109" s="321"/>
      <c r="AD109" s="221" t="str">
        <f t="shared" si="5"/>
        <v/>
      </c>
      <c r="AE109" s="238"/>
      <c r="AF109" s="238"/>
      <c r="AG109" s="238"/>
      <c r="AH109" s="241"/>
      <c r="AI109" s="241"/>
      <c r="AJ109" s="220"/>
      <c r="AK109" s="220"/>
      <c r="AL109" s="321"/>
      <c r="AM109" s="221" t="str">
        <f t="shared" si="6"/>
        <v/>
      </c>
      <c r="AN109" s="238"/>
      <c r="AO109" s="238"/>
      <c r="AP109" s="238"/>
      <c r="AQ109" s="239"/>
      <c r="AR109" s="239"/>
      <c r="AS109" s="220"/>
      <c r="AT109" s="220"/>
      <c r="AU109" s="321"/>
      <c r="AV109" s="221" t="str">
        <f t="shared" si="7"/>
        <v/>
      </c>
      <c r="AW109" s="238"/>
      <c r="AX109" s="238"/>
      <c r="AY109" s="238"/>
      <c r="AZ109" s="241"/>
      <c r="BA109" s="241"/>
      <c r="BB109" s="240"/>
      <c r="BC109" s="220"/>
      <c r="BD109" s="312"/>
      <c r="BE109" s="312"/>
      <c r="BF109" s="500"/>
      <c r="BG109" s="17"/>
    </row>
    <row r="110" spans="1:59" ht="25" customHeight="1" thickBot="1">
      <c r="A110" s="501">
        <v>103</v>
      </c>
      <c r="B110" s="322" t="str">
        <f>IF('Student DATA Entry'!A105="","",VALUE('Student DATA Entry'!A105))</f>
        <v/>
      </c>
      <c r="C110" s="322" t="str">
        <f>IF('Student DATA Entry'!B105="","",'Student DATA Entry'!B105)</f>
        <v/>
      </c>
      <c r="D110" s="323" t="str">
        <f>IF('Student DATA Entry'!G105="","",'Student DATA Entry'!G105)</f>
        <v/>
      </c>
      <c r="E110" s="324" t="str">
        <f>IF('Student DATA Entry'!C105="","",'Student DATA Entry'!C105)</f>
        <v/>
      </c>
      <c r="F110" s="324" t="str">
        <f>IF('Student DATA Entry'!D105="","",'Student DATA Entry'!D105)</f>
        <v/>
      </c>
      <c r="G110" s="324" t="str">
        <f>IF('Student DATA Entry'!E105="","",'Student DATA Entry'!E105)</f>
        <v/>
      </c>
      <c r="H110" s="322" t="str">
        <f>IF('Student DATA Entry'!H105="","",'Student DATA Entry'!H105)</f>
        <v/>
      </c>
      <c r="I110" s="325" t="str">
        <f>IF('Student DATA Entry'!F105="","",'Student DATA Entry'!F105)</f>
        <v/>
      </c>
      <c r="J110" s="238"/>
      <c r="K110" s="238"/>
      <c r="L110" s="238"/>
      <c r="M110" s="239"/>
      <c r="N110" s="220"/>
      <c r="O110" s="238"/>
      <c r="P110" s="238"/>
      <c r="Q110" s="238"/>
      <c r="R110" s="239"/>
      <c r="S110" s="220"/>
      <c r="T110" s="321"/>
      <c r="U110" s="221" t="str">
        <f t="shared" si="4"/>
        <v/>
      </c>
      <c r="V110" s="238"/>
      <c r="W110" s="238"/>
      <c r="X110" s="238"/>
      <c r="Y110" s="239"/>
      <c r="Z110" s="239"/>
      <c r="AA110" s="220"/>
      <c r="AB110" s="220"/>
      <c r="AC110" s="321"/>
      <c r="AD110" s="221" t="str">
        <f t="shared" si="5"/>
        <v/>
      </c>
      <c r="AE110" s="238"/>
      <c r="AF110" s="238"/>
      <c r="AG110" s="238"/>
      <c r="AH110" s="241"/>
      <c r="AI110" s="241"/>
      <c r="AJ110" s="220"/>
      <c r="AK110" s="220"/>
      <c r="AL110" s="321"/>
      <c r="AM110" s="221" t="str">
        <f t="shared" si="6"/>
        <v/>
      </c>
      <c r="AN110" s="238"/>
      <c r="AO110" s="238"/>
      <c r="AP110" s="238"/>
      <c r="AQ110" s="239"/>
      <c r="AR110" s="239"/>
      <c r="AS110" s="220"/>
      <c r="AT110" s="220"/>
      <c r="AU110" s="321"/>
      <c r="AV110" s="221" t="str">
        <f t="shared" si="7"/>
        <v/>
      </c>
      <c r="AW110" s="238"/>
      <c r="AX110" s="238"/>
      <c r="AY110" s="238"/>
      <c r="AZ110" s="241"/>
      <c r="BA110" s="241"/>
      <c r="BB110" s="240"/>
      <c r="BC110" s="220"/>
      <c r="BD110" s="312"/>
      <c r="BE110" s="312"/>
      <c r="BF110" s="500"/>
      <c r="BG110" s="17"/>
    </row>
    <row r="111" spans="1:59" ht="25" customHeight="1" thickBot="1">
      <c r="A111" s="499">
        <v>104</v>
      </c>
      <c r="B111" s="322" t="str">
        <f>IF('Student DATA Entry'!A106="","",VALUE('Student DATA Entry'!A106))</f>
        <v/>
      </c>
      <c r="C111" s="322" t="str">
        <f>IF('Student DATA Entry'!B106="","",'Student DATA Entry'!B106)</f>
        <v/>
      </c>
      <c r="D111" s="323" t="str">
        <f>IF('Student DATA Entry'!G106="","",'Student DATA Entry'!G106)</f>
        <v/>
      </c>
      <c r="E111" s="324" t="str">
        <f>IF('Student DATA Entry'!C106="","",'Student DATA Entry'!C106)</f>
        <v/>
      </c>
      <c r="F111" s="324" t="str">
        <f>IF('Student DATA Entry'!D106="","",'Student DATA Entry'!D106)</f>
        <v/>
      </c>
      <c r="G111" s="324" t="str">
        <f>IF('Student DATA Entry'!E106="","",'Student DATA Entry'!E106)</f>
        <v/>
      </c>
      <c r="H111" s="322" t="str">
        <f>IF('Student DATA Entry'!H106="","",'Student DATA Entry'!H106)</f>
        <v/>
      </c>
      <c r="I111" s="325" t="str">
        <f>IF('Student DATA Entry'!F106="","",'Student DATA Entry'!F106)</f>
        <v/>
      </c>
      <c r="J111" s="238"/>
      <c r="K111" s="238"/>
      <c r="L111" s="238"/>
      <c r="M111" s="239"/>
      <c r="N111" s="220"/>
      <c r="O111" s="238"/>
      <c r="P111" s="238"/>
      <c r="Q111" s="238"/>
      <c r="R111" s="239"/>
      <c r="S111" s="220"/>
      <c r="T111" s="321"/>
      <c r="U111" s="221" t="str">
        <f t="shared" si="4"/>
        <v/>
      </c>
      <c r="V111" s="238"/>
      <c r="W111" s="238"/>
      <c r="X111" s="238"/>
      <c r="Y111" s="239"/>
      <c r="Z111" s="239"/>
      <c r="AA111" s="220"/>
      <c r="AB111" s="220"/>
      <c r="AC111" s="321"/>
      <c r="AD111" s="221" t="str">
        <f t="shared" si="5"/>
        <v/>
      </c>
      <c r="AE111" s="238"/>
      <c r="AF111" s="238"/>
      <c r="AG111" s="238"/>
      <c r="AH111" s="241"/>
      <c r="AI111" s="241"/>
      <c r="AJ111" s="220"/>
      <c r="AK111" s="220"/>
      <c r="AL111" s="321"/>
      <c r="AM111" s="221" t="str">
        <f t="shared" si="6"/>
        <v/>
      </c>
      <c r="AN111" s="238"/>
      <c r="AO111" s="238"/>
      <c r="AP111" s="238"/>
      <c r="AQ111" s="239"/>
      <c r="AR111" s="239"/>
      <c r="AS111" s="220"/>
      <c r="AT111" s="220"/>
      <c r="AU111" s="321"/>
      <c r="AV111" s="221" t="str">
        <f t="shared" si="7"/>
        <v/>
      </c>
      <c r="AW111" s="238"/>
      <c r="AX111" s="238"/>
      <c r="AY111" s="238"/>
      <c r="AZ111" s="241"/>
      <c r="BA111" s="241"/>
      <c r="BB111" s="240"/>
      <c r="BC111" s="220"/>
      <c r="BD111" s="312"/>
      <c r="BE111" s="312"/>
      <c r="BF111" s="500"/>
      <c r="BG111" s="17"/>
    </row>
    <row r="112" spans="1:59" ht="25" customHeight="1" thickBot="1">
      <c r="A112" s="501">
        <v>105</v>
      </c>
      <c r="B112" s="322" t="str">
        <f>IF('Student DATA Entry'!A107="","",VALUE('Student DATA Entry'!A107))</f>
        <v/>
      </c>
      <c r="C112" s="322" t="str">
        <f>IF('Student DATA Entry'!B107="","",'Student DATA Entry'!B107)</f>
        <v/>
      </c>
      <c r="D112" s="323" t="str">
        <f>IF('Student DATA Entry'!G107="","",'Student DATA Entry'!G107)</f>
        <v/>
      </c>
      <c r="E112" s="324" t="str">
        <f>IF('Student DATA Entry'!C107="","",'Student DATA Entry'!C107)</f>
        <v/>
      </c>
      <c r="F112" s="324" t="str">
        <f>IF('Student DATA Entry'!D107="","",'Student DATA Entry'!D107)</f>
        <v/>
      </c>
      <c r="G112" s="324" t="str">
        <f>IF('Student DATA Entry'!E107="","",'Student DATA Entry'!E107)</f>
        <v/>
      </c>
      <c r="H112" s="322" t="str">
        <f>IF('Student DATA Entry'!H107="","",'Student DATA Entry'!H107)</f>
        <v/>
      </c>
      <c r="I112" s="325" t="str">
        <f>IF('Student DATA Entry'!F107="","",'Student DATA Entry'!F107)</f>
        <v/>
      </c>
      <c r="J112" s="238"/>
      <c r="K112" s="238"/>
      <c r="L112" s="238"/>
      <c r="M112" s="239"/>
      <c r="N112" s="220"/>
      <c r="O112" s="238"/>
      <c r="P112" s="238"/>
      <c r="Q112" s="238"/>
      <c r="R112" s="239"/>
      <c r="S112" s="220"/>
      <c r="T112" s="321"/>
      <c r="U112" s="221" t="str">
        <f t="shared" si="4"/>
        <v/>
      </c>
      <c r="V112" s="238"/>
      <c r="W112" s="238"/>
      <c r="X112" s="238"/>
      <c r="Y112" s="239"/>
      <c r="Z112" s="239"/>
      <c r="AA112" s="220"/>
      <c r="AB112" s="220"/>
      <c r="AC112" s="321"/>
      <c r="AD112" s="221" t="str">
        <f t="shared" si="5"/>
        <v/>
      </c>
      <c r="AE112" s="238"/>
      <c r="AF112" s="238"/>
      <c r="AG112" s="238"/>
      <c r="AH112" s="241"/>
      <c r="AI112" s="241"/>
      <c r="AJ112" s="220"/>
      <c r="AK112" s="220"/>
      <c r="AL112" s="321"/>
      <c r="AM112" s="221" t="str">
        <f t="shared" si="6"/>
        <v/>
      </c>
      <c r="AN112" s="238"/>
      <c r="AO112" s="238"/>
      <c r="AP112" s="238"/>
      <c r="AQ112" s="239"/>
      <c r="AR112" s="239"/>
      <c r="AS112" s="220"/>
      <c r="AT112" s="220"/>
      <c r="AU112" s="321"/>
      <c r="AV112" s="221" t="str">
        <f t="shared" si="7"/>
        <v/>
      </c>
      <c r="AW112" s="238"/>
      <c r="AX112" s="238"/>
      <c r="AY112" s="238"/>
      <c r="AZ112" s="241"/>
      <c r="BA112" s="241"/>
      <c r="BB112" s="240"/>
      <c r="BC112" s="220"/>
      <c r="BD112" s="312"/>
      <c r="BE112" s="312"/>
      <c r="BF112" s="500"/>
      <c r="BG112" s="17"/>
    </row>
    <row r="113" spans="1:59" ht="25" customHeight="1" thickBot="1">
      <c r="A113" s="499">
        <v>106</v>
      </c>
      <c r="B113" s="322" t="str">
        <f>IF('Student DATA Entry'!A108="","",VALUE('Student DATA Entry'!A108))</f>
        <v/>
      </c>
      <c r="C113" s="322" t="str">
        <f>IF('Student DATA Entry'!B108="","",'Student DATA Entry'!B108)</f>
        <v/>
      </c>
      <c r="D113" s="323" t="str">
        <f>IF('Student DATA Entry'!G108="","",'Student DATA Entry'!G108)</f>
        <v/>
      </c>
      <c r="E113" s="324" t="str">
        <f>IF('Student DATA Entry'!C108="","",'Student DATA Entry'!C108)</f>
        <v/>
      </c>
      <c r="F113" s="324" t="str">
        <f>IF('Student DATA Entry'!D108="","",'Student DATA Entry'!D108)</f>
        <v/>
      </c>
      <c r="G113" s="324" t="str">
        <f>IF('Student DATA Entry'!E108="","",'Student DATA Entry'!E108)</f>
        <v/>
      </c>
      <c r="H113" s="322" t="str">
        <f>IF('Student DATA Entry'!H108="","",'Student DATA Entry'!H108)</f>
        <v/>
      </c>
      <c r="I113" s="325" t="str">
        <f>IF('Student DATA Entry'!F108="","",'Student DATA Entry'!F108)</f>
        <v/>
      </c>
      <c r="J113" s="238"/>
      <c r="K113" s="238"/>
      <c r="L113" s="238"/>
      <c r="M113" s="239"/>
      <c r="N113" s="220"/>
      <c r="O113" s="238"/>
      <c r="P113" s="238"/>
      <c r="Q113" s="238"/>
      <c r="R113" s="239"/>
      <c r="S113" s="220"/>
      <c r="T113" s="321"/>
      <c r="U113" s="221" t="str">
        <f t="shared" si="4"/>
        <v/>
      </c>
      <c r="V113" s="238"/>
      <c r="W113" s="238"/>
      <c r="X113" s="238"/>
      <c r="Y113" s="239"/>
      <c r="Z113" s="239"/>
      <c r="AA113" s="220"/>
      <c r="AB113" s="220"/>
      <c r="AC113" s="321"/>
      <c r="AD113" s="221" t="str">
        <f t="shared" si="5"/>
        <v/>
      </c>
      <c r="AE113" s="238"/>
      <c r="AF113" s="238"/>
      <c r="AG113" s="238"/>
      <c r="AH113" s="241"/>
      <c r="AI113" s="241"/>
      <c r="AJ113" s="220"/>
      <c r="AK113" s="220"/>
      <c r="AL113" s="321"/>
      <c r="AM113" s="221" t="str">
        <f t="shared" si="6"/>
        <v/>
      </c>
      <c r="AN113" s="238"/>
      <c r="AO113" s="238"/>
      <c r="AP113" s="238"/>
      <c r="AQ113" s="239"/>
      <c r="AR113" s="239"/>
      <c r="AS113" s="220"/>
      <c r="AT113" s="220"/>
      <c r="AU113" s="321"/>
      <c r="AV113" s="221" t="str">
        <f t="shared" si="7"/>
        <v/>
      </c>
      <c r="AW113" s="238"/>
      <c r="AX113" s="238"/>
      <c r="AY113" s="238"/>
      <c r="AZ113" s="241"/>
      <c r="BA113" s="241"/>
      <c r="BB113" s="240"/>
      <c r="BC113" s="220"/>
      <c r="BD113" s="312"/>
      <c r="BE113" s="312"/>
      <c r="BF113" s="500"/>
      <c r="BG113" s="17"/>
    </row>
    <row r="114" spans="1:59" ht="25" customHeight="1" thickBot="1">
      <c r="A114" s="501">
        <v>107</v>
      </c>
      <c r="B114" s="322" t="str">
        <f>IF('Student DATA Entry'!A109="","",VALUE('Student DATA Entry'!A109))</f>
        <v/>
      </c>
      <c r="C114" s="322" t="str">
        <f>IF('Student DATA Entry'!B109="","",'Student DATA Entry'!B109)</f>
        <v/>
      </c>
      <c r="D114" s="323" t="str">
        <f>IF('Student DATA Entry'!G109="","",'Student DATA Entry'!G109)</f>
        <v/>
      </c>
      <c r="E114" s="324" t="str">
        <f>IF('Student DATA Entry'!C109="","",'Student DATA Entry'!C109)</f>
        <v/>
      </c>
      <c r="F114" s="324" t="str">
        <f>IF('Student DATA Entry'!D109="","",'Student DATA Entry'!D109)</f>
        <v/>
      </c>
      <c r="G114" s="324" t="str">
        <f>IF('Student DATA Entry'!E109="","",'Student DATA Entry'!E109)</f>
        <v/>
      </c>
      <c r="H114" s="322" t="str">
        <f>IF('Student DATA Entry'!H109="","",'Student DATA Entry'!H109)</f>
        <v/>
      </c>
      <c r="I114" s="325" t="str">
        <f>IF('Student DATA Entry'!F109="","",'Student DATA Entry'!F109)</f>
        <v/>
      </c>
      <c r="J114" s="238"/>
      <c r="K114" s="238"/>
      <c r="L114" s="238"/>
      <c r="M114" s="239"/>
      <c r="N114" s="220"/>
      <c r="O114" s="238"/>
      <c r="P114" s="238"/>
      <c r="Q114" s="238"/>
      <c r="R114" s="239"/>
      <c r="S114" s="220"/>
      <c r="T114" s="321"/>
      <c r="U114" s="221" t="str">
        <f t="shared" si="4"/>
        <v/>
      </c>
      <c r="V114" s="238"/>
      <c r="W114" s="238"/>
      <c r="X114" s="238"/>
      <c r="Y114" s="239"/>
      <c r="Z114" s="239"/>
      <c r="AA114" s="220"/>
      <c r="AB114" s="220"/>
      <c r="AC114" s="321"/>
      <c r="AD114" s="221" t="str">
        <f t="shared" si="5"/>
        <v/>
      </c>
      <c r="AE114" s="238"/>
      <c r="AF114" s="238"/>
      <c r="AG114" s="238"/>
      <c r="AH114" s="241"/>
      <c r="AI114" s="241"/>
      <c r="AJ114" s="220"/>
      <c r="AK114" s="220"/>
      <c r="AL114" s="321"/>
      <c r="AM114" s="221" t="str">
        <f t="shared" si="6"/>
        <v/>
      </c>
      <c r="AN114" s="238"/>
      <c r="AO114" s="238"/>
      <c r="AP114" s="238"/>
      <c r="AQ114" s="239"/>
      <c r="AR114" s="239"/>
      <c r="AS114" s="220"/>
      <c r="AT114" s="220"/>
      <c r="AU114" s="321"/>
      <c r="AV114" s="221" t="str">
        <f t="shared" si="7"/>
        <v/>
      </c>
      <c r="AW114" s="238"/>
      <c r="AX114" s="238"/>
      <c r="AY114" s="238"/>
      <c r="AZ114" s="241"/>
      <c r="BA114" s="241"/>
      <c r="BB114" s="240"/>
      <c r="BC114" s="220"/>
      <c r="BD114" s="312"/>
      <c r="BE114" s="312"/>
      <c r="BF114" s="500"/>
      <c r="BG114" s="17"/>
    </row>
    <row r="115" spans="1:59" ht="25" customHeight="1" thickBot="1">
      <c r="A115" s="499">
        <v>108</v>
      </c>
      <c r="B115" s="322" t="str">
        <f>IF('Student DATA Entry'!A110="","",VALUE('Student DATA Entry'!A110))</f>
        <v/>
      </c>
      <c r="C115" s="322" t="str">
        <f>IF('Student DATA Entry'!B110="","",'Student DATA Entry'!B110)</f>
        <v/>
      </c>
      <c r="D115" s="323" t="str">
        <f>IF('Student DATA Entry'!G110="","",'Student DATA Entry'!G110)</f>
        <v/>
      </c>
      <c r="E115" s="324" t="str">
        <f>IF('Student DATA Entry'!C110="","",'Student DATA Entry'!C110)</f>
        <v/>
      </c>
      <c r="F115" s="324" t="str">
        <f>IF('Student DATA Entry'!D110="","",'Student DATA Entry'!D110)</f>
        <v/>
      </c>
      <c r="G115" s="324" t="str">
        <f>IF('Student DATA Entry'!E110="","",'Student DATA Entry'!E110)</f>
        <v/>
      </c>
      <c r="H115" s="322" t="str">
        <f>IF('Student DATA Entry'!H110="","",'Student DATA Entry'!H110)</f>
        <v/>
      </c>
      <c r="I115" s="325" t="str">
        <f>IF('Student DATA Entry'!F110="","",'Student DATA Entry'!F110)</f>
        <v/>
      </c>
      <c r="J115" s="238"/>
      <c r="K115" s="238"/>
      <c r="L115" s="238"/>
      <c r="M115" s="239"/>
      <c r="N115" s="220"/>
      <c r="O115" s="238"/>
      <c r="P115" s="238"/>
      <c r="Q115" s="238"/>
      <c r="R115" s="239"/>
      <c r="S115" s="220"/>
      <c r="T115" s="321"/>
      <c r="U115" s="221" t="str">
        <f t="shared" si="4"/>
        <v/>
      </c>
      <c r="V115" s="238"/>
      <c r="W115" s="238"/>
      <c r="X115" s="238"/>
      <c r="Y115" s="239"/>
      <c r="Z115" s="239"/>
      <c r="AA115" s="220"/>
      <c r="AB115" s="220"/>
      <c r="AC115" s="321"/>
      <c r="AD115" s="221" t="str">
        <f t="shared" si="5"/>
        <v/>
      </c>
      <c r="AE115" s="238"/>
      <c r="AF115" s="238"/>
      <c r="AG115" s="238"/>
      <c r="AH115" s="241"/>
      <c r="AI115" s="241"/>
      <c r="AJ115" s="220"/>
      <c r="AK115" s="220"/>
      <c r="AL115" s="321"/>
      <c r="AM115" s="221" t="str">
        <f t="shared" si="6"/>
        <v/>
      </c>
      <c r="AN115" s="238"/>
      <c r="AO115" s="238"/>
      <c r="AP115" s="238"/>
      <c r="AQ115" s="239"/>
      <c r="AR115" s="239"/>
      <c r="AS115" s="220"/>
      <c r="AT115" s="220"/>
      <c r="AU115" s="321"/>
      <c r="AV115" s="221" t="str">
        <f t="shared" si="7"/>
        <v/>
      </c>
      <c r="AW115" s="238"/>
      <c r="AX115" s="238"/>
      <c r="AY115" s="238"/>
      <c r="AZ115" s="241"/>
      <c r="BA115" s="241"/>
      <c r="BB115" s="240"/>
      <c r="BC115" s="220"/>
      <c r="BD115" s="312"/>
      <c r="BE115" s="312"/>
      <c r="BF115" s="500"/>
      <c r="BG115" s="17"/>
    </row>
    <row r="116" spans="1:59" ht="25" customHeight="1" thickBot="1">
      <c r="A116" s="501">
        <v>109</v>
      </c>
      <c r="B116" s="322" t="str">
        <f>IF('Student DATA Entry'!A111="","",VALUE('Student DATA Entry'!A111))</f>
        <v/>
      </c>
      <c r="C116" s="322" t="str">
        <f>IF('Student DATA Entry'!B111="","",'Student DATA Entry'!B111)</f>
        <v/>
      </c>
      <c r="D116" s="323" t="str">
        <f>IF('Student DATA Entry'!G111="","",'Student DATA Entry'!G111)</f>
        <v/>
      </c>
      <c r="E116" s="324" t="str">
        <f>IF('Student DATA Entry'!C111="","",'Student DATA Entry'!C111)</f>
        <v/>
      </c>
      <c r="F116" s="324" t="str">
        <f>IF('Student DATA Entry'!D111="","",'Student DATA Entry'!D111)</f>
        <v/>
      </c>
      <c r="G116" s="324" t="str">
        <f>IF('Student DATA Entry'!E111="","",'Student DATA Entry'!E111)</f>
        <v/>
      </c>
      <c r="H116" s="322" t="str">
        <f>IF('Student DATA Entry'!H111="","",'Student DATA Entry'!H111)</f>
        <v/>
      </c>
      <c r="I116" s="325" t="str">
        <f>IF('Student DATA Entry'!F111="","",'Student DATA Entry'!F111)</f>
        <v/>
      </c>
      <c r="J116" s="238"/>
      <c r="K116" s="238"/>
      <c r="L116" s="238"/>
      <c r="M116" s="239"/>
      <c r="N116" s="220"/>
      <c r="O116" s="238"/>
      <c r="P116" s="238"/>
      <c r="Q116" s="238"/>
      <c r="R116" s="239"/>
      <c r="S116" s="220"/>
      <c r="T116" s="321"/>
      <c r="U116" s="221" t="str">
        <f t="shared" si="4"/>
        <v/>
      </c>
      <c r="V116" s="238"/>
      <c r="W116" s="238"/>
      <c r="X116" s="238"/>
      <c r="Y116" s="239"/>
      <c r="Z116" s="239"/>
      <c r="AA116" s="220"/>
      <c r="AB116" s="220"/>
      <c r="AC116" s="321"/>
      <c r="AD116" s="221" t="str">
        <f t="shared" si="5"/>
        <v/>
      </c>
      <c r="AE116" s="238"/>
      <c r="AF116" s="238"/>
      <c r="AG116" s="238"/>
      <c r="AH116" s="241"/>
      <c r="AI116" s="241"/>
      <c r="AJ116" s="220"/>
      <c r="AK116" s="220"/>
      <c r="AL116" s="321"/>
      <c r="AM116" s="221" t="str">
        <f t="shared" si="6"/>
        <v/>
      </c>
      <c r="AN116" s="238"/>
      <c r="AO116" s="238"/>
      <c r="AP116" s="238"/>
      <c r="AQ116" s="239"/>
      <c r="AR116" s="239"/>
      <c r="AS116" s="220"/>
      <c r="AT116" s="220"/>
      <c r="AU116" s="321"/>
      <c r="AV116" s="221" t="str">
        <f t="shared" si="7"/>
        <v/>
      </c>
      <c r="AW116" s="238"/>
      <c r="AX116" s="238"/>
      <c r="AY116" s="238"/>
      <c r="AZ116" s="241"/>
      <c r="BA116" s="241"/>
      <c r="BB116" s="240"/>
      <c r="BC116" s="220"/>
      <c r="BD116" s="312"/>
      <c r="BE116" s="312"/>
      <c r="BF116" s="500"/>
      <c r="BG116" s="17"/>
    </row>
    <row r="117" spans="1:59" ht="25" customHeight="1" thickBot="1">
      <c r="A117" s="499">
        <v>110</v>
      </c>
      <c r="B117" s="322" t="str">
        <f>IF('Student DATA Entry'!A112="","",VALUE('Student DATA Entry'!A112))</f>
        <v/>
      </c>
      <c r="C117" s="322" t="str">
        <f>IF('Student DATA Entry'!B112="","",'Student DATA Entry'!B112)</f>
        <v/>
      </c>
      <c r="D117" s="323" t="str">
        <f>IF('Student DATA Entry'!G112="","",'Student DATA Entry'!G112)</f>
        <v/>
      </c>
      <c r="E117" s="324" t="str">
        <f>IF('Student DATA Entry'!C112="","",'Student DATA Entry'!C112)</f>
        <v/>
      </c>
      <c r="F117" s="324" t="str">
        <f>IF('Student DATA Entry'!D112="","",'Student DATA Entry'!D112)</f>
        <v/>
      </c>
      <c r="G117" s="324" t="str">
        <f>IF('Student DATA Entry'!E112="","",'Student DATA Entry'!E112)</f>
        <v/>
      </c>
      <c r="H117" s="322" t="str">
        <f>IF('Student DATA Entry'!H112="","",'Student DATA Entry'!H112)</f>
        <v/>
      </c>
      <c r="I117" s="325" t="str">
        <f>IF('Student DATA Entry'!F112="","",'Student DATA Entry'!F112)</f>
        <v/>
      </c>
      <c r="J117" s="238"/>
      <c r="K117" s="238"/>
      <c r="L117" s="238"/>
      <c r="M117" s="239"/>
      <c r="N117" s="220"/>
      <c r="O117" s="238"/>
      <c r="P117" s="238"/>
      <c r="Q117" s="238"/>
      <c r="R117" s="239"/>
      <c r="S117" s="220"/>
      <c r="T117" s="321"/>
      <c r="U117" s="221" t="str">
        <f t="shared" si="4"/>
        <v/>
      </c>
      <c r="V117" s="238"/>
      <c r="W117" s="238"/>
      <c r="X117" s="238"/>
      <c r="Y117" s="239"/>
      <c r="Z117" s="239"/>
      <c r="AA117" s="220"/>
      <c r="AB117" s="220"/>
      <c r="AC117" s="321"/>
      <c r="AD117" s="221" t="str">
        <f t="shared" si="5"/>
        <v/>
      </c>
      <c r="AE117" s="238"/>
      <c r="AF117" s="238"/>
      <c r="AG117" s="238"/>
      <c r="AH117" s="241"/>
      <c r="AI117" s="241"/>
      <c r="AJ117" s="220"/>
      <c r="AK117" s="220"/>
      <c r="AL117" s="321"/>
      <c r="AM117" s="221" t="str">
        <f t="shared" si="6"/>
        <v/>
      </c>
      <c r="AN117" s="238"/>
      <c r="AO117" s="238"/>
      <c r="AP117" s="238"/>
      <c r="AQ117" s="239"/>
      <c r="AR117" s="239"/>
      <c r="AS117" s="220"/>
      <c r="AT117" s="220"/>
      <c r="AU117" s="321"/>
      <c r="AV117" s="221" t="str">
        <f t="shared" si="7"/>
        <v/>
      </c>
      <c r="AW117" s="238"/>
      <c r="AX117" s="238"/>
      <c r="AY117" s="238"/>
      <c r="AZ117" s="241"/>
      <c r="BA117" s="241"/>
      <c r="BB117" s="240"/>
      <c r="BC117" s="220"/>
      <c r="BD117" s="312"/>
      <c r="BE117" s="312"/>
      <c r="BF117" s="500"/>
      <c r="BG117" s="17"/>
    </row>
    <row r="118" spans="1:59" ht="25" customHeight="1" thickBot="1">
      <c r="A118" s="501">
        <v>111</v>
      </c>
      <c r="B118" s="322" t="str">
        <f>IF('Student DATA Entry'!A113="","",VALUE('Student DATA Entry'!A113))</f>
        <v/>
      </c>
      <c r="C118" s="322" t="str">
        <f>IF('Student DATA Entry'!B113="","",'Student DATA Entry'!B113)</f>
        <v/>
      </c>
      <c r="D118" s="323" t="str">
        <f>IF('Student DATA Entry'!G113="","",'Student DATA Entry'!G113)</f>
        <v/>
      </c>
      <c r="E118" s="324" t="str">
        <f>IF('Student DATA Entry'!C113="","",'Student DATA Entry'!C113)</f>
        <v/>
      </c>
      <c r="F118" s="324" t="str">
        <f>IF('Student DATA Entry'!D113="","",'Student DATA Entry'!D113)</f>
        <v/>
      </c>
      <c r="G118" s="324" t="str">
        <f>IF('Student DATA Entry'!E113="","",'Student DATA Entry'!E113)</f>
        <v/>
      </c>
      <c r="H118" s="322" t="str">
        <f>IF('Student DATA Entry'!H113="","",'Student DATA Entry'!H113)</f>
        <v/>
      </c>
      <c r="I118" s="325" t="str">
        <f>IF('Student DATA Entry'!F113="","",'Student DATA Entry'!F113)</f>
        <v/>
      </c>
      <c r="J118" s="238"/>
      <c r="K118" s="238"/>
      <c r="L118" s="238"/>
      <c r="M118" s="239"/>
      <c r="N118" s="220"/>
      <c r="O118" s="238"/>
      <c r="P118" s="238"/>
      <c r="Q118" s="238"/>
      <c r="R118" s="239"/>
      <c r="S118" s="220"/>
      <c r="T118" s="321"/>
      <c r="U118" s="221" t="str">
        <f t="shared" si="4"/>
        <v/>
      </c>
      <c r="V118" s="238"/>
      <c r="W118" s="238"/>
      <c r="X118" s="238"/>
      <c r="Y118" s="239"/>
      <c r="Z118" s="239"/>
      <c r="AA118" s="220"/>
      <c r="AB118" s="220"/>
      <c r="AC118" s="321"/>
      <c r="AD118" s="221" t="str">
        <f t="shared" si="5"/>
        <v/>
      </c>
      <c r="AE118" s="238"/>
      <c r="AF118" s="238"/>
      <c r="AG118" s="238"/>
      <c r="AH118" s="241"/>
      <c r="AI118" s="241"/>
      <c r="AJ118" s="220"/>
      <c r="AK118" s="220"/>
      <c r="AL118" s="321"/>
      <c r="AM118" s="221" t="str">
        <f t="shared" si="6"/>
        <v/>
      </c>
      <c r="AN118" s="238"/>
      <c r="AO118" s="238"/>
      <c r="AP118" s="238"/>
      <c r="AQ118" s="239"/>
      <c r="AR118" s="239"/>
      <c r="AS118" s="220"/>
      <c r="AT118" s="220"/>
      <c r="AU118" s="321"/>
      <c r="AV118" s="221" t="str">
        <f t="shared" si="7"/>
        <v/>
      </c>
      <c r="AW118" s="238"/>
      <c r="AX118" s="238"/>
      <c r="AY118" s="238"/>
      <c r="AZ118" s="241"/>
      <c r="BA118" s="241"/>
      <c r="BB118" s="240"/>
      <c r="BC118" s="220"/>
      <c r="BD118" s="312"/>
      <c r="BE118" s="312"/>
      <c r="BF118" s="500"/>
      <c r="BG118" s="17"/>
    </row>
    <row r="119" spans="1:59" ht="25" customHeight="1" thickBot="1">
      <c r="A119" s="499">
        <v>112</v>
      </c>
      <c r="B119" s="322" t="str">
        <f>IF('Student DATA Entry'!A114="","",VALUE('Student DATA Entry'!A114))</f>
        <v/>
      </c>
      <c r="C119" s="322" t="str">
        <f>IF('Student DATA Entry'!B114="","",'Student DATA Entry'!B114)</f>
        <v/>
      </c>
      <c r="D119" s="323" t="str">
        <f>IF('Student DATA Entry'!G114="","",'Student DATA Entry'!G114)</f>
        <v/>
      </c>
      <c r="E119" s="324" t="str">
        <f>IF('Student DATA Entry'!C114="","",'Student DATA Entry'!C114)</f>
        <v/>
      </c>
      <c r="F119" s="324" t="str">
        <f>IF('Student DATA Entry'!D114="","",'Student DATA Entry'!D114)</f>
        <v/>
      </c>
      <c r="G119" s="324" t="str">
        <f>IF('Student DATA Entry'!E114="","",'Student DATA Entry'!E114)</f>
        <v/>
      </c>
      <c r="H119" s="322" t="str">
        <f>IF('Student DATA Entry'!H114="","",'Student DATA Entry'!H114)</f>
        <v/>
      </c>
      <c r="I119" s="325" t="str">
        <f>IF('Student DATA Entry'!F114="","",'Student DATA Entry'!F114)</f>
        <v/>
      </c>
      <c r="J119" s="238"/>
      <c r="K119" s="238"/>
      <c r="L119" s="238"/>
      <c r="M119" s="239"/>
      <c r="N119" s="220"/>
      <c r="O119" s="238"/>
      <c r="P119" s="238"/>
      <c r="Q119" s="238"/>
      <c r="R119" s="239"/>
      <c r="S119" s="220"/>
      <c r="T119" s="321"/>
      <c r="U119" s="221" t="str">
        <f t="shared" si="4"/>
        <v/>
      </c>
      <c r="V119" s="238"/>
      <c r="W119" s="238"/>
      <c r="X119" s="238"/>
      <c r="Y119" s="239"/>
      <c r="Z119" s="239"/>
      <c r="AA119" s="220"/>
      <c r="AB119" s="220"/>
      <c r="AC119" s="321"/>
      <c r="AD119" s="221" t="str">
        <f t="shared" si="5"/>
        <v/>
      </c>
      <c r="AE119" s="238"/>
      <c r="AF119" s="238"/>
      <c r="AG119" s="238"/>
      <c r="AH119" s="241"/>
      <c r="AI119" s="241"/>
      <c r="AJ119" s="220"/>
      <c r="AK119" s="220"/>
      <c r="AL119" s="321"/>
      <c r="AM119" s="221" t="str">
        <f t="shared" si="6"/>
        <v/>
      </c>
      <c r="AN119" s="238"/>
      <c r="AO119" s="238"/>
      <c r="AP119" s="238"/>
      <c r="AQ119" s="239"/>
      <c r="AR119" s="239"/>
      <c r="AS119" s="220"/>
      <c r="AT119" s="220"/>
      <c r="AU119" s="321"/>
      <c r="AV119" s="221" t="str">
        <f t="shared" si="7"/>
        <v/>
      </c>
      <c r="AW119" s="238"/>
      <c r="AX119" s="238"/>
      <c r="AY119" s="238"/>
      <c r="AZ119" s="241"/>
      <c r="BA119" s="241"/>
      <c r="BB119" s="240"/>
      <c r="BC119" s="220"/>
      <c r="BD119" s="312"/>
      <c r="BE119" s="312"/>
      <c r="BF119" s="500"/>
      <c r="BG119" s="17"/>
    </row>
    <row r="120" spans="1:59" ht="25" customHeight="1" thickBot="1">
      <c r="A120" s="501">
        <v>113</v>
      </c>
      <c r="B120" s="322" t="str">
        <f>IF('Student DATA Entry'!A115="","",VALUE('Student DATA Entry'!A115))</f>
        <v/>
      </c>
      <c r="C120" s="322" t="str">
        <f>IF('Student DATA Entry'!B115="","",'Student DATA Entry'!B115)</f>
        <v/>
      </c>
      <c r="D120" s="323" t="str">
        <f>IF('Student DATA Entry'!G115="","",'Student DATA Entry'!G115)</f>
        <v/>
      </c>
      <c r="E120" s="324" t="str">
        <f>IF('Student DATA Entry'!C115="","",'Student DATA Entry'!C115)</f>
        <v/>
      </c>
      <c r="F120" s="324" t="str">
        <f>IF('Student DATA Entry'!D115="","",'Student DATA Entry'!D115)</f>
        <v/>
      </c>
      <c r="G120" s="324" t="str">
        <f>IF('Student DATA Entry'!E115="","",'Student DATA Entry'!E115)</f>
        <v/>
      </c>
      <c r="H120" s="322" t="str">
        <f>IF('Student DATA Entry'!H115="","",'Student DATA Entry'!H115)</f>
        <v/>
      </c>
      <c r="I120" s="325" t="str">
        <f>IF('Student DATA Entry'!F115="","",'Student DATA Entry'!F115)</f>
        <v/>
      </c>
      <c r="J120" s="238"/>
      <c r="K120" s="238"/>
      <c r="L120" s="238"/>
      <c r="M120" s="239"/>
      <c r="N120" s="220"/>
      <c r="O120" s="238"/>
      <c r="P120" s="238"/>
      <c r="Q120" s="238"/>
      <c r="R120" s="239"/>
      <c r="S120" s="220"/>
      <c r="T120" s="321"/>
      <c r="U120" s="221" t="str">
        <f t="shared" si="4"/>
        <v/>
      </c>
      <c r="V120" s="238"/>
      <c r="W120" s="238"/>
      <c r="X120" s="238"/>
      <c r="Y120" s="239"/>
      <c r="Z120" s="239"/>
      <c r="AA120" s="220"/>
      <c r="AB120" s="220"/>
      <c r="AC120" s="321"/>
      <c r="AD120" s="221" t="str">
        <f t="shared" si="5"/>
        <v/>
      </c>
      <c r="AE120" s="238"/>
      <c r="AF120" s="238"/>
      <c r="AG120" s="238"/>
      <c r="AH120" s="241"/>
      <c r="AI120" s="241"/>
      <c r="AJ120" s="220"/>
      <c r="AK120" s="220"/>
      <c r="AL120" s="321"/>
      <c r="AM120" s="221" t="str">
        <f t="shared" si="6"/>
        <v/>
      </c>
      <c r="AN120" s="238"/>
      <c r="AO120" s="238"/>
      <c r="AP120" s="238"/>
      <c r="AQ120" s="239"/>
      <c r="AR120" s="239"/>
      <c r="AS120" s="220"/>
      <c r="AT120" s="220"/>
      <c r="AU120" s="321"/>
      <c r="AV120" s="221" t="str">
        <f t="shared" si="7"/>
        <v/>
      </c>
      <c r="AW120" s="238"/>
      <c r="AX120" s="238"/>
      <c r="AY120" s="238"/>
      <c r="AZ120" s="241"/>
      <c r="BA120" s="241"/>
      <c r="BB120" s="240"/>
      <c r="BC120" s="220"/>
      <c r="BD120" s="312"/>
      <c r="BE120" s="312"/>
      <c r="BF120" s="500"/>
      <c r="BG120" s="17"/>
    </row>
    <row r="121" spans="1:59" ht="25" customHeight="1" thickBot="1">
      <c r="A121" s="499">
        <v>114</v>
      </c>
      <c r="B121" s="322" t="str">
        <f>IF('Student DATA Entry'!A116="","",VALUE('Student DATA Entry'!A116))</f>
        <v/>
      </c>
      <c r="C121" s="322" t="str">
        <f>IF('Student DATA Entry'!B116="","",'Student DATA Entry'!B116)</f>
        <v/>
      </c>
      <c r="D121" s="323" t="str">
        <f>IF('Student DATA Entry'!G116="","",'Student DATA Entry'!G116)</f>
        <v/>
      </c>
      <c r="E121" s="324" t="str">
        <f>IF('Student DATA Entry'!C116="","",'Student DATA Entry'!C116)</f>
        <v/>
      </c>
      <c r="F121" s="324" t="str">
        <f>IF('Student DATA Entry'!D116="","",'Student DATA Entry'!D116)</f>
        <v/>
      </c>
      <c r="G121" s="324" t="str">
        <f>IF('Student DATA Entry'!E116="","",'Student DATA Entry'!E116)</f>
        <v/>
      </c>
      <c r="H121" s="322" t="str">
        <f>IF('Student DATA Entry'!H116="","",'Student DATA Entry'!H116)</f>
        <v/>
      </c>
      <c r="I121" s="325" t="str">
        <f>IF('Student DATA Entry'!F116="","",'Student DATA Entry'!F116)</f>
        <v/>
      </c>
      <c r="J121" s="238"/>
      <c r="K121" s="238"/>
      <c r="L121" s="238"/>
      <c r="M121" s="239"/>
      <c r="N121" s="220"/>
      <c r="O121" s="238"/>
      <c r="P121" s="238"/>
      <c r="Q121" s="238"/>
      <c r="R121" s="239"/>
      <c r="S121" s="220"/>
      <c r="T121" s="321"/>
      <c r="U121" s="221" t="str">
        <f t="shared" si="4"/>
        <v/>
      </c>
      <c r="V121" s="238"/>
      <c r="W121" s="238"/>
      <c r="X121" s="238"/>
      <c r="Y121" s="239"/>
      <c r="Z121" s="239"/>
      <c r="AA121" s="220"/>
      <c r="AB121" s="220"/>
      <c r="AC121" s="321"/>
      <c r="AD121" s="221" t="str">
        <f t="shared" si="5"/>
        <v/>
      </c>
      <c r="AE121" s="238"/>
      <c r="AF121" s="238"/>
      <c r="AG121" s="238"/>
      <c r="AH121" s="241"/>
      <c r="AI121" s="241"/>
      <c r="AJ121" s="220"/>
      <c r="AK121" s="220"/>
      <c r="AL121" s="321"/>
      <c r="AM121" s="221" t="str">
        <f t="shared" si="6"/>
        <v/>
      </c>
      <c r="AN121" s="238"/>
      <c r="AO121" s="238"/>
      <c r="AP121" s="238"/>
      <c r="AQ121" s="239"/>
      <c r="AR121" s="239"/>
      <c r="AS121" s="220"/>
      <c r="AT121" s="220"/>
      <c r="AU121" s="321"/>
      <c r="AV121" s="221" t="str">
        <f t="shared" si="7"/>
        <v/>
      </c>
      <c r="AW121" s="238"/>
      <c r="AX121" s="238"/>
      <c r="AY121" s="238"/>
      <c r="AZ121" s="241"/>
      <c r="BA121" s="241"/>
      <c r="BB121" s="240"/>
      <c r="BC121" s="220"/>
      <c r="BD121" s="312"/>
      <c r="BE121" s="312"/>
      <c r="BF121" s="500"/>
      <c r="BG121" s="17"/>
    </row>
    <row r="122" spans="1:59" ht="25" customHeight="1" thickBot="1">
      <c r="A122" s="501">
        <v>115</v>
      </c>
      <c r="B122" s="322" t="str">
        <f>IF('Student DATA Entry'!A117="","",VALUE('Student DATA Entry'!A117))</f>
        <v/>
      </c>
      <c r="C122" s="322" t="str">
        <f>IF('Student DATA Entry'!B117="","",'Student DATA Entry'!B117)</f>
        <v/>
      </c>
      <c r="D122" s="323" t="str">
        <f>IF('Student DATA Entry'!G117="","",'Student DATA Entry'!G117)</f>
        <v/>
      </c>
      <c r="E122" s="324" t="str">
        <f>IF('Student DATA Entry'!C117="","",'Student DATA Entry'!C117)</f>
        <v/>
      </c>
      <c r="F122" s="324" t="str">
        <f>IF('Student DATA Entry'!D117="","",'Student DATA Entry'!D117)</f>
        <v/>
      </c>
      <c r="G122" s="324" t="str">
        <f>IF('Student DATA Entry'!E117="","",'Student DATA Entry'!E117)</f>
        <v/>
      </c>
      <c r="H122" s="322" t="str">
        <f>IF('Student DATA Entry'!H117="","",'Student DATA Entry'!H117)</f>
        <v/>
      </c>
      <c r="I122" s="325" t="str">
        <f>IF('Student DATA Entry'!F117="","",'Student DATA Entry'!F117)</f>
        <v/>
      </c>
      <c r="J122" s="238"/>
      <c r="K122" s="238"/>
      <c r="L122" s="238"/>
      <c r="M122" s="239"/>
      <c r="N122" s="220"/>
      <c r="O122" s="238"/>
      <c r="P122" s="238"/>
      <c r="Q122" s="238"/>
      <c r="R122" s="239"/>
      <c r="S122" s="220"/>
      <c r="T122" s="321"/>
      <c r="U122" s="221" t="str">
        <f t="shared" si="4"/>
        <v/>
      </c>
      <c r="V122" s="238"/>
      <c r="W122" s="238"/>
      <c r="X122" s="238"/>
      <c r="Y122" s="239"/>
      <c r="Z122" s="239"/>
      <c r="AA122" s="220"/>
      <c r="AB122" s="220"/>
      <c r="AC122" s="321"/>
      <c r="AD122" s="221" t="str">
        <f t="shared" si="5"/>
        <v/>
      </c>
      <c r="AE122" s="238"/>
      <c r="AF122" s="238"/>
      <c r="AG122" s="238"/>
      <c r="AH122" s="241"/>
      <c r="AI122" s="241"/>
      <c r="AJ122" s="220"/>
      <c r="AK122" s="220"/>
      <c r="AL122" s="321"/>
      <c r="AM122" s="221" t="str">
        <f t="shared" si="6"/>
        <v/>
      </c>
      <c r="AN122" s="238"/>
      <c r="AO122" s="238"/>
      <c r="AP122" s="238"/>
      <c r="AQ122" s="239"/>
      <c r="AR122" s="239"/>
      <c r="AS122" s="220"/>
      <c r="AT122" s="220"/>
      <c r="AU122" s="321"/>
      <c r="AV122" s="221" t="str">
        <f t="shared" si="7"/>
        <v/>
      </c>
      <c r="AW122" s="238"/>
      <c r="AX122" s="238"/>
      <c r="AY122" s="238"/>
      <c r="AZ122" s="241"/>
      <c r="BA122" s="241"/>
      <c r="BB122" s="240"/>
      <c r="BC122" s="220"/>
      <c r="BD122" s="312"/>
      <c r="BE122" s="312"/>
      <c r="BF122" s="500"/>
      <c r="BG122" s="17"/>
    </row>
    <row r="123" spans="1:59" ht="25" customHeight="1" thickBot="1">
      <c r="A123" s="499">
        <v>116</v>
      </c>
      <c r="B123" s="322" t="str">
        <f>IF('Student DATA Entry'!A118="","",VALUE('Student DATA Entry'!A118))</f>
        <v/>
      </c>
      <c r="C123" s="322" t="str">
        <f>IF('Student DATA Entry'!B118="","",'Student DATA Entry'!B118)</f>
        <v/>
      </c>
      <c r="D123" s="323" t="str">
        <f>IF('Student DATA Entry'!G118="","",'Student DATA Entry'!G118)</f>
        <v/>
      </c>
      <c r="E123" s="324" t="str">
        <f>IF('Student DATA Entry'!C118="","",'Student DATA Entry'!C118)</f>
        <v/>
      </c>
      <c r="F123" s="324" t="str">
        <f>IF('Student DATA Entry'!D118="","",'Student DATA Entry'!D118)</f>
        <v/>
      </c>
      <c r="G123" s="324" t="str">
        <f>IF('Student DATA Entry'!E118="","",'Student DATA Entry'!E118)</f>
        <v/>
      </c>
      <c r="H123" s="322" t="str">
        <f>IF('Student DATA Entry'!H118="","",'Student DATA Entry'!H118)</f>
        <v/>
      </c>
      <c r="I123" s="325" t="str">
        <f>IF('Student DATA Entry'!F118="","",'Student DATA Entry'!F118)</f>
        <v/>
      </c>
      <c r="J123" s="238"/>
      <c r="K123" s="238"/>
      <c r="L123" s="238"/>
      <c r="M123" s="239"/>
      <c r="N123" s="220"/>
      <c r="O123" s="238"/>
      <c r="P123" s="238"/>
      <c r="Q123" s="238"/>
      <c r="R123" s="239"/>
      <c r="S123" s="220"/>
      <c r="T123" s="321"/>
      <c r="U123" s="221" t="str">
        <f t="shared" si="4"/>
        <v/>
      </c>
      <c r="V123" s="238"/>
      <c r="W123" s="238"/>
      <c r="X123" s="238"/>
      <c r="Y123" s="239"/>
      <c r="Z123" s="239"/>
      <c r="AA123" s="220"/>
      <c r="AB123" s="220"/>
      <c r="AC123" s="321"/>
      <c r="AD123" s="221" t="str">
        <f t="shared" si="5"/>
        <v/>
      </c>
      <c r="AE123" s="238"/>
      <c r="AF123" s="238"/>
      <c r="AG123" s="238"/>
      <c r="AH123" s="241"/>
      <c r="AI123" s="241"/>
      <c r="AJ123" s="220"/>
      <c r="AK123" s="220"/>
      <c r="AL123" s="321"/>
      <c r="AM123" s="221" t="str">
        <f t="shared" si="6"/>
        <v/>
      </c>
      <c r="AN123" s="238"/>
      <c r="AO123" s="238"/>
      <c r="AP123" s="238"/>
      <c r="AQ123" s="239"/>
      <c r="AR123" s="239"/>
      <c r="AS123" s="220"/>
      <c r="AT123" s="220"/>
      <c r="AU123" s="321"/>
      <c r="AV123" s="221" t="str">
        <f t="shared" si="7"/>
        <v/>
      </c>
      <c r="AW123" s="238"/>
      <c r="AX123" s="238"/>
      <c r="AY123" s="238"/>
      <c r="AZ123" s="241"/>
      <c r="BA123" s="241"/>
      <c r="BB123" s="240"/>
      <c r="BC123" s="220"/>
      <c r="BD123" s="312"/>
      <c r="BE123" s="312"/>
      <c r="BF123" s="500"/>
      <c r="BG123" s="17"/>
    </row>
    <row r="124" spans="1:59" ht="25" customHeight="1" thickBot="1">
      <c r="A124" s="501">
        <v>117</v>
      </c>
      <c r="B124" s="322" t="str">
        <f>IF('Student DATA Entry'!A119="","",VALUE('Student DATA Entry'!A119))</f>
        <v/>
      </c>
      <c r="C124" s="322" t="str">
        <f>IF('Student DATA Entry'!B119="","",'Student DATA Entry'!B119)</f>
        <v/>
      </c>
      <c r="D124" s="323" t="str">
        <f>IF('Student DATA Entry'!G119="","",'Student DATA Entry'!G119)</f>
        <v/>
      </c>
      <c r="E124" s="324" t="str">
        <f>IF('Student DATA Entry'!C119="","",'Student DATA Entry'!C119)</f>
        <v/>
      </c>
      <c r="F124" s="324" t="str">
        <f>IF('Student DATA Entry'!D119="","",'Student DATA Entry'!D119)</f>
        <v/>
      </c>
      <c r="G124" s="324" t="str">
        <f>IF('Student DATA Entry'!E119="","",'Student DATA Entry'!E119)</f>
        <v/>
      </c>
      <c r="H124" s="322" t="str">
        <f>IF('Student DATA Entry'!H119="","",'Student DATA Entry'!H119)</f>
        <v/>
      </c>
      <c r="I124" s="325" t="str">
        <f>IF('Student DATA Entry'!F119="","",'Student DATA Entry'!F119)</f>
        <v/>
      </c>
      <c r="J124" s="238"/>
      <c r="K124" s="238"/>
      <c r="L124" s="238"/>
      <c r="M124" s="239"/>
      <c r="N124" s="220"/>
      <c r="O124" s="238"/>
      <c r="P124" s="238"/>
      <c r="Q124" s="238"/>
      <c r="R124" s="239"/>
      <c r="S124" s="220"/>
      <c r="T124" s="321"/>
      <c r="U124" s="221" t="str">
        <f t="shared" si="4"/>
        <v/>
      </c>
      <c r="V124" s="238"/>
      <c r="W124" s="238"/>
      <c r="X124" s="238"/>
      <c r="Y124" s="239"/>
      <c r="Z124" s="239"/>
      <c r="AA124" s="220"/>
      <c r="AB124" s="220"/>
      <c r="AC124" s="321"/>
      <c r="AD124" s="221" t="str">
        <f t="shared" si="5"/>
        <v/>
      </c>
      <c r="AE124" s="238"/>
      <c r="AF124" s="238"/>
      <c r="AG124" s="238"/>
      <c r="AH124" s="241"/>
      <c r="AI124" s="241"/>
      <c r="AJ124" s="220"/>
      <c r="AK124" s="220"/>
      <c r="AL124" s="321"/>
      <c r="AM124" s="221" t="str">
        <f t="shared" si="6"/>
        <v/>
      </c>
      <c r="AN124" s="238"/>
      <c r="AO124" s="238"/>
      <c r="AP124" s="238"/>
      <c r="AQ124" s="239"/>
      <c r="AR124" s="239"/>
      <c r="AS124" s="220"/>
      <c r="AT124" s="220"/>
      <c r="AU124" s="321"/>
      <c r="AV124" s="221" t="str">
        <f t="shared" si="7"/>
        <v/>
      </c>
      <c r="AW124" s="238"/>
      <c r="AX124" s="238"/>
      <c r="AY124" s="238"/>
      <c r="AZ124" s="241"/>
      <c r="BA124" s="241"/>
      <c r="BB124" s="240"/>
      <c r="BC124" s="220"/>
      <c r="BD124" s="312"/>
      <c r="BE124" s="312"/>
      <c r="BF124" s="500"/>
      <c r="BG124" s="17"/>
    </row>
    <row r="125" spans="1:59" ht="25" customHeight="1" thickBot="1">
      <c r="A125" s="499">
        <v>118</v>
      </c>
      <c r="B125" s="322" t="str">
        <f>IF('Student DATA Entry'!A120="","",VALUE('Student DATA Entry'!A120))</f>
        <v/>
      </c>
      <c r="C125" s="322" t="str">
        <f>IF('Student DATA Entry'!B120="","",'Student DATA Entry'!B120)</f>
        <v/>
      </c>
      <c r="D125" s="323" t="str">
        <f>IF('Student DATA Entry'!G120="","",'Student DATA Entry'!G120)</f>
        <v/>
      </c>
      <c r="E125" s="324" t="str">
        <f>IF('Student DATA Entry'!C120="","",'Student DATA Entry'!C120)</f>
        <v/>
      </c>
      <c r="F125" s="324" t="str">
        <f>IF('Student DATA Entry'!D120="","",'Student DATA Entry'!D120)</f>
        <v/>
      </c>
      <c r="G125" s="324" t="str">
        <f>IF('Student DATA Entry'!E120="","",'Student DATA Entry'!E120)</f>
        <v/>
      </c>
      <c r="H125" s="322" t="str">
        <f>IF('Student DATA Entry'!H120="","",'Student DATA Entry'!H120)</f>
        <v/>
      </c>
      <c r="I125" s="325" t="str">
        <f>IF('Student DATA Entry'!F120="","",'Student DATA Entry'!F120)</f>
        <v/>
      </c>
      <c r="J125" s="238"/>
      <c r="K125" s="238"/>
      <c r="L125" s="238"/>
      <c r="M125" s="239"/>
      <c r="N125" s="220"/>
      <c r="O125" s="238"/>
      <c r="P125" s="238"/>
      <c r="Q125" s="238"/>
      <c r="R125" s="239"/>
      <c r="S125" s="220"/>
      <c r="T125" s="321"/>
      <c r="U125" s="221" t="str">
        <f t="shared" si="4"/>
        <v/>
      </c>
      <c r="V125" s="238"/>
      <c r="W125" s="238"/>
      <c r="X125" s="238"/>
      <c r="Y125" s="239"/>
      <c r="Z125" s="239"/>
      <c r="AA125" s="220"/>
      <c r="AB125" s="220"/>
      <c r="AC125" s="321"/>
      <c r="AD125" s="221" t="str">
        <f t="shared" si="5"/>
        <v/>
      </c>
      <c r="AE125" s="238"/>
      <c r="AF125" s="238"/>
      <c r="AG125" s="238"/>
      <c r="AH125" s="241"/>
      <c r="AI125" s="241"/>
      <c r="AJ125" s="220"/>
      <c r="AK125" s="220"/>
      <c r="AL125" s="321"/>
      <c r="AM125" s="221" t="str">
        <f t="shared" si="6"/>
        <v/>
      </c>
      <c r="AN125" s="238"/>
      <c r="AO125" s="238"/>
      <c r="AP125" s="238"/>
      <c r="AQ125" s="239"/>
      <c r="AR125" s="239"/>
      <c r="AS125" s="220"/>
      <c r="AT125" s="220"/>
      <c r="AU125" s="321"/>
      <c r="AV125" s="221" t="str">
        <f t="shared" si="7"/>
        <v/>
      </c>
      <c r="AW125" s="238"/>
      <c r="AX125" s="238"/>
      <c r="AY125" s="238"/>
      <c r="AZ125" s="241"/>
      <c r="BA125" s="241"/>
      <c r="BB125" s="240"/>
      <c r="BC125" s="220"/>
      <c r="BD125" s="312"/>
      <c r="BE125" s="312"/>
      <c r="BF125" s="500"/>
      <c r="BG125" s="17"/>
    </row>
    <row r="126" spans="1:59" ht="25" customHeight="1" thickBot="1">
      <c r="A126" s="501">
        <v>119</v>
      </c>
      <c r="B126" s="322" t="str">
        <f>IF('Student DATA Entry'!A121="","",VALUE('Student DATA Entry'!A121))</f>
        <v/>
      </c>
      <c r="C126" s="322" t="str">
        <f>IF('Student DATA Entry'!B121="","",'Student DATA Entry'!B121)</f>
        <v/>
      </c>
      <c r="D126" s="323" t="str">
        <f>IF('Student DATA Entry'!G121="","",'Student DATA Entry'!G121)</f>
        <v/>
      </c>
      <c r="E126" s="324" t="str">
        <f>IF('Student DATA Entry'!C121="","",'Student DATA Entry'!C121)</f>
        <v/>
      </c>
      <c r="F126" s="324" t="str">
        <f>IF('Student DATA Entry'!D121="","",'Student DATA Entry'!D121)</f>
        <v/>
      </c>
      <c r="G126" s="324" t="str">
        <f>IF('Student DATA Entry'!E121="","",'Student DATA Entry'!E121)</f>
        <v/>
      </c>
      <c r="H126" s="322" t="str">
        <f>IF('Student DATA Entry'!H121="","",'Student DATA Entry'!H121)</f>
        <v/>
      </c>
      <c r="I126" s="325" t="str">
        <f>IF('Student DATA Entry'!F121="","",'Student DATA Entry'!F121)</f>
        <v/>
      </c>
      <c r="J126" s="238"/>
      <c r="K126" s="238"/>
      <c r="L126" s="238"/>
      <c r="M126" s="239"/>
      <c r="N126" s="220"/>
      <c r="O126" s="238"/>
      <c r="P126" s="238"/>
      <c r="Q126" s="238"/>
      <c r="R126" s="239"/>
      <c r="S126" s="220"/>
      <c r="T126" s="321"/>
      <c r="U126" s="221" t="str">
        <f t="shared" si="4"/>
        <v/>
      </c>
      <c r="V126" s="238"/>
      <c r="W126" s="238"/>
      <c r="X126" s="238"/>
      <c r="Y126" s="239"/>
      <c r="Z126" s="239"/>
      <c r="AA126" s="220"/>
      <c r="AB126" s="220"/>
      <c r="AC126" s="321"/>
      <c r="AD126" s="221" t="str">
        <f t="shared" si="5"/>
        <v/>
      </c>
      <c r="AE126" s="238"/>
      <c r="AF126" s="238"/>
      <c r="AG126" s="238"/>
      <c r="AH126" s="241"/>
      <c r="AI126" s="241"/>
      <c r="AJ126" s="220"/>
      <c r="AK126" s="220"/>
      <c r="AL126" s="321"/>
      <c r="AM126" s="221" t="str">
        <f t="shared" si="6"/>
        <v/>
      </c>
      <c r="AN126" s="238"/>
      <c r="AO126" s="238"/>
      <c r="AP126" s="238"/>
      <c r="AQ126" s="239"/>
      <c r="AR126" s="239"/>
      <c r="AS126" s="220"/>
      <c r="AT126" s="220"/>
      <c r="AU126" s="321"/>
      <c r="AV126" s="221" t="str">
        <f t="shared" si="7"/>
        <v/>
      </c>
      <c r="AW126" s="238"/>
      <c r="AX126" s="238"/>
      <c r="AY126" s="238"/>
      <c r="AZ126" s="241"/>
      <c r="BA126" s="241"/>
      <c r="BB126" s="240"/>
      <c r="BC126" s="220"/>
      <c r="BD126" s="312"/>
      <c r="BE126" s="312"/>
      <c r="BF126" s="500"/>
      <c r="BG126" s="17"/>
    </row>
    <row r="127" spans="1:59" ht="25" customHeight="1" thickBot="1">
      <c r="A127" s="499">
        <v>120</v>
      </c>
      <c r="B127" s="322" t="str">
        <f>IF('Student DATA Entry'!A122="","",VALUE('Student DATA Entry'!A122))</f>
        <v/>
      </c>
      <c r="C127" s="322" t="str">
        <f>IF('Student DATA Entry'!B122="","",'Student DATA Entry'!B122)</f>
        <v/>
      </c>
      <c r="D127" s="323" t="str">
        <f>IF('Student DATA Entry'!G122="","",'Student DATA Entry'!G122)</f>
        <v/>
      </c>
      <c r="E127" s="324" t="str">
        <f>IF('Student DATA Entry'!C122="","",'Student DATA Entry'!C122)</f>
        <v/>
      </c>
      <c r="F127" s="324" t="str">
        <f>IF('Student DATA Entry'!D122="","",'Student DATA Entry'!D122)</f>
        <v/>
      </c>
      <c r="G127" s="324" t="str">
        <f>IF('Student DATA Entry'!E122="","",'Student DATA Entry'!E122)</f>
        <v/>
      </c>
      <c r="H127" s="322" t="str">
        <f>IF('Student DATA Entry'!H122="","",'Student DATA Entry'!H122)</f>
        <v/>
      </c>
      <c r="I127" s="325" t="str">
        <f>IF('Student DATA Entry'!F122="","",'Student DATA Entry'!F122)</f>
        <v/>
      </c>
      <c r="J127" s="238"/>
      <c r="K127" s="238"/>
      <c r="L127" s="238"/>
      <c r="M127" s="239"/>
      <c r="N127" s="220"/>
      <c r="O127" s="238"/>
      <c r="P127" s="238"/>
      <c r="Q127" s="238"/>
      <c r="R127" s="239"/>
      <c r="S127" s="220"/>
      <c r="T127" s="321"/>
      <c r="U127" s="221" t="str">
        <f t="shared" si="4"/>
        <v/>
      </c>
      <c r="V127" s="238"/>
      <c r="W127" s="238"/>
      <c r="X127" s="238"/>
      <c r="Y127" s="239"/>
      <c r="Z127" s="239"/>
      <c r="AA127" s="220"/>
      <c r="AB127" s="220"/>
      <c r="AC127" s="321"/>
      <c r="AD127" s="221" t="str">
        <f t="shared" si="5"/>
        <v/>
      </c>
      <c r="AE127" s="238"/>
      <c r="AF127" s="238"/>
      <c r="AG127" s="238"/>
      <c r="AH127" s="241"/>
      <c r="AI127" s="241"/>
      <c r="AJ127" s="220"/>
      <c r="AK127" s="220"/>
      <c r="AL127" s="321"/>
      <c r="AM127" s="221" t="str">
        <f t="shared" si="6"/>
        <v/>
      </c>
      <c r="AN127" s="238"/>
      <c r="AO127" s="238"/>
      <c r="AP127" s="238"/>
      <c r="AQ127" s="239"/>
      <c r="AR127" s="239"/>
      <c r="AS127" s="220"/>
      <c r="AT127" s="220"/>
      <c r="AU127" s="321"/>
      <c r="AV127" s="221" t="str">
        <f t="shared" si="7"/>
        <v/>
      </c>
      <c r="AW127" s="238"/>
      <c r="AX127" s="238"/>
      <c r="AY127" s="238"/>
      <c r="AZ127" s="241"/>
      <c r="BA127" s="241"/>
      <c r="BB127" s="240"/>
      <c r="BC127" s="220"/>
      <c r="BD127" s="312"/>
      <c r="BE127" s="312"/>
      <c r="BF127" s="500"/>
      <c r="BG127" s="17"/>
    </row>
    <row r="128" spans="1:59" ht="25" customHeight="1" thickBot="1">
      <c r="A128" s="501">
        <v>121</v>
      </c>
      <c r="B128" s="322" t="str">
        <f>IF('Student DATA Entry'!A123="","",VALUE('Student DATA Entry'!A123))</f>
        <v/>
      </c>
      <c r="C128" s="322" t="str">
        <f>IF('Student DATA Entry'!B123="","",'Student DATA Entry'!B123)</f>
        <v/>
      </c>
      <c r="D128" s="323" t="str">
        <f>IF('Student DATA Entry'!G123="","",'Student DATA Entry'!G123)</f>
        <v/>
      </c>
      <c r="E128" s="324" t="str">
        <f>IF('Student DATA Entry'!C123="","",'Student DATA Entry'!C123)</f>
        <v/>
      </c>
      <c r="F128" s="324" t="str">
        <f>IF('Student DATA Entry'!D123="","",'Student DATA Entry'!D123)</f>
        <v/>
      </c>
      <c r="G128" s="324" t="str">
        <f>IF('Student DATA Entry'!E123="","",'Student DATA Entry'!E123)</f>
        <v/>
      </c>
      <c r="H128" s="322" t="str">
        <f>IF('Student DATA Entry'!H123="","",'Student DATA Entry'!H123)</f>
        <v/>
      </c>
      <c r="I128" s="325" t="str">
        <f>IF('Student DATA Entry'!F123="","",'Student DATA Entry'!F123)</f>
        <v/>
      </c>
      <c r="J128" s="238"/>
      <c r="K128" s="238"/>
      <c r="L128" s="238"/>
      <c r="M128" s="239"/>
      <c r="N128" s="220"/>
      <c r="O128" s="238"/>
      <c r="P128" s="238"/>
      <c r="Q128" s="238"/>
      <c r="R128" s="239"/>
      <c r="S128" s="220"/>
      <c r="T128" s="321"/>
      <c r="U128" s="221" t="str">
        <f t="shared" si="4"/>
        <v/>
      </c>
      <c r="V128" s="238"/>
      <c r="W128" s="238"/>
      <c r="X128" s="238"/>
      <c r="Y128" s="239"/>
      <c r="Z128" s="239"/>
      <c r="AA128" s="220"/>
      <c r="AB128" s="220"/>
      <c r="AC128" s="321"/>
      <c r="AD128" s="221" t="str">
        <f t="shared" si="5"/>
        <v/>
      </c>
      <c r="AE128" s="238"/>
      <c r="AF128" s="238"/>
      <c r="AG128" s="238"/>
      <c r="AH128" s="241"/>
      <c r="AI128" s="241"/>
      <c r="AJ128" s="220"/>
      <c r="AK128" s="220"/>
      <c r="AL128" s="321"/>
      <c r="AM128" s="221" t="str">
        <f t="shared" si="6"/>
        <v/>
      </c>
      <c r="AN128" s="238"/>
      <c r="AO128" s="238"/>
      <c r="AP128" s="238"/>
      <c r="AQ128" s="239"/>
      <c r="AR128" s="239"/>
      <c r="AS128" s="220"/>
      <c r="AT128" s="220"/>
      <c r="AU128" s="321"/>
      <c r="AV128" s="221" t="str">
        <f t="shared" si="7"/>
        <v/>
      </c>
      <c r="AW128" s="238"/>
      <c r="AX128" s="238"/>
      <c r="AY128" s="238"/>
      <c r="AZ128" s="241"/>
      <c r="BA128" s="241"/>
      <c r="BB128" s="240"/>
      <c r="BC128" s="220"/>
      <c r="BD128" s="312"/>
      <c r="BE128" s="312"/>
      <c r="BF128" s="500"/>
      <c r="BG128" s="17"/>
    </row>
    <row r="129" spans="1:59" ht="25" customHeight="1" thickBot="1">
      <c r="A129" s="499">
        <v>122</v>
      </c>
      <c r="B129" s="322" t="str">
        <f>IF('Student DATA Entry'!A124="","",VALUE('Student DATA Entry'!A124))</f>
        <v/>
      </c>
      <c r="C129" s="322" t="str">
        <f>IF('Student DATA Entry'!B124="","",'Student DATA Entry'!B124)</f>
        <v/>
      </c>
      <c r="D129" s="323" t="str">
        <f>IF('Student DATA Entry'!G124="","",'Student DATA Entry'!G124)</f>
        <v/>
      </c>
      <c r="E129" s="324" t="str">
        <f>IF('Student DATA Entry'!C124="","",'Student DATA Entry'!C124)</f>
        <v/>
      </c>
      <c r="F129" s="324" t="str">
        <f>IF('Student DATA Entry'!D124="","",'Student DATA Entry'!D124)</f>
        <v/>
      </c>
      <c r="G129" s="324" t="str">
        <f>IF('Student DATA Entry'!E124="","",'Student DATA Entry'!E124)</f>
        <v/>
      </c>
      <c r="H129" s="322" t="str">
        <f>IF('Student DATA Entry'!H124="","",'Student DATA Entry'!H124)</f>
        <v/>
      </c>
      <c r="I129" s="325" t="str">
        <f>IF('Student DATA Entry'!F124="","",'Student DATA Entry'!F124)</f>
        <v/>
      </c>
      <c r="J129" s="238"/>
      <c r="K129" s="238"/>
      <c r="L129" s="238"/>
      <c r="M129" s="239"/>
      <c r="N129" s="220"/>
      <c r="O129" s="238"/>
      <c r="P129" s="238"/>
      <c r="Q129" s="238"/>
      <c r="R129" s="239"/>
      <c r="S129" s="220"/>
      <c r="T129" s="321"/>
      <c r="U129" s="221" t="str">
        <f t="shared" si="4"/>
        <v/>
      </c>
      <c r="V129" s="238"/>
      <c r="W129" s="238"/>
      <c r="X129" s="238"/>
      <c r="Y129" s="239"/>
      <c r="Z129" s="239"/>
      <c r="AA129" s="220"/>
      <c r="AB129" s="220"/>
      <c r="AC129" s="321"/>
      <c r="AD129" s="221" t="str">
        <f t="shared" si="5"/>
        <v/>
      </c>
      <c r="AE129" s="238"/>
      <c r="AF129" s="238"/>
      <c r="AG129" s="238"/>
      <c r="AH129" s="241"/>
      <c r="AI129" s="241"/>
      <c r="AJ129" s="220"/>
      <c r="AK129" s="220"/>
      <c r="AL129" s="321"/>
      <c r="AM129" s="221" t="str">
        <f t="shared" si="6"/>
        <v/>
      </c>
      <c r="AN129" s="238"/>
      <c r="AO129" s="238"/>
      <c r="AP129" s="238"/>
      <c r="AQ129" s="239"/>
      <c r="AR129" s="239"/>
      <c r="AS129" s="220"/>
      <c r="AT129" s="220"/>
      <c r="AU129" s="321"/>
      <c r="AV129" s="221" t="str">
        <f t="shared" si="7"/>
        <v/>
      </c>
      <c r="AW129" s="238"/>
      <c r="AX129" s="238"/>
      <c r="AY129" s="238"/>
      <c r="AZ129" s="241"/>
      <c r="BA129" s="241"/>
      <c r="BB129" s="240"/>
      <c r="BC129" s="220"/>
      <c r="BD129" s="312"/>
      <c r="BE129" s="312"/>
      <c r="BF129" s="500"/>
      <c r="BG129" s="17"/>
    </row>
    <row r="130" spans="1:59" ht="25" customHeight="1" thickBot="1">
      <c r="A130" s="501">
        <v>123</v>
      </c>
      <c r="B130" s="322" t="str">
        <f>IF('Student DATA Entry'!A125="","",VALUE('Student DATA Entry'!A125))</f>
        <v/>
      </c>
      <c r="C130" s="322" t="str">
        <f>IF('Student DATA Entry'!B125="","",'Student DATA Entry'!B125)</f>
        <v/>
      </c>
      <c r="D130" s="323" t="str">
        <f>IF('Student DATA Entry'!G125="","",'Student DATA Entry'!G125)</f>
        <v/>
      </c>
      <c r="E130" s="324" t="str">
        <f>IF('Student DATA Entry'!C125="","",'Student DATA Entry'!C125)</f>
        <v/>
      </c>
      <c r="F130" s="324" t="str">
        <f>IF('Student DATA Entry'!D125="","",'Student DATA Entry'!D125)</f>
        <v/>
      </c>
      <c r="G130" s="324" t="str">
        <f>IF('Student DATA Entry'!E125="","",'Student DATA Entry'!E125)</f>
        <v/>
      </c>
      <c r="H130" s="322" t="str">
        <f>IF('Student DATA Entry'!H125="","",'Student DATA Entry'!H125)</f>
        <v/>
      </c>
      <c r="I130" s="325" t="str">
        <f>IF('Student DATA Entry'!F125="","",'Student DATA Entry'!F125)</f>
        <v/>
      </c>
      <c r="J130" s="238"/>
      <c r="K130" s="238"/>
      <c r="L130" s="238"/>
      <c r="M130" s="239"/>
      <c r="N130" s="220"/>
      <c r="O130" s="238"/>
      <c r="P130" s="238"/>
      <c r="Q130" s="238"/>
      <c r="R130" s="239"/>
      <c r="S130" s="220"/>
      <c r="T130" s="321"/>
      <c r="U130" s="221" t="str">
        <f t="shared" si="4"/>
        <v/>
      </c>
      <c r="V130" s="238"/>
      <c r="W130" s="238"/>
      <c r="X130" s="238"/>
      <c r="Y130" s="239"/>
      <c r="Z130" s="239"/>
      <c r="AA130" s="220"/>
      <c r="AB130" s="220"/>
      <c r="AC130" s="321"/>
      <c r="AD130" s="221" t="str">
        <f t="shared" si="5"/>
        <v/>
      </c>
      <c r="AE130" s="238"/>
      <c r="AF130" s="238"/>
      <c r="AG130" s="238"/>
      <c r="AH130" s="241"/>
      <c r="AI130" s="241"/>
      <c r="AJ130" s="220"/>
      <c r="AK130" s="220"/>
      <c r="AL130" s="321"/>
      <c r="AM130" s="221" t="str">
        <f t="shared" si="6"/>
        <v/>
      </c>
      <c r="AN130" s="238"/>
      <c r="AO130" s="238"/>
      <c r="AP130" s="238"/>
      <c r="AQ130" s="239"/>
      <c r="AR130" s="239"/>
      <c r="AS130" s="220"/>
      <c r="AT130" s="220"/>
      <c r="AU130" s="321"/>
      <c r="AV130" s="221" t="str">
        <f t="shared" si="7"/>
        <v/>
      </c>
      <c r="AW130" s="238"/>
      <c r="AX130" s="238"/>
      <c r="AY130" s="238"/>
      <c r="AZ130" s="241"/>
      <c r="BA130" s="241"/>
      <c r="BB130" s="240"/>
      <c r="BC130" s="220"/>
      <c r="BD130" s="312"/>
      <c r="BE130" s="312"/>
      <c r="BF130" s="500"/>
      <c r="BG130" s="17"/>
    </row>
    <row r="131" spans="1:59" ht="25" customHeight="1" thickBot="1">
      <c r="A131" s="499">
        <v>124</v>
      </c>
      <c r="B131" s="322" t="str">
        <f>IF('Student DATA Entry'!A126="","",VALUE('Student DATA Entry'!A126))</f>
        <v/>
      </c>
      <c r="C131" s="322" t="str">
        <f>IF('Student DATA Entry'!B126="","",'Student DATA Entry'!B126)</f>
        <v/>
      </c>
      <c r="D131" s="323" t="str">
        <f>IF('Student DATA Entry'!G126="","",'Student DATA Entry'!G126)</f>
        <v/>
      </c>
      <c r="E131" s="324" t="str">
        <f>IF('Student DATA Entry'!C126="","",'Student DATA Entry'!C126)</f>
        <v/>
      </c>
      <c r="F131" s="324" t="str">
        <f>IF('Student DATA Entry'!D126="","",'Student DATA Entry'!D126)</f>
        <v/>
      </c>
      <c r="G131" s="324" t="str">
        <f>IF('Student DATA Entry'!E126="","",'Student DATA Entry'!E126)</f>
        <v/>
      </c>
      <c r="H131" s="322" t="str">
        <f>IF('Student DATA Entry'!H126="","",'Student DATA Entry'!H126)</f>
        <v/>
      </c>
      <c r="I131" s="325" t="str">
        <f>IF('Student DATA Entry'!F126="","",'Student DATA Entry'!F126)</f>
        <v/>
      </c>
      <c r="J131" s="238"/>
      <c r="K131" s="238"/>
      <c r="L131" s="238"/>
      <c r="M131" s="239"/>
      <c r="N131" s="220"/>
      <c r="O131" s="238"/>
      <c r="P131" s="238"/>
      <c r="Q131" s="238"/>
      <c r="R131" s="239"/>
      <c r="S131" s="220"/>
      <c r="T131" s="321"/>
      <c r="U131" s="221" t="str">
        <f t="shared" si="4"/>
        <v/>
      </c>
      <c r="V131" s="238"/>
      <c r="W131" s="238"/>
      <c r="X131" s="238"/>
      <c r="Y131" s="239"/>
      <c r="Z131" s="239"/>
      <c r="AA131" s="220"/>
      <c r="AB131" s="220"/>
      <c r="AC131" s="321"/>
      <c r="AD131" s="221" t="str">
        <f t="shared" si="5"/>
        <v/>
      </c>
      <c r="AE131" s="238"/>
      <c r="AF131" s="238"/>
      <c r="AG131" s="238"/>
      <c r="AH131" s="241"/>
      <c r="AI131" s="241"/>
      <c r="AJ131" s="220"/>
      <c r="AK131" s="220"/>
      <c r="AL131" s="321"/>
      <c r="AM131" s="221" t="str">
        <f t="shared" si="6"/>
        <v/>
      </c>
      <c r="AN131" s="238"/>
      <c r="AO131" s="238"/>
      <c r="AP131" s="238"/>
      <c r="AQ131" s="239"/>
      <c r="AR131" s="239"/>
      <c r="AS131" s="220"/>
      <c r="AT131" s="220"/>
      <c r="AU131" s="321"/>
      <c r="AV131" s="221" t="str">
        <f t="shared" si="7"/>
        <v/>
      </c>
      <c r="AW131" s="238"/>
      <c r="AX131" s="238"/>
      <c r="AY131" s="238"/>
      <c r="AZ131" s="241"/>
      <c r="BA131" s="241"/>
      <c r="BB131" s="240"/>
      <c r="BC131" s="220"/>
      <c r="BD131" s="312"/>
      <c r="BE131" s="312"/>
      <c r="BF131" s="500"/>
      <c r="BG131" s="17"/>
    </row>
    <row r="132" spans="1:59" ht="25" customHeight="1" thickBot="1">
      <c r="A132" s="501">
        <v>125</v>
      </c>
      <c r="B132" s="322" t="str">
        <f>IF('Student DATA Entry'!A127="","",VALUE('Student DATA Entry'!A127))</f>
        <v/>
      </c>
      <c r="C132" s="322" t="str">
        <f>IF('Student DATA Entry'!B127="","",'Student DATA Entry'!B127)</f>
        <v/>
      </c>
      <c r="D132" s="323" t="str">
        <f>IF('Student DATA Entry'!G127="","",'Student DATA Entry'!G127)</f>
        <v/>
      </c>
      <c r="E132" s="324" t="str">
        <f>IF('Student DATA Entry'!C127="","",'Student DATA Entry'!C127)</f>
        <v/>
      </c>
      <c r="F132" s="324" t="str">
        <f>IF('Student DATA Entry'!D127="","",'Student DATA Entry'!D127)</f>
        <v/>
      </c>
      <c r="G132" s="324" t="str">
        <f>IF('Student DATA Entry'!E127="","",'Student DATA Entry'!E127)</f>
        <v/>
      </c>
      <c r="H132" s="322" t="str">
        <f>IF('Student DATA Entry'!H127="","",'Student DATA Entry'!H127)</f>
        <v/>
      </c>
      <c r="I132" s="325" t="str">
        <f>IF('Student DATA Entry'!F127="","",'Student DATA Entry'!F127)</f>
        <v/>
      </c>
      <c r="J132" s="238"/>
      <c r="K132" s="238"/>
      <c r="L132" s="238"/>
      <c r="M132" s="239"/>
      <c r="N132" s="220"/>
      <c r="O132" s="238"/>
      <c r="P132" s="238"/>
      <c r="Q132" s="238"/>
      <c r="R132" s="239"/>
      <c r="S132" s="220"/>
      <c r="T132" s="321"/>
      <c r="U132" s="221" t="str">
        <f t="shared" si="4"/>
        <v/>
      </c>
      <c r="V132" s="238"/>
      <c r="W132" s="238"/>
      <c r="X132" s="238"/>
      <c r="Y132" s="239"/>
      <c r="Z132" s="239"/>
      <c r="AA132" s="220"/>
      <c r="AB132" s="220"/>
      <c r="AC132" s="321"/>
      <c r="AD132" s="221" t="str">
        <f t="shared" si="5"/>
        <v/>
      </c>
      <c r="AE132" s="238"/>
      <c r="AF132" s="238"/>
      <c r="AG132" s="238"/>
      <c r="AH132" s="241"/>
      <c r="AI132" s="241"/>
      <c r="AJ132" s="220"/>
      <c r="AK132" s="220"/>
      <c r="AL132" s="321"/>
      <c r="AM132" s="221" t="str">
        <f t="shared" si="6"/>
        <v/>
      </c>
      <c r="AN132" s="238"/>
      <c r="AO132" s="238"/>
      <c r="AP132" s="238"/>
      <c r="AQ132" s="239"/>
      <c r="AR132" s="239"/>
      <c r="AS132" s="220"/>
      <c r="AT132" s="220"/>
      <c r="AU132" s="321"/>
      <c r="AV132" s="221" t="str">
        <f t="shared" si="7"/>
        <v/>
      </c>
      <c r="AW132" s="238"/>
      <c r="AX132" s="238"/>
      <c r="AY132" s="238"/>
      <c r="AZ132" s="241"/>
      <c r="BA132" s="241"/>
      <c r="BB132" s="240"/>
      <c r="BC132" s="220"/>
      <c r="BD132" s="312"/>
      <c r="BE132" s="312"/>
      <c r="BF132" s="500"/>
      <c r="BG132" s="17"/>
    </row>
    <row r="133" spans="1:59" ht="25" customHeight="1" thickBot="1">
      <c r="A133" s="499">
        <v>126</v>
      </c>
      <c r="B133" s="322" t="str">
        <f>IF('Student DATA Entry'!A128="","",VALUE('Student DATA Entry'!A128))</f>
        <v/>
      </c>
      <c r="C133" s="322" t="str">
        <f>IF('Student DATA Entry'!B128="","",'Student DATA Entry'!B128)</f>
        <v/>
      </c>
      <c r="D133" s="323" t="str">
        <f>IF('Student DATA Entry'!G128="","",'Student DATA Entry'!G128)</f>
        <v/>
      </c>
      <c r="E133" s="324" t="str">
        <f>IF('Student DATA Entry'!C128="","",'Student DATA Entry'!C128)</f>
        <v/>
      </c>
      <c r="F133" s="324" t="str">
        <f>IF('Student DATA Entry'!D128="","",'Student DATA Entry'!D128)</f>
        <v/>
      </c>
      <c r="G133" s="324" t="str">
        <f>IF('Student DATA Entry'!E128="","",'Student DATA Entry'!E128)</f>
        <v/>
      </c>
      <c r="H133" s="322" t="str">
        <f>IF('Student DATA Entry'!H128="","",'Student DATA Entry'!H128)</f>
        <v/>
      </c>
      <c r="I133" s="325" t="str">
        <f>IF('Student DATA Entry'!F128="","",'Student DATA Entry'!F128)</f>
        <v/>
      </c>
      <c r="J133" s="238"/>
      <c r="K133" s="238"/>
      <c r="L133" s="238"/>
      <c r="M133" s="239"/>
      <c r="N133" s="220"/>
      <c r="O133" s="238"/>
      <c r="P133" s="238"/>
      <c r="Q133" s="238"/>
      <c r="R133" s="239"/>
      <c r="S133" s="220"/>
      <c r="T133" s="321"/>
      <c r="U133" s="221" t="str">
        <f t="shared" si="4"/>
        <v/>
      </c>
      <c r="V133" s="238"/>
      <c r="W133" s="238"/>
      <c r="X133" s="238"/>
      <c r="Y133" s="239"/>
      <c r="Z133" s="239"/>
      <c r="AA133" s="220"/>
      <c r="AB133" s="220"/>
      <c r="AC133" s="321"/>
      <c r="AD133" s="221" t="str">
        <f t="shared" si="5"/>
        <v/>
      </c>
      <c r="AE133" s="238"/>
      <c r="AF133" s="238"/>
      <c r="AG133" s="238"/>
      <c r="AH133" s="241"/>
      <c r="AI133" s="241"/>
      <c r="AJ133" s="220"/>
      <c r="AK133" s="220"/>
      <c r="AL133" s="321"/>
      <c r="AM133" s="221" t="str">
        <f t="shared" si="6"/>
        <v/>
      </c>
      <c r="AN133" s="238"/>
      <c r="AO133" s="238"/>
      <c r="AP133" s="238"/>
      <c r="AQ133" s="239"/>
      <c r="AR133" s="239"/>
      <c r="AS133" s="220"/>
      <c r="AT133" s="220"/>
      <c r="AU133" s="321"/>
      <c r="AV133" s="221" t="str">
        <f t="shared" si="7"/>
        <v/>
      </c>
      <c r="AW133" s="238"/>
      <c r="AX133" s="238"/>
      <c r="AY133" s="238"/>
      <c r="AZ133" s="241"/>
      <c r="BA133" s="241"/>
      <c r="BB133" s="240"/>
      <c r="BC133" s="220"/>
      <c r="BD133" s="312"/>
      <c r="BE133" s="312"/>
      <c r="BF133" s="500"/>
      <c r="BG133" s="17"/>
    </row>
    <row r="134" spans="1:59" ht="25" customHeight="1" thickBot="1">
      <c r="A134" s="501">
        <v>127</v>
      </c>
      <c r="B134" s="322" t="str">
        <f>IF('Student DATA Entry'!A129="","",VALUE('Student DATA Entry'!A129))</f>
        <v/>
      </c>
      <c r="C134" s="322" t="str">
        <f>IF('Student DATA Entry'!B129="","",'Student DATA Entry'!B129)</f>
        <v/>
      </c>
      <c r="D134" s="323" t="str">
        <f>IF('Student DATA Entry'!G129="","",'Student DATA Entry'!G129)</f>
        <v/>
      </c>
      <c r="E134" s="324" t="str">
        <f>IF('Student DATA Entry'!C129="","",'Student DATA Entry'!C129)</f>
        <v/>
      </c>
      <c r="F134" s="324" t="str">
        <f>IF('Student DATA Entry'!D129="","",'Student DATA Entry'!D129)</f>
        <v/>
      </c>
      <c r="G134" s="324" t="str">
        <f>IF('Student DATA Entry'!E129="","",'Student DATA Entry'!E129)</f>
        <v/>
      </c>
      <c r="H134" s="322" t="str">
        <f>IF('Student DATA Entry'!H129="","",'Student DATA Entry'!H129)</f>
        <v/>
      </c>
      <c r="I134" s="325" t="str">
        <f>IF('Student DATA Entry'!F129="","",'Student DATA Entry'!F129)</f>
        <v/>
      </c>
      <c r="J134" s="238"/>
      <c r="K134" s="238"/>
      <c r="L134" s="238"/>
      <c r="M134" s="239"/>
      <c r="N134" s="220"/>
      <c r="O134" s="238"/>
      <c r="P134" s="238"/>
      <c r="Q134" s="238"/>
      <c r="R134" s="239"/>
      <c r="S134" s="220"/>
      <c r="T134" s="321"/>
      <c r="U134" s="221" t="str">
        <f t="shared" si="4"/>
        <v/>
      </c>
      <c r="V134" s="238"/>
      <c r="W134" s="238"/>
      <c r="X134" s="238"/>
      <c r="Y134" s="239"/>
      <c r="Z134" s="239"/>
      <c r="AA134" s="220"/>
      <c r="AB134" s="220"/>
      <c r="AC134" s="321"/>
      <c r="AD134" s="221" t="str">
        <f t="shared" si="5"/>
        <v/>
      </c>
      <c r="AE134" s="238"/>
      <c r="AF134" s="238"/>
      <c r="AG134" s="238"/>
      <c r="AH134" s="241"/>
      <c r="AI134" s="241"/>
      <c r="AJ134" s="220"/>
      <c r="AK134" s="220"/>
      <c r="AL134" s="321"/>
      <c r="AM134" s="221" t="str">
        <f t="shared" si="6"/>
        <v/>
      </c>
      <c r="AN134" s="238"/>
      <c r="AO134" s="238"/>
      <c r="AP134" s="238"/>
      <c r="AQ134" s="239"/>
      <c r="AR134" s="239"/>
      <c r="AS134" s="220"/>
      <c r="AT134" s="220"/>
      <c r="AU134" s="321"/>
      <c r="AV134" s="221" t="str">
        <f t="shared" si="7"/>
        <v/>
      </c>
      <c r="AW134" s="238"/>
      <c r="AX134" s="238"/>
      <c r="AY134" s="238"/>
      <c r="AZ134" s="241"/>
      <c r="BA134" s="241"/>
      <c r="BB134" s="240"/>
      <c r="BC134" s="220"/>
      <c r="BD134" s="312"/>
      <c r="BE134" s="312"/>
      <c r="BF134" s="500"/>
      <c r="BG134" s="17"/>
    </row>
    <row r="135" spans="1:59" ht="25" customHeight="1" thickBot="1">
      <c r="A135" s="499">
        <v>128</v>
      </c>
      <c r="B135" s="322" t="str">
        <f>IF('Student DATA Entry'!A130="","",VALUE('Student DATA Entry'!A130))</f>
        <v/>
      </c>
      <c r="C135" s="322" t="str">
        <f>IF('Student DATA Entry'!B130="","",'Student DATA Entry'!B130)</f>
        <v/>
      </c>
      <c r="D135" s="323" t="str">
        <f>IF('Student DATA Entry'!G130="","",'Student DATA Entry'!G130)</f>
        <v/>
      </c>
      <c r="E135" s="324" t="str">
        <f>IF('Student DATA Entry'!C130="","",'Student DATA Entry'!C130)</f>
        <v/>
      </c>
      <c r="F135" s="324" t="str">
        <f>IF('Student DATA Entry'!D130="","",'Student DATA Entry'!D130)</f>
        <v/>
      </c>
      <c r="G135" s="324" t="str">
        <f>IF('Student DATA Entry'!E130="","",'Student DATA Entry'!E130)</f>
        <v/>
      </c>
      <c r="H135" s="322" t="str">
        <f>IF('Student DATA Entry'!H130="","",'Student DATA Entry'!H130)</f>
        <v/>
      </c>
      <c r="I135" s="325" t="str">
        <f>IF('Student DATA Entry'!F130="","",'Student DATA Entry'!F130)</f>
        <v/>
      </c>
      <c r="J135" s="238"/>
      <c r="K135" s="238"/>
      <c r="L135" s="238"/>
      <c r="M135" s="239"/>
      <c r="N135" s="220"/>
      <c r="O135" s="238"/>
      <c r="P135" s="238"/>
      <c r="Q135" s="238"/>
      <c r="R135" s="239"/>
      <c r="S135" s="220"/>
      <c r="T135" s="321"/>
      <c r="U135" s="221" t="str">
        <f t="shared" si="4"/>
        <v/>
      </c>
      <c r="V135" s="238"/>
      <c r="W135" s="238"/>
      <c r="X135" s="238"/>
      <c r="Y135" s="239"/>
      <c r="Z135" s="239"/>
      <c r="AA135" s="220"/>
      <c r="AB135" s="220"/>
      <c r="AC135" s="321"/>
      <c r="AD135" s="221" t="str">
        <f t="shared" si="5"/>
        <v/>
      </c>
      <c r="AE135" s="238"/>
      <c r="AF135" s="238"/>
      <c r="AG135" s="238"/>
      <c r="AH135" s="241"/>
      <c r="AI135" s="241"/>
      <c r="AJ135" s="220"/>
      <c r="AK135" s="220"/>
      <c r="AL135" s="321"/>
      <c r="AM135" s="221" t="str">
        <f t="shared" si="6"/>
        <v/>
      </c>
      <c r="AN135" s="238"/>
      <c r="AO135" s="238"/>
      <c r="AP135" s="238"/>
      <c r="AQ135" s="239"/>
      <c r="AR135" s="239"/>
      <c r="AS135" s="220"/>
      <c r="AT135" s="220"/>
      <c r="AU135" s="321"/>
      <c r="AV135" s="221" t="str">
        <f t="shared" si="7"/>
        <v/>
      </c>
      <c r="AW135" s="238"/>
      <c r="AX135" s="238"/>
      <c r="AY135" s="238"/>
      <c r="AZ135" s="241"/>
      <c r="BA135" s="241"/>
      <c r="BB135" s="240"/>
      <c r="BC135" s="220"/>
      <c r="BD135" s="312"/>
      <c r="BE135" s="312"/>
      <c r="BF135" s="500"/>
      <c r="BG135" s="17"/>
    </row>
    <row r="136" spans="1:59" ht="25" customHeight="1" thickBot="1">
      <c r="A136" s="501">
        <v>129</v>
      </c>
      <c r="B136" s="322" t="str">
        <f>IF('Student DATA Entry'!A131="","",VALUE('Student DATA Entry'!A131))</f>
        <v/>
      </c>
      <c r="C136" s="322" t="str">
        <f>IF('Student DATA Entry'!B131="","",'Student DATA Entry'!B131)</f>
        <v/>
      </c>
      <c r="D136" s="323" t="str">
        <f>IF('Student DATA Entry'!G131="","",'Student DATA Entry'!G131)</f>
        <v/>
      </c>
      <c r="E136" s="324" t="str">
        <f>IF('Student DATA Entry'!C131="","",'Student DATA Entry'!C131)</f>
        <v/>
      </c>
      <c r="F136" s="324" t="str">
        <f>IF('Student DATA Entry'!D131="","",'Student DATA Entry'!D131)</f>
        <v/>
      </c>
      <c r="G136" s="324" t="str">
        <f>IF('Student DATA Entry'!E131="","",'Student DATA Entry'!E131)</f>
        <v/>
      </c>
      <c r="H136" s="322" t="str">
        <f>IF('Student DATA Entry'!H131="","",'Student DATA Entry'!H131)</f>
        <v/>
      </c>
      <c r="I136" s="325" t="str">
        <f>IF('Student DATA Entry'!F131="","",'Student DATA Entry'!F131)</f>
        <v/>
      </c>
      <c r="J136" s="238"/>
      <c r="K136" s="238"/>
      <c r="L136" s="238"/>
      <c r="M136" s="239"/>
      <c r="N136" s="220"/>
      <c r="O136" s="238"/>
      <c r="P136" s="238"/>
      <c r="Q136" s="238"/>
      <c r="R136" s="239"/>
      <c r="S136" s="220"/>
      <c r="T136" s="321"/>
      <c r="U136" s="221" t="str">
        <f t="shared" si="4"/>
        <v/>
      </c>
      <c r="V136" s="238"/>
      <c r="W136" s="238"/>
      <c r="X136" s="238"/>
      <c r="Y136" s="239"/>
      <c r="Z136" s="239"/>
      <c r="AA136" s="220"/>
      <c r="AB136" s="220"/>
      <c r="AC136" s="321"/>
      <c r="AD136" s="221" t="str">
        <f t="shared" si="5"/>
        <v/>
      </c>
      <c r="AE136" s="238"/>
      <c r="AF136" s="238"/>
      <c r="AG136" s="238"/>
      <c r="AH136" s="241"/>
      <c r="AI136" s="241"/>
      <c r="AJ136" s="220"/>
      <c r="AK136" s="220"/>
      <c r="AL136" s="321"/>
      <c r="AM136" s="221" t="str">
        <f t="shared" si="6"/>
        <v/>
      </c>
      <c r="AN136" s="238"/>
      <c r="AO136" s="238"/>
      <c r="AP136" s="238"/>
      <c r="AQ136" s="239"/>
      <c r="AR136" s="239"/>
      <c r="AS136" s="220"/>
      <c r="AT136" s="220"/>
      <c r="AU136" s="321"/>
      <c r="AV136" s="221" t="str">
        <f t="shared" si="7"/>
        <v/>
      </c>
      <c r="AW136" s="238"/>
      <c r="AX136" s="238"/>
      <c r="AY136" s="238"/>
      <c r="AZ136" s="241"/>
      <c r="BA136" s="241"/>
      <c r="BB136" s="240"/>
      <c r="BC136" s="220"/>
      <c r="BD136" s="312"/>
      <c r="BE136" s="312"/>
      <c r="BF136" s="500"/>
      <c r="BG136" s="17"/>
    </row>
    <row r="137" spans="1:59" ht="25" customHeight="1" thickBot="1">
      <c r="A137" s="499">
        <v>130</v>
      </c>
      <c r="B137" s="322" t="str">
        <f>IF('Student DATA Entry'!A132="","",VALUE('Student DATA Entry'!A132))</f>
        <v/>
      </c>
      <c r="C137" s="322" t="str">
        <f>IF('Student DATA Entry'!B132="","",'Student DATA Entry'!B132)</f>
        <v/>
      </c>
      <c r="D137" s="323" t="str">
        <f>IF('Student DATA Entry'!G132="","",'Student DATA Entry'!G132)</f>
        <v/>
      </c>
      <c r="E137" s="324" t="str">
        <f>IF('Student DATA Entry'!C132="","",'Student DATA Entry'!C132)</f>
        <v/>
      </c>
      <c r="F137" s="324" t="str">
        <f>IF('Student DATA Entry'!D132="","",'Student DATA Entry'!D132)</f>
        <v/>
      </c>
      <c r="G137" s="324" t="str">
        <f>IF('Student DATA Entry'!E132="","",'Student DATA Entry'!E132)</f>
        <v/>
      </c>
      <c r="H137" s="322" t="str">
        <f>IF('Student DATA Entry'!H132="","",'Student DATA Entry'!H132)</f>
        <v/>
      </c>
      <c r="I137" s="325" t="str">
        <f>IF('Student DATA Entry'!F132="","",'Student DATA Entry'!F132)</f>
        <v/>
      </c>
      <c r="J137" s="238"/>
      <c r="K137" s="238"/>
      <c r="L137" s="238"/>
      <c r="M137" s="239"/>
      <c r="N137" s="220"/>
      <c r="O137" s="238"/>
      <c r="P137" s="238"/>
      <c r="Q137" s="238"/>
      <c r="R137" s="239"/>
      <c r="S137" s="220"/>
      <c r="T137" s="321"/>
      <c r="U137" s="221" t="str">
        <f t="shared" ref="U137:U200" si="8">IF(T137="","",IF(T137=1,T$2,IF(T137=2,V$2,IF(T137=3,Y$2,""))))</f>
        <v/>
      </c>
      <c r="V137" s="238"/>
      <c r="W137" s="238"/>
      <c r="X137" s="238"/>
      <c r="Y137" s="239"/>
      <c r="Z137" s="239"/>
      <c r="AA137" s="220"/>
      <c r="AB137" s="220"/>
      <c r="AC137" s="321"/>
      <c r="AD137" s="221" t="str">
        <f t="shared" ref="AD137:AD200" si="9">IF(AC137="","",IF(AC137=1,AC$2,IF(AC137=2,AE$2,IF(AC137=3,AH$2,""))))</f>
        <v/>
      </c>
      <c r="AE137" s="238"/>
      <c r="AF137" s="238"/>
      <c r="AG137" s="238"/>
      <c r="AH137" s="241"/>
      <c r="AI137" s="241"/>
      <c r="AJ137" s="220"/>
      <c r="AK137" s="220"/>
      <c r="AL137" s="321"/>
      <c r="AM137" s="221" t="str">
        <f t="shared" ref="AM137:AM200" si="10">IF(AL137="","",IF(AL137=1,AL$2,IF(AL137=2,AN$2,IF(AL137=3,AQ$2,""))))</f>
        <v/>
      </c>
      <c r="AN137" s="238"/>
      <c r="AO137" s="238"/>
      <c r="AP137" s="238"/>
      <c r="AQ137" s="239"/>
      <c r="AR137" s="239"/>
      <c r="AS137" s="220"/>
      <c r="AT137" s="220"/>
      <c r="AU137" s="321"/>
      <c r="AV137" s="221" t="str">
        <f t="shared" ref="AV137:AV200" si="11">IF(AU137="","",IF(AU137=1,AU$2,IF(AU137=2,AW$2,IF(AU137=3,AZ$2,""))))</f>
        <v/>
      </c>
      <c r="AW137" s="238"/>
      <c r="AX137" s="238"/>
      <c r="AY137" s="238"/>
      <c r="AZ137" s="241"/>
      <c r="BA137" s="241"/>
      <c r="BB137" s="240"/>
      <c r="BC137" s="220"/>
      <c r="BD137" s="312"/>
      <c r="BE137" s="312"/>
      <c r="BF137" s="500"/>
      <c r="BG137" s="17"/>
    </row>
    <row r="138" spans="1:59" ht="25" customHeight="1" thickBot="1">
      <c r="A138" s="501">
        <v>131</v>
      </c>
      <c r="B138" s="322" t="str">
        <f>IF('Student DATA Entry'!A133="","",VALUE('Student DATA Entry'!A133))</f>
        <v/>
      </c>
      <c r="C138" s="322" t="str">
        <f>IF('Student DATA Entry'!B133="","",'Student DATA Entry'!B133)</f>
        <v/>
      </c>
      <c r="D138" s="323" t="str">
        <f>IF('Student DATA Entry'!G133="","",'Student DATA Entry'!G133)</f>
        <v/>
      </c>
      <c r="E138" s="324" t="str">
        <f>IF('Student DATA Entry'!C133="","",'Student DATA Entry'!C133)</f>
        <v/>
      </c>
      <c r="F138" s="324" t="str">
        <f>IF('Student DATA Entry'!D133="","",'Student DATA Entry'!D133)</f>
        <v/>
      </c>
      <c r="G138" s="324" t="str">
        <f>IF('Student DATA Entry'!E133="","",'Student DATA Entry'!E133)</f>
        <v/>
      </c>
      <c r="H138" s="322" t="str">
        <f>IF('Student DATA Entry'!H133="","",'Student DATA Entry'!H133)</f>
        <v/>
      </c>
      <c r="I138" s="325" t="str">
        <f>IF('Student DATA Entry'!F133="","",'Student DATA Entry'!F133)</f>
        <v/>
      </c>
      <c r="J138" s="238"/>
      <c r="K138" s="238"/>
      <c r="L138" s="238"/>
      <c r="M138" s="239"/>
      <c r="N138" s="220"/>
      <c r="O138" s="238"/>
      <c r="P138" s="238"/>
      <c r="Q138" s="238"/>
      <c r="R138" s="239"/>
      <c r="S138" s="220"/>
      <c r="T138" s="321"/>
      <c r="U138" s="221" t="str">
        <f t="shared" si="8"/>
        <v/>
      </c>
      <c r="V138" s="238"/>
      <c r="W138" s="238"/>
      <c r="X138" s="238"/>
      <c r="Y138" s="239"/>
      <c r="Z138" s="239"/>
      <c r="AA138" s="220"/>
      <c r="AB138" s="220"/>
      <c r="AC138" s="321"/>
      <c r="AD138" s="221" t="str">
        <f t="shared" si="9"/>
        <v/>
      </c>
      <c r="AE138" s="238"/>
      <c r="AF138" s="238"/>
      <c r="AG138" s="238"/>
      <c r="AH138" s="241"/>
      <c r="AI138" s="241"/>
      <c r="AJ138" s="220"/>
      <c r="AK138" s="220"/>
      <c r="AL138" s="321"/>
      <c r="AM138" s="221" t="str">
        <f t="shared" si="10"/>
        <v/>
      </c>
      <c r="AN138" s="238"/>
      <c r="AO138" s="238"/>
      <c r="AP138" s="238"/>
      <c r="AQ138" s="239"/>
      <c r="AR138" s="239"/>
      <c r="AS138" s="220"/>
      <c r="AT138" s="220"/>
      <c r="AU138" s="321"/>
      <c r="AV138" s="221" t="str">
        <f t="shared" si="11"/>
        <v/>
      </c>
      <c r="AW138" s="238"/>
      <c r="AX138" s="238"/>
      <c r="AY138" s="238"/>
      <c r="AZ138" s="241"/>
      <c r="BA138" s="241"/>
      <c r="BB138" s="240"/>
      <c r="BC138" s="220"/>
      <c r="BD138" s="312"/>
      <c r="BE138" s="312"/>
      <c r="BF138" s="500"/>
      <c r="BG138" s="17"/>
    </row>
    <row r="139" spans="1:59" ht="25" customHeight="1" thickBot="1">
      <c r="A139" s="499">
        <v>132</v>
      </c>
      <c r="B139" s="322" t="str">
        <f>IF('Student DATA Entry'!A134="","",VALUE('Student DATA Entry'!A134))</f>
        <v/>
      </c>
      <c r="C139" s="322" t="str">
        <f>IF('Student DATA Entry'!B134="","",'Student DATA Entry'!B134)</f>
        <v/>
      </c>
      <c r="D139" s="323" t="str">
        <f>IF('Student DATA Entry'!G134="","",'Student DATA Entry'!G134)</f>
        <v/>
      </c>
      <c r="E139" s="324" t="str">
        <f>IF('Student DATA Entry'!C134="","",'Student DATA Entry'!C134)</f>
        <v/>
      </c>
      <c r="F139" s="324" t="str">
        <f>IF('Student DATA Entry'!D134="","",'Student DATA Entry'!D134)</f>
        <v/>
      </c>
      <c r="G139" s="324" t="str">
        <f>IF('Student DATA Entry'!E134="","",'Student DATA Entry'!E134)</f>
        <v/>
      </c>
      <c r="H139" s="322" t="str">
        <f>IF('Student DATA Entry'!H134="","",'Student DATA Entry'!H134)</f>
        <v/>
      </c>
      <c r="I139" s="325" t="str">
        <f>IF('Student DATA Entry'!F134="","",'Student DATA Entry'!F134)</f>
        <v/>
      </c>
      <c r="J139" s="238"/>
      <c r="K139" s="238"/>
      <c r="L139" s="238"/>
      <c r="M139" s="239"/>
      <c r="N139" s="220"/>
      <c r="O139" s="238"/>
      <c r="P139" s="238"/>
      <c r="Q139" s="238"/>
      <c r="R139" s="239"/>
      <c r="S139" s="220"/>
      <c r="T139" s="321"/>
      <c r="U139" s="221" t="str">
        <f t="shared" si="8"/>
        <v/>
      </c>
      <c r="V139" s="238"/>
      <c r="W139" s="238"/>
      <c r="X139" s="238"/>
      <c r="Y139" s="239"/>
      <c r="Z139" s="239"/>
      <c r="AA139" s="220"/>
      <c r="AB139" s="220"/>
      <c r="AC139" s="321"/>
      <c r="AD139" s="221" t="str">
        <f t="shared" si="9"/>
        <v/>
      </c>
      <c r="AE139" s="238"/>
      <c r="AF139" s="238"/>
      <c r="AG139" s="238"/>
      <c r="AH139" s="241"/>
      <c r="AI139" s="241"/>
      <c r="AJ139" s="220"/>
      <c r="AK139" s="220"/>
      <c r="AL139" s="321"/>
      <c r="AM139" s="221" t="str">
        <f t="shared" si="10"/>
        <v/>
      </c>
      <c r="AN139" s="238"/>
      <c r="AO139" s="238"/>
      <c r="AP139" s="238"/>
      <c r="AQ139" s="239"/>
      <c r="AR139" s="239"/>
      <c r="AS139" s="220"/>
      <c r="AT139" s="220"/>
      <c r="AU139" s="321"/>
      <c r="AV139" s="221" t="str">
        <f t="shared" si="11"/>
        <v/>
      </c>
      <c r="AW139" s="238"/>
      <c r="AX139" s="238"/>
      <c r="AY139" s="238"/>
      <c r="AZ139" s="241"/>
      <c r="BA139" s="241"/>
      <c r="BB139" s="240"/>
      <c r="BC139" s="220"/>
      <c r="BD139" s="312"/>
      <c r="BE139" s="312"/>
      <c r="BF139" s="500"/>
      <c r="BG139" s="17"/>
    </row>
    <row r="140" spans="1:59" ht="25" customHeight="1" thickBot="1">
      <c r="A140" s="501">
        <v>133</v>
      </c>
      <c r="B140" s="322" t="str">
        <f>IF('Student DATA Entry'!A135="","",VALUE('Student DATA Entry'!A135))</f>
        <v/>
      </c>
      <c r="C140" s="322" t="str">
        <f>IF('Student DATA Entry'!B135="","",'Student DATA Entry'!B135)</f>
        <v/>
      </c>
      <c r="D140" s="323" t="str">
        <f>IF('Student DATA Entry'!G135="","",'Student DATA Entry'!G135)</f>
        <v/>
      </c>
      <c r="E140" s="324" t="str">
        <f>IF('Student DATA Entry'!C135="","",'Student DATA Entry'!C135)</f>
        <v/>
      </c>
      <c r="F140" s="324" t="str">
        <f>IF('Student DATA Entry'!D135="","",'Student DATA Entry'!D135)</f>
        <v/>
      </c>
      <c r="G140" s="324" t="str">
        <f>IF('Student DATA Entry'!E135="","",'Student DATA Entry'!E135)</f>
        <v/>
      </c>
      <c r="H140" s="322" t="str">
        <f>IF('Student DATA Entry'!H135="","",'Student DATA Entry'!H135)</f>
        <v/>
      </c>
      <c r="I140" s="325" t="str">
        <f>IF('Student DATA Entry'!F135="","",'Student DATA Entry'!F135)</f>
        <v/>
      </c>
      <c r="J140" s="238"/>
      <c r="K140" s="238"/>
      <c r="L140" s="238"/>
      <c r="M140" s="239"/>
      <c r="N140" s="220"/>
      <c r="O140" s="238"/>
      <c r="P140" s="238"/>
      <c r="Q140" s="238"/>
      <c r="R140" s="239"/>
      <c r="S140" s="220"/>
      <c r="T140" s="321"/>
      <c r="U140" s="221" t="str">
        <f t="shared" si="8"/>
        <v/>
      </c>
      <c r="V140" s="238"/>
      <c r="W140" s="238"/>
      <c r="X140" s="238"/>
      <c r="Y140" s="239"/>
      <c r="Z140" s="239"/>
      <c r="AA140" s="220"/>
      <c r="AB140" s="220"/>
      <c r="AC140" s="321"/>
      <c r="AD140" s="221" t="str">
        <f t="shared" si="9"/>
        <v/>
      </c>
      <c r="AE140" s="238"/>
      <c r="AF140" s="238"/>
      <c r="AG140" s="238"/>
      <c r="AH140" s="241"/>
      <c r="AI140" s="241"/>
      <c r="AJ140" s="220"/>
      <c r="AK140" s="220"/>
      <c r="AL140" s="321"/>
      <c r="AM140" s="221" t="str">
        <f t="shared" si="10"/>
        <v/>
      </c>
      <c r="AN140" s="238"/>
      <c r="AO140" s="238"/>
      <c r="AP140" s="238"/>
      <c r="AQ140" s="239"/>
      <c r="AR140" s="239"/>
      <c r="AS140" s="220"/>
      <c r="AT140" s="220"/>
      <c r="AU140" s="321"/>
      <c r="AV140" s="221" t="str">
        <f t="shared" si="11"/>
        <v/>
      </c>
      <c r="AW140" s="238"/>
      <c r="AX140" s="238"/>
      <c r="AY140" s="238"/>
      <c r="AZ140" s="241"/>
      <c r="BA140" s="241"/>
      <c r="BB140" s="240"/>
      <c r="BC140" s="220"/>
      <c r="BD140" s="312"/>
      <c r="BE140" s="312"/>
      <c r="BF140" s="500"/>
      <c r="BG140" s="17"/>
    </row>
    <row r="141" spans="1:59" ht="25" customHeight="1" thickBot="1">
      <c r="A141" s="499">
        <v>134</v>
      </c>
      <c r="B141" s="322" t="str">
        <f>IF('Student DATA Entry'!A136="","",VALUE('Student DATA Entry'!A136))</f>
        <v/>
      </c>
      <c r="C141" s="322" t="str">
        <f>IF('Student DATA Entry'!B136="","",'Student DATA Entry'!B136)</f>
        <v/>
      </c>
      <c r="D141" s="323" t="str">
        <f>IF('Student DATA Entry'!G136="","",'Student DATA Entry'!G136)</f>
        <v/>
      </c>
      <c r="E141" s="324" t="str">
        <f>IF('Student DATA Entry'!C136="","",'Student DATA Entry'!C136)</f>
        <v/>
      </c>
      <c r="F141" s="324" t="str">
        <f>IF('Student DATA Entry'!D136="","",'Student DATA Entry'!D136)</f>
        <v/>
      </c>
      <c r="G141" s="324" t="str">
        <f>IF('Student DATA Entry'!E136="","",'Student DATA Entry'!E136)</f>
        <v/>
      </c>
      <c r="H141" s="322" t="str">
        <f>IF('Student DATA Entry'!H136="","",'Student DATA Entry'!H136)</f>
        <v/>
      </c>
      <c r="I141" s="325" t="str">
        <f>IF('Student DATA Entry'!F136="","",'Student DATA Entry'!F136)</f>
        <v/>
      </c>
      <c r="J141" s="238"/>
      <c r="K141" s="238"/>
      <c r="L141" s="238"/>
      <c r="M141" s="239"/>
      <c r="N141" s="220"/>
      <c r="O141" s="238"/>
      <c r="P141" s="238"/>
      <c r="Q141" s="238"/>
      <c r="R141" s="239"/>
      <c r="S141" s="220"/>
      <c r="T141" s="321"/>
      <c r="U141" s="221" t="str">
        <f t="shared" si="8"/>
        <v/>
      </c>
      <c r="V141" s="238"/>
      <c r="W141" s="238"/>
      <c r="X141" s="238"/>
      <c r="Y141" s="239"/>
      <c r="Z141" s="239"/>
      <c r="AA141" s="220"/>
      <c r="AB141" s="220"/>
      <c r="AC141" s="321"/>
      <c r="AD141" s="221" t="str">
        <f t="shared" si="9"/>
        <v/>
      </c>
      <c r="AE141" s="238"/>
      <c r="AF141" s="238"/>
      <c r="AG141" s="238"/>
      <c r="AH141" s="241"/>
      <c r="AI141" s="241"/>
      <c r="AJ141" s="220"/>
      <c r="AK141" s="220"/>
      <c r="AL141" s="321"/>
      <c r="AM141" s="221" t="str">
        <f t="shared" si="10"/>
        <v/>
      </c>
      <c r="AN141" s="238"/>
      <c r="AO141" s="238"/>
      <c r="AP141" s="238"/>
      <c r="AQ141" s="239"/>
      <c r="AR141" s="239"/>
      <c r="AS141" s="220"/>
      <c r="AT141" s="220"/>
      <c r="AU141" s="321"/>
      <c r="AV141" s="221" t="str">
        <f t="shared" si="11"/>
        <v/>
      </c>
      <c r="AW141" s="238"/>
      <c r="AX141" s="238"/>
      <c r="AY141" s="238"/>
      <c r="AZ141" s="241"/>
      <c r="BA141" s="241"/>
      <c r="BB141" s="240"/>
      <c r="BC141" s="220"/>
      <c r="BD141" s="312"/>
      <c r="BE141" s="312"/>
      <c r="BF141" s="500"/>
      <c r="BG141" s="17"/>
    </row>
    <row r="142" spans="1:59" ht="25" customHeight="1" thickBot="1">
      <c r="A142" s="501">
        <v>135</v>
      </c>
      <c r="B142" s="322" t="str">
        <f>IF('Student DATA Entry'!A137="","",VALUE('Student DATA Entry'!A137))</f>
        <v/>
      </c>
      <c r="C142" s="322" t="str">
        <f>IF('Student DATA Entry'!B137="","",'Student DATA Entry'!B137)</f>
        <v/>
      </c>
      <c r="D142" s="323" t="str">
        <f>IF('Student DATA Entry'!G137="","",'Student DATA Entry'!G137)</f>
        <v/>
      </c>
      <c r="E142" s="324" t="str">
        <f>IF('Student DATA Entry'!C137="","",'Student DATA Entry'!C137)</f>
        <v/>
      </c>
      <c r="F142" s="324" t="str">
        <f>IF('Student DATA Entry'!D137="","",'Student DATA Entry'!D137)</f>
        <v/>
      </c>
      <c r="G142" s="324" t="str">
        <f>IF('Student DATA Entry'!E137="","",'Student DATA Entry'!E137)</f>
        <v/>
      </c>
      <c r="H142" s="322" t="str">
        <f>IF('Student DATA Entry'!H137="","",'Student DATA Entry'!H137)</f>
        <v/>
      </c>
      <c r="I142" s="325" t="str">
        <f>IF('Student DATA Entry'!F137="","",'Student DATA Entry'!F137)</f>
        <v/>
      </c>
      <c r="J142" s="238"/>
      <c r="K142" s="238"/>
      <c r="L142" s="238"/>
      <c r="M142" s="239"/>
      <c r="N142" s="220"/>
      <c r="O142" s="238"/>
      <c r="P142" s="238"/>
      <c r="Q142" s="238"/>
      <c r="R142" s="239"/>
      <c r="S142" s="220"/>
      <c r="T142" s="321"/>
      <c r="U142" s="221" t="str">
        <f t="shared" si="8"/>
        <v/>
      </c>
      <c r="V142" s="238"/>
      <c r="W142" s="238"/>
      <c r="X142" s="238"/>
      <c r="Y142" s="239"/>
      <c r="Z142" s="239"/>
      <c r="AA142" s="220"/>
      <c r="AB142" s="220"/>
      <c r="AC142" s="321"/>
      <c r="AD142" s="221" t="str">
        <f t="shared" si="9"/>
        <v/>
      </c>
      <c r="AE142" s="238"/>
      <c r="AF142" s="238"/>
      <c r="AG142" s="238"/>
      <c r="AH142" s="241"/>
      <c r="AI142" s="241"/>
      <c r="AJ142" s="220"/>
      <c r="AK142" s="220"/>
      <c r="AL142" s="321"/>
      <c r="AM142" s="221" t="str">
        <f t="shared" si="10"/>
        <v/>
      </c>
      <c r="AN142" s="238"/>
      <c r="AO142" s="238"/>
      <c r="AP142" s="238"/>
      <c r="AQ142" s="239"/>
      <c r="AR142" s="239"/>
      <c r="AS142" s="220"/>
      <c r="AT142" s="220"/>
      <c r="AU142" s="321"/>
      <c r="AV142" s="221" t="str">
        <f t="shared" si="11"/>
        <v/>
      </c>
      <c r="AW142" s="238"/>
      <c r="AX142" s="238"/>
      <c r="AY142" s="238"/>
      <c r="AZ142" s="241"/>
      <c r="BA142" s="241"/>
      <c r="BB142" s="240"/>
      <c r="BC142" s="220"/>
      <c r="BD142" s="312"/>
      <c r="BE142" s="312"/>
      <c r="BF142" s="500"/>
      <c r="BG142" s="17"/>
    </row>
    <row r="143" spans="1:59" ht="25" customHeight="1" thickBot="1">
      <c r="A143" s="499">
        <v>136</v>
      </c>
      <c r="B143" s="322" t="str">
        <f>IF('Student DATA Entry'!A138="","",VALUE('Student DATA Entry'!A138))</f>
        <v/>
      </c>
      <c r="C143" s="322" t="str">
        <f>IF('Student DATA Entry'!B138="","",'Student DATA Entry'!B138)</f>
        <v/>
      </c>
      <c r="D143" s="323" t="str">
        <f>IF('Student DATA Entry'!G138="","",'Student DATA Entry'!G138)</f>
        <v/>
      </c>
      <c r="E143" s="324" t="str">
        <f>IF('Student DATA Entry'!C138="","",'Student DATA Entry'!C138)</f>
        <v/>
      </c>
      <c r="F143" s="324" t="str">
        <f>IF('Student DATA Entry'!D138="","",'Student DATA Entry'!D138)</f>
        <v/>
      </c>
      <c r="G143" s="324" t="str">
        <f>IF('Student DATA Entry'!E138="","",'Student DATA Entry'!E138)</f>
        <v/>
      </c>
      <c r="H143" s="322" t="str">
        <f>IF('Student DATA Entry'!H138="","",'Student DATA Entry'!H138)</f>
        <v/>
      </c>
      <c r="I143" s="325" t="str">
        <f>IF('Student DATA Entry'!F138="","",'Student DATA Entry'!F138)</f>
        <v/>
      </c>
      <c r="J143" s="238"/>
      <c r="K143" s="238"/>
      <c r="L143" s="238"/>
      <c r="M143" s="239"/>
      <c r="N143" s="220"/>
      <c r="O143" s="238"/>
      <c r="P143" s="238"/>
      <c r="Q143" s="238"/>
      <c r="R143" s="239"/>
      <c r="S143" s="220"/>
      <c r="T143" s="321"/>
      <c r="U143" s="221" t="str">
        <f t="shared" si="8"/>
        <v/>
      </c>
      <c r="V143" s="238"/>
      <c r="W143" s="238"/>
      <c r="X143" s="238"/>
      <c r="Y143" s="239"/>
      <c r="Z143" s="239"/>
      <c r="AA143" s="220"/>
      <c r="AB143" s="220"/>
      <c r="AC143" s="321"/>
      <c r="AD143" s="221" t="str">
        <f t="shared" si="9"/>
        <v/>
      </c>
      <c r="AE143" s="238"/>
      <c r="AF143" s="238"/>
      <c r="AG143" s="238"/>
      <c r="AH143" s="241"/>
      <c r="AI143" s="241"/>
      <c r="AJ143" s="220"/>
      <c r="AK143" s="220"/>
      <c r="AL143" s="321"/>
      <c r="AM143" s="221" t="str">
        <f t="shared" si="10"/>
        <v/>
      </c>
      <c r="AN143" s="238"/>
      <c r="AO143" s="238"/>
      <c r="AP143" s="238"/>
      <c r="AQ143" s="239"/>
      <c r="AR143" s="239"/>
      <c r="AS143" s="220"/>
      <c r="AT143" s="220"/>
      <c r="AU143" s="321"/>
      <c r="AV143" s="221" t="str">
        <f t="shared" si="11"/>
        <v/>
      </c>
      <c r="AW143" s="238"/>
      <c r="AX143" s="238"/>
      <c r="AY143" s="238"/>
      <c r="AZ143" s="241"/>
      <c r="BA143" s="241"/>
      <c r="BB143" s="240"/>
      <c r="BC143" s="220"/>
      <c r="BD143" s="312"/>
      <c r="BE143" s="312"/>
      <c r="BF143" s="500"/>
      <c r="BG143" s="17"/>
    </row>
    <row r="144" spans="1:59" ht="25" customHeight="1" thickBot="1">
      <c r="A144" s="501">
        <v>137</v>
      </c>
      <c r="B144" s="322" t="str">
        <f>IF('Student DATA Entry'!A139="","",VALUE('Student DATA Entry'!A139))</f>
        <v/>
      </c>
      <c r="C144" s="322" t="str">
        <f>IF('Student DATA Entry'!B139="","",'Student DATA Entry'!B139)</f>
        <v/>
      </c>
      <c r="D144" s="323" t="str">
        <f>IF('Student DATA Entry'!G139="","",'Student DATA Entry'!G139)</f>
        <v/>
      </c>
      <c r="E144" s="324" t="str">
        <f>IF('Student DATA Entry'!C139="","",'Student DATA Entry'!C139)</f>
        <v/>
      </c>
      <c r="F144" s="324" t="str">
        <f>IF('Student DATA Entry'!D139="","",'Student DATA Entry'!D139)</f>
        <v/>
      </c>
      <c r="G144" s="324" t="str">
        <f>IF('Student DATA Entry'!E139="","",'Student DATA Entry'!E139)</f>
        <v/>
      </c>
      <c r="H144" s="322" t="str">
        <f>IF('Student DATA Entry'!H139="","",'Student DATA Entry'!H139)</f>
        <v/>
      </c>
      <c r="I144" s="325" t="str">
        <f>IF('Student DATA Entry'!F139="","",'Student DATA Entry'!F139)</f>
        <v/>
      </c>
      <c r="J144" s="238"/>
      <c r="K144" s="238"/>
      <c r="L144" s="238"/>
      <c r="M144" s="239"/>
      <c r="N144" s="220"/>
      <c r="O144" s="238"/>
      <c r="P144" s="238"/>
      <c r="Q144" s="238"/>
      <c r="R144" s="239"/>
      <c r="S144" s="220"/>
      <c r="T144" s="321"/>
      <c r="U144" s="221" t="str">
        <f t="shared" si="8"/>
        <v/>
      </c>
      <c r="V144" s="238"/>
      <c r="W144" s="238"/>
      <c r="X144" s="238"/>
      <c r="Y144" s="239"/>
      <c r="Z144" s="239"/>
      <c r="AA144" s="220"/>
      <c r="AB144" s="220"/>
      <c r="AC144" s="321"/>
      <c r="AD144" s="221" t="str">
        <f t="shared" si="9"/>
        <v/>
      </c>
      <c r="AE144" s="238"/>
      <c r="AF144" s="238"/>
      <c r="AG144" s="238"/>
      <c r="AH144" s="241"/>
      <c r="AI144" s="241"/>
      <c r="AJ144" s="220"/>
      <c r="AK144" s="220"/>
      <c r="AL144" s="321"/>
      <c r="AM144" s="221" t="str">
        <f t="shared" si="10"/>
        <v/>
      </c>
      <c r="AN144" s="238"/>
      <c r="AO144" s="238"/>
      <c r="AP144" s="238"/>
      <c r="AQ144" s="239"/>
      <c r="AR144" s="239"/>
      <c r="AS144" s="220"/>
      <c r="AT144" s="220"/>
      <c r="AU144" s="321"/>
      <c r="AV144" s="221" t="str">
        <f t="shared" si="11"/>
        <v/>
      </c>
      <c r="AW144" s="238"/>
      <c r="AX144" s="238"/>
      <c r="AY144" s="238"/>
      <c r="AZ144" s="241"/>
      <c r="BA144" s="241"/>
      <c r="BB144" s="240"/>
      <c r="BC144" s="220"/>
      <c r="BD144" s="312"/>
      <c r="BE144" s="312"/>
      <c r="BF144" s="500"/>
      <c r="BG144" s="17"/>
    </row>
    <row r="145" spans="1:59" ht="25" customHeight="1" thickBot="1">
      <c r="A145" s="499">
        <v>138</v>
      </c>
      <c r="B145" s="322" t="str">
        <f>IF('Student DATA Entry'!A140="","",VALUE('Student DATA Entry'!A140))</f>
        <v/>
      </c>
      <c r="C145" s="322" t="str">
        <f>IF('Student DATA Entry'!B140="","",'Student DATA Entry'!B140)</f>
        <v/>
      </c>
      <c r="D145" s="323" t="str">
        <f>IF('Student DATA Entry'!G140="","",'Student DATA Entry'!G140)</f>
        <v/>
      </c>
      <c r="E145" s="324" t="str">
        <f>IF('Student DATA Entry'!C140="","",'Student DATA Entry'!C140)</f>
        <v/>
      </c>
      <c r="F145" s="324" t="str">
        <f>IF('Student DATA Entry'!D140="","",'Student DATA Entry'!D140)</f>
        <v/>
      </c>
      <c r="G145" s="324" t="str">
        <f>IF('Student DATA Entry'!E140="","",'Student DATA Entry'!E140)</f>
        <v/>
      </c>
      <c r="H145" s="322" t="str">
        <f>IF('Student DATA Entry'!H140="","",'Student DATA Entry'!H140)</f>
        <v/>
      </c>
      <c r="I145" s="325" t="str">
        <f>IF('Student DATA Entry'!F140="","",'Student DATA Entry'!F140)</f>
        <v/>
      </c>
      <c r="J145" s="238"/>
      <c r="K145" s="238"/>
      <c r="L145" s="238"/>
      <c r="M145" s="239"/>
      <c r="N145" s="220"/>
      <c r="O145" s="238"/>
      <c r="P145" s="238"/>
      <c r="Q145" s="238"/>
      <c r="R145" s="239"/>
      <c r="S145" s="220"/>
      <c r="T145" s="321"/>
      <c r="U145" s="221" t="str">
        <f t="shared" si="8"/>
        <v/>
      </c>
      <c r="V145" s="238"/>
      <c r="W145" s="238"/>
      <c r="X145" s="238"/>
      <c r="Y145" s="239"/>
      <c r="Z145" s="239"/>
      <c r="AA145" s="220"/>
      <c r="AB145" s="220"/>
      <c r="AC145" s="321"/>
      <c r="AD145" s="221" t="str">
        <f t="shared" si="9"/>
        <v/>
      </c>
      <c r="AE145" s="238"/>
      <c r="AF145" s="238"/>
      <c r="AG145" s="238"/>
      <c r="AH145" s="241"/>
      <c r="AI145" s="241"/>
      <c r="AJ145" s="220"/>
      <c r="AK145" s="220"/>
      <c r="AL145" s="321"/>
      <c r="AM145" s="221" t="str">
        <f t="shared" si="10"/>
        <v/>
      </c>
      <c r="AN145" s="238"/>
      <c r="AO145" s="238"/>
      <c r="AP145" s="238"/>
      <c r="AQ145" s="239"/>
      <c r="AR145" s="239"/>
      <c r="AS145" s="220"/>
      <c r="AT145" s="220"/>
      <c r="AU145" s="321"/>
      <c r="AV145" s="221" t="str">
        <f t="shared" si="11"/>
        <v/>
      </c>
      <c r="AW145" s="238"/>
      <c r="AX145" s="238"/>
      <c r="AY145" s="238"/>
      <c r="AZ145" s="241"/>
      <c r="BA145" s="241"/>
      <c r="BB145" s="240"/>
      <c r="BC145" s="220"/>
      <c r="BD145" s="312"/>
      <c r="BE145" s="312"/>
      <c r="BF145" s="500"/>
      <c r="BG145" s="17"/>
    </row>
    <row r="146" spans="1:59" ht="25" customHeight="1" thickBot="1">
      <c r="A146" s="501">
        <v>139</v>
      </c>
      <c r="B146" s="322" t="str">
        <f>IF('Student DATA Entry'!A141="","",VALUE('Student DATA Entry'!A141))</f>
        <v/>
      </c>
      <c r="C146" s="322" t="str">
        <f>IF('Student DATA Entry'!B141="","",'Student DATA Entry'!B141)</f>
        <v/>
      </c>
      <c r="D146" s="323" t="str">
        <f>IF('Student DATA Entry'!G141="","",'Student DATA Entry'!G141)</f>
        <v/>
      </c>
      <c r="E146" s="324" t="str">
        <f>IF('Student DATA Entry'!C141="","",'Student DATA Entry'!C141)</f>
        <v/>
      </c>
      <c r="F146" s="324" t="str">
        <f>IF('Student DATA Entry'!D141="","",'Student DATA Entry'!D141)</f>
        <v/>
      </c>
      <c r="G146" s="324" t="str">
        <f>IF('Student DATA Entry'!E141="","",'Student DATA Entry'!E141)</f>
        <v/>
      </c>
      <c r="H146" s="322" t="str">
        <f>IF('Student DATA Entry'!H141="","",'Student DATA Entry'!H141)</f>
        <v/>
      </c>
      <c r="I146" s="325" t="str">
        <f>IF('Student DATA Entry'!F141="","",'Student DATA Entry'!F141)</f>
        <v/>
      </c>
      <c r="J146" s="238"/>
      <c r="K146" s="238"/>
      <c r="L146" s="238"/>
      <c r="M146" s="239"/>
      <c r="N146" s="220"/>
      <c r="O146" s="238"/>
      <c r="P146" s="238"/>
      <c r="Q146" s="238"/>
      <c r="R146" s="239"/>
      <c r="S146" s="220"/>
      <c r="T146" s="321"/>
      <c r="U146" s="221" t="str">
        <f t="shared" si="8"/>
        <v/>
      </c>
      <c r="V146" s="238"/>
      <c r="W146" s="238"/>
      <c r="X146" s="238"/>
      <c r="Y146" s="239"/>
      <c r="Z146" s="239"/>
      <c r="AA146" s="220"/>
      <c r="AB146" s="220"/>
      <c r="AC146" s="321"/>
      <c r="AD146" s="221" t="str">
        <f t="shared" si="9"/>
        <v/>
      </c>
      <c r="AE146" s="238"/>
      <c r="AF146" s="238"/>
      <c r="AG146" s="238"/>
      <c r="AH146" s="241"/>
      <c r="AI146" s="241"/>
      <c r="AJ146" s="220"/>
      <c r="AK146" s="220"/>
      <c r="AL146" s="321"/>
      <c r="AM146" s="221" t="str">
        <f t="shared" si="10"/>
        <v/>
      </c>
      <c r="AN146" s="238"/>
      <c r="AO146" s="238"/>
      <c r="AP146" s="238"/>
      <c r="AQ146" s="239"/>
      <c r="AR146" s="239"/>
      <c r="AS146" s="220"/>
      <c r="AT146" s="220"/>
      <c r="AU146" s="321"/>
      <c r="AV146" s="221" t="str">
        <f t="shared" si="11"/>
        <v/>
      </c>
      <c r="AW146" s="238"/>
      <c r="AX146" s="238"/>
      <c r="AY146" s="238"/>
      <c r="AZ146" s="241"/>
      <c r="BA146" s="241"/>
      <c r="BB146" s="240"/>
      <c r="BC146" s="220"/>
      <c r="BD146" s="312"/>
      <c r="BE146" s="312"/>
      <c r="BF146" s="500"/>
      <c r="BG146" s="17"/>
    </row>
    <row r="147" spans="1:59" ht="25" customHeight="1" thickBot="1">
      <c r="A147" s="499">
        <v>140</v>
      </c>
      <c r="B147" s="322" t="str">
        <f>IF('Student DATA Entry'!A142="","",VALUE('Student DATA Entry'!A142))</f>
        <v/>
      </c>
      <c r="C147" s="322" t="str">
        <f>IF('Student DATA Entry'!B142="","",'Student DATA Entry'!B142)</f>
        <v/>
      </c>
      <c r="D147" s="323" t="str">
        <f>IF('Student DATA Entry'!G142="","",'Student DATA Entry'!G142)</f>
        <v/>
      </c>
      <c r="E147" s="324" t="str">
        <f>IF('Student DATA Entry'!C142="","",'Student DATA Entry'!C142)</f>
        <v/>
      </c>
      <c r="F147" s="324" t="str">
        <f>IF('Student DATA Entry'!D142="","",'Student DATA Entry'!D142)</f>
        <v/>
      </c>
      <c r="G147" s="324" t="str">
        <f>IF('Student DATA Entry'!E142="","",'Student DATA Entry'!E142)</f>
        <v/>
      </c>
      <c r="H147" s="322" t="str">
        <f>IF('Student DATA Entry'!H142="","",'Student DATA Entry'!H142)</f>
        <v/>
      </c>
      <c r="I147" s="325" t="str">
        <f>IF('Student DATA Entry'!F142="","",'Student DATA Entry'!F142)</f>
        <v/>
      </c>
      <c r="J147" s="238"/>
      <c r="K147" s="238"/>
      <c r="L147" s="238"/>
      <c r="M147" s="239"/>
      <c r="N147" s="220"/>
      <c r="O147" s="238"/>
      <c r="P147" s="238"/>
      <c r="Q147" s="238"/>
      <c r="R147" s="239"/>
      <c r="S147" s="220"/>
      <c r="T147" s="321"/>
      <c r="U147" s="221" t="str">
        <f t="shared" si="8"/>
        <v/>
      </c>
      <c r="V147" s="238"/>
      <c r="W147" s="238"/>
      <c r="X147" s="238"/>
      <c r="Y147" s="239"/>
      <c r="Z147" s="239"/>
      <c r="AA147" s="220"/>
      <c r="AB147" s="220"/>
      <c r="AC147" s="321"/>
      <c r="AD147" s="221" t="str">
        <f t="shared" si="9"/>
        <v/>
      </c>
      <c r="AE147" s="238"/>
      <c r="AF147" s="238"/>
      <c r="AG147" s="238"/>
      <c r="AH147" s="241"/>
      <c r="AI147" s="241"/>
      <c r="AJ147" s="220"/>
      <c r="AK147" s="220"/>
      <c r="AL147" s="321"/>
      <c r="AM147" s="221" t="str">
        <f t="shared" si="10"/>
        <v/>
      </c>
      <c r="AN147" s="238"/>
      <c r="AO147" s="238"/>
      <c r="AP147" s="238"/>
      <c r="AQ147" s="239"/>
      <c r="AR147" s="239"/>
      <c r="AS147" s="220"/>
      <c r="AT147" s="220"/>
      <c r="AU147" s="321"/>
      <c r="AV147" s="221" t="str">
        <f t="shared" si="11"/>
        <v/>
      </c>
      <c r="AW147" s="238"/>
      <c r="AX147" s="238"/>
      <c r="AY147" s="238"/>
      <c r="AZ147" s="241"/>
      <c r="BA147" s="241"/>
      <c r="BB147" s="240"/>
      <c r="BC147" s="220"/>
      <c r="BD147" s="312"/>
      <c r="BE147" s="312"/>
      <c r="BF147" s="500"/>
      <c r="BG147" s="17"/>
    </row>
    <row r="148" spans="1:59" ht="25" customHeight="1" thickBot="1">
      <c r="A148" s="501">
        <v>141</v>
      </c>
      <c r="B148" s="322" t="str">
        <f>IF('Student DATA Entry'!A143="","",VALUE('Student DATA Entry'!A143))</f>
        <v/>
      </c>
      <c r="C148" s="322" t="str">
        <f>IF('Student DATA Entry'!B143="","",'Student DATA Entry'!B143)</f>
        <v/>
      </c>
      <c r="D148" s="323" t="str">
        <f>IF('Student DATA Entry'!G143="","",'Student DATA Entry'!G143)</f>
        <v/>
      </c>
      <c r="E148" s="324" t="str">
        <f>IF('Student DATA Entry'!C143="","",'Student DATA Entry'!C143)</f>
        <v/>
      </c>
      <c r="F148" s="324" t="str">
        <f>IF('Student DATA Entry'!D143="","",'Student DATA Entry'!D143)</f>
        <v/>
      </c>
      <c r="G148" s="324" t="str">
        <f>IF('Student DATA Entry'!E143="","",'Student DATA Entry'!E143)</f>
        <v/>
      </c>
      <c r="H148" s="322" t="str">
        <f>IF('Student DATA Entry'!H143="","",'Student DATA Entry'!H143)</f>
        <v/>
      </c>
      <c r="I148" s="325" t="str">
        <f>IF('Student DATA Entry'!F143="","",'Student DATA Entry'!F143)</f>
        <v/>
      </c>
      <c r="J148" s="238"/>
      <c r="K148" s="238"/>
      <c r="L148" s="238"/>
      <c r="M148" s="239"/>
      <c r="N148" s="220"/>
      <c r="O148" s="238"/>
      <c r="P148" s="238"/>
      <c r="Q148" s="238"/>
      <c r="R148" s="239"/>
      <c r="S148" s="220"/>
      <c r="T148" s="321"/>
      <c r="U148" s="221" t="str">
        <f t="shared" si="8"/>
        <v/>
      </c>
      <c r="V148" s="238"/>
      <c r="W148" s="238"/>
      <c r="X148" s="238"/>
      <c r="Y148" s="239"/>
      <c r="Z148" s="239"/>
      <c r="AA148" s="220"/>
      <c r="AB148" s="220"/>
      <c r="AC148" s="321"/>
      <c r="AD148" s="221" t="str">
        <f t="shared" si="9"/>
        <v/>
      </c>
      <c r="AE148" s="238"/>
      <c r="AF148" s="238"/>
      <c r="AG148" s="238"/>
      <c r="AH148" s="241"/>
      <c r="AI148" s="241"/>
      <c r="AJ148" s="220"/>
      <c r="AK148" s="220"/>
      <c r="AL148" s="321"/>
      <c r="AM148" s="221" t="str">
        <f t="shared" si="10"/>
        <v/>
      </c>
      <c r="AN148" s="238"/>
      <c r="AO148" s="238"/>
      <c r="AP148" s="238"/>
      <c r="AQ148" s="239"/>
      <c r="AR148" s="239"/>
      <c r="AS148" s="220"/>
      <c r="AT148" s="220"/>
      <c r="AU148" s="321"/>
      <c r="AV148" s="221" t="str">
        <f t="shared" si="11"/>
        <v/>
      </c>
      <c r="AW148" s="238"/>
      <c r="AX148" s="238"/>
      <c r="AY148" s="238"/>
      <c r="AZ148" s="241"/>
      <c r="BA148" s="241"/>
      <c r="BB148" s="240"/>
      <c r="BC148" s="220"/>
      <c r="BD148" s="312"/>
      <c r="BE148" s="312"/>
      <c r="BF148" s="500"/>
      <c r="BG148" s="17"/>
    </row>
    <row r="149" spans="1:59" ht="25" customHeight="1" thickBot="1">
      <c r="A149" s="499">
        <v>142</v>
      </c>
      <c r="B149" s="322" t="str">
        <f>IF('Student DATA Entry'!A144="","",VALUE('Student DATA Entry'!A144))</f>
        <v/>
      </c>
      <c r="C149" s="322" t="str">
        <f>IF('Student DATA Entry'!B144="","",'Student DATA Entry'!B144)</f>
        <v/>
      </c>
      <c r="D149" s="323" t="str">
        <f>IF('Student DATA Entry'!G144="","",'Student DATA Entry'!G144)</f>
        <v/>
      </c>
      <c r="E149" s="324" t="str">
        <f>IF('Student DATA Entry'!C144="","",'Student DATA Entry'!C144)</f>
        <v/>
      </c>
      <c r="F149" s="324" t="str">
        <f>IF('Student DATA Entry'!D144="","",'Student DATA Entry'!D144)</f>
        <v/>
      </c>
      <c r="G149" s="324" t="str">
        <f>IF('Student DATA Entry'!E144="","",'Student DATA Entry'!E144)</f>
        <v/>
      </c>
      <c r="H149" s="322" t="str">
        <f>IF('Student DATA Entry'!H144="","",'Student DATA Entry'!H144)</f>
        <v/>
      </c>
      <c r="I149" s="325" t="str">
        <f>IF('Student DATA Entry'!F144="","",'Student DATA Entry'!F144)</f>
        <v/>
      </c>
      <c r="J149" s="238"/>
      <c r="K149" s="238"/>
      <c r="L149" s="238"/>
      <c r="M149" s="239"/>
      <c r="N149" s="220"/>
      <c r="O149" s="238"/>
      <c r="P149" s="238"/>
      <c r="Q149" s="238"/>
      <c r="R149" s="239"/>
      <c r="S149" s="220"/>
      <c r="T149" s="321"/>
      <c r="U149" s="221" t="str">
        <f t="shared" si="8"/>
        <v/>
      </c>
      <c r="V149" s="238"/>
      <c r="W149" s="238"/>
      <c r="X149" s="238"/>
      <c r="Y149" s="239"/>
      <c r="Z149" s="239"/>
      <c r="AA149" s="220"/>
      <c r="AB149" s="220"/>
      <c r="AC149" s="321"/>
      <c r="AD149" s="221" t="str">
        <f t="shared" si="9"/>
        <v/>
      </c>
      <c r="AE149" s="238"/>
      <c r="AF149" s="238"/>
      <c r="AG149" s="238"/>
      <c r="AH149" s="241"/>
      <c r="AI149" s="241"/>
      <c r="AJ149" s="220"/>
      <c r="AK149" s="220"/>
      <c r="AL149" s="321"/>
      <c r="AM149" s="221" t="str">
        <f t="shared" si="10"/>
        <v/>
      </c>
      <c r="AN149" s="238"/>
      <c r="AO149" s="238"/>
      <c r="AP149" s="238"/>
      <c r="AQ149" s="239"/>
      <c r="AR149" s="239"/>
      <c r="AS149" s="220"/>
      <c r="AT149" s="220"/>
      <c r="AU149" s="321"/>
      <c r="AV149" s="221" t="str">
        <f t="shared" si="11"/>
        <v/>
      </c>
      <c r="AW149" s="238"/>
      <c r="AX149" s="238"/>
      <c r="AY149" s="238"/>
      <c r="AZ149" s="241"/>
      <c r="BA149" s="241"/>
      <c r="BB149" s="240"/>
      <c r="BC149" s="220"/>
      <c r="BD149" s="312"/>
      <c r="BE149" s="312"/>
      <c r="BF149" s="500"/>
      <c r="BG149" s="17"/>
    </row>
    <row r="150" spans="1:59" ht="25" customHeight="1" thickBot="1">
      <c r="A150" s="501">
        <v>143</v>
      </c>
      <c r="B150" s="322" t="str">
        <f>IF('Student DATA Entry'!A145="","",VALUE('Student DATA Entry'!A145))</f>
        <v/>
      </c>
      <c r="C150" s="322" t="str">
        <f>IF('Student DATA Entry'!B145="","",'Student DATA Entry'!B145)</f>
        <v/>
      </c>
      <c r="D150" s="323" t="str">
        <f>IF('Student DATA Entry'!G145="","",'Student DATA Entry'!G145)</f>
        <v/>
      </c>
      <c r="E150" s="324" t="str">
        <f>IF('Student DATA Entry'!C145="","",'Student DATA Entry'!C145)</f>
        <v/>
      </c>
      <c r="F150" s="324" t="str">
        <f>IF('Student DATA Entry'!D145="","",'Student DATA Entry'!D145)</f>
        <v/>
      </c>
      <c r="G150" s="324" t="str">
        <f>IF('Student DATA Entry'!E145="","",'Student DATA Entry'!E145)</f>
        <v/>
      </c>
      <c r="H150" s="322" t="str">
        <f>IF('Student DATA Entry'!H145="","",'Student DATA Entry'!H145)</f>
        <v/>
      </c>
      <c r="I150" s="325" t="str">
        <f>IF('Student DATA Entry'!F145="","",'Student DATA Entry'!F145)</f>
        <v/>
      </c>
      <c r="J150" s="238"/>
      <c r="K150" s="238"/>
      <c r="L150" s="238"/>
      <c r="M150" s="239"/>
      <c r="N150" s="220"/>
      <c r="O150" s="238"/>
      <c r="P150" s="238"/>
      <c r="Q150" s="238"/>
      <c r="R150" s="239"/>
      <c r="S150" s="220"/>
      <c r="T150" s="321"/>
      <c r="U150" s="221" t="str">
        <f t="shared" si="8"/>
        <v/>
      </c>
      <c r="V150" s="238"/>
      <c r="W150" s="238"/>
      <c r="X150" s="238"/>
      <c r="Y150" s="239"/>
      <c r="Z150" s="239"/>
      <c r="AA150" s="220"/>
      <c r="AB150" s="220"/>
      <c r="AC150" s="321"/>
      <c r="AD150" s="221" t="str">
        <f t="shared" si="9"/>
        <v/>
      </c>
      <c r="AE150" s="238"/>
      <c r="AF150" s="238"/>
      <c r="AG150" s="238"/>
      <c r="AH150" s="241"/>
      <c r="AI150" s="241"/>
      <c r="AJ150" s="220"/>
      <c r="AK150" s="220"/>
      <c r="AL150" s="321"/>
      <c r="AM150" s="221" t="str">
        <f t="shared" si="10"/>
        <v/>
      </c>
      <c r="AN150" s="238"/>
      <c r="AO150" s="238"/>
      <c r="AP150" s="238"/>
      <c r="AQ150" s="239"/>
      <c r="AR150" s="239"/>
      <c r="AS150" s="220"/>
      <c r="AT150" s="220"/>
      <c r="AU150" s="321"/>
      <c r="AV150" s="221" t="str">
        <f t="shared" si="11"/>
        <v/>
      </c>
      <c r="AW150" s="238"/>
      <c r="AX150" s="238"/>
      <c r="AY150" s="238"/>
      <c r="AZ150" s="241"/>
      <c r="BA150" s="241"/>
      <c r="BB150" s="240"/>
      <c r="BC150" s="220"/>
      <c r="BD150" s="312"/>
      <c r="BE150" s="312"/>
      <c r="BF150" s="500"/>
      <c r="BG150" s="17"/>
    </row>
    <row r="151" spans="1:59" ht="25" customHeight="1" thickBot="1">
      <c r="A151" s="499">
        <v>144</v>
      </c>
      <c r="B151" s="322" t="str">
        <f>IF('Student DATA Entry'!A146="","",VALUE('Student DATA Entry'!A146))</f>
        <v/>
      </c>
      <c r="C151" s="322" t="str">
        <f>IF('Student DATA Entry'!B146="","",'Student DATA Entry'!B146)</f>
        <v/>
      </c>
      <c r="D151" s="323" t="str">
        <f>IF('Student DATA Entry'!G146="","",'Student DATA Entry'!G146)</f>
        <v/>
      </c>
      <c r="E151" s="324" t="str">
        <f>IF('Student DATA Entry'!C146="","",'Student DATA Entry'!C146)</f>
        <v/>
      </c>
      <c r="F151" s="324" t="str">
        <f>IF('Student DATA Entry'!D146="","",'Student DATA Entry'!D146)</f>
        <v/>
      </c>
      <c r="G151" s="324" t="str">
        <f>IF('Student DATA Entry'!E146="","",'Student DATA Entry'!E146)</f>
        <v/>
      </c>
      <c r="H151" s="322" t="str">
        <f>IF('Student DATA Entry'!H146="","",'Student DATA Entry'!H146)</f>
        <v/>
      </c>
      <c r="I151" s="325" t="str">
        <f>IF('Student DATA Entry'!F146="","",'Student DATA Entry'!F146)</f>
        <v/>
      </c>
      <c r="J151" s="238"/>
      <c r="K151" s="238"/>
      <c r="L151" s="238"/>
      <c r="M151" s="239"/>
      <c r="N151" s="220"/>
      <c r="O151" s="238"/>
      <c r="P151" s="238"/>
      <c r="Q151" s="238"/>
      <c r="R151" s="239"/>
      <c r="S151" s="220"/>
      <c r="T151" s="321"/>
      <c r="U151" s="221" t="str">
        <f t="shared" si="8"/>
        <v/>
      </c>
      <c r="V151" s="238"/>
      <c r="W151" s="238"/>
      <c r="X151" s="238"/>
      <c r="Y151" s="239"/>
      <c r="Z151" s="239"/>
      <c r="AA151" s="220"/>
      <c r="AB151" s="220"/>
      <c r="AC151" s="321"/>
      <c r="AD151" s="221" t="str">
        <f t="shared" si="9"/>
        <v/>
      </c>
      <c r="AE151" s="238"/>
      <c r="AF151" s="238"/>
      <c r="AG151" s="238"/>
      <c r="AH151" s="241"/>
      <c r="AI151" s="241"/>
      <c r="AJ151" s="220"/>
      <c r="AK151" s="220"/>
      <c r="AL151" s="321"/>
      <c r="AM151" s="221" t="str">
        <f t="shared" si="10"/>
        <v/>
      </c>
      <c r="AN151" s="238"/>
      <c r="AO151" s="238"/>
      <c r="AP151" s="238"/>
      <c r="AQ151" s="239"/>
      <c r="AR151" s="239"/>
      <c r="AS151" s="220"/>
      <c r="AT151" s="220"/>
      <c r="AU151" s="321"/>
      <c r="AV151" s="221" t="str">
        <f t="shared" si="11"/>
        <v/>
      </c>
      <c r="AW151" s="238"/>
      <c r="AX151" s="238"/>
      <c r="AY151" s="238"/>
      <c r="AZ151" s="241"/>
      <c r="BA151" s="241"/>
      <c r="BB151" s="240"/>
      <c r="BC151" s="220"/>
      <c r="BD151" s="312"/>
      <c r="BE151" s="312"/>
      <c r="BF151" s="500"/>
      <c r="BG151" s="17"/>
    </row>
    <row r="152" spans="1:59" ht="25" customHeight="1" thickBot="1">
      <c r="A152" s="501">
        <v>145</v>
      </c>
      <c r="B152" s="322" t="str">
        <f>IF('Student DATA Entry'!A147="","",VALUE('Student DATA Entry'!A147))</f>
        <v/>
      </c>
      <c r="C152" s="322" t="str">
        <f>IF('Student DATA Entry'!B147="","",'Student DATA Entry'!B147)</f>
        <v/>
      </c>
      <c r="D152" s="323" t="str">
        <f>IF('Student DATA Entry'!G147="","",'Student DATA Entry'!G147)</f>
        <v/>
      </c>
      <c r="E152" s="324" t="str">
        <f>IF('Student DATA Entry'!C147="","",'Student DATA Entry'!C147)</f>
        <v/>
      </c>
      <c r="F152" s="324" t="str">
        <f>IF('Student DATA Entry'!D147="","",'Student DATA Entry'!D147)</f>
        <v/>
      </c>
      <c r="G152" s="324" t="str">
        <f>IF('Student DATA Entry'!E147="","",'Student DATA Entry'!E147)</f>
        <v/>
      </c>
      <c r="H152" s="322" t="str">
        <f>IF('Student DATA Entry'!H147="","",'Student DATA Entry'!H147)</f>
        <v/>
      </c>
      <c r="I152" s="325" t="str">
        <f>IF('Student DATA Entry'!F147="","",'Student DATA Entry'!F147)</f>
        <v/>
      </c>
      <c r="J152" s="238"/>
      <c r="K152" s="238"/>
      <c r="L152" s="238"/>
      <c r="M152" s="239"/>
      <c r="N152" s="220"/>
      <c r="O152" s="238"/>
      <c r="P152" s="238"/>
      <c r="Q152" s="238"/>
      <c r="R152" s="239"/>
      <c r="S152" s="220"/>
      <c r="T152" s="321"/>
      <c r="U152" s="221" t="str">
        <f t="shared" si="8"/>
        <v/>
      </c>
      <c r="V152" s="238"/>
      <c r="W152" s="238"/>
      <c r="X152" s="238"/>
      <c r="Y152" s="239"/>
      <c r="Z152" s="239"/>
      <c r="AA152" s="220"/>
      <c r="AB152" s="220"/>
      <c r="AC152" s="321"/>
      <c r="AD152" s="221" t="str">
        <f t="shared" si="9"/>
        <v/>
      </c>
      <c r="AE152" s="238"/>
      <c r="AF152" s="238"/>
      <c r="AG152" s="238"/>
      <c r="AH152" s="241"/>
      <c r="AI152" s="241"/>
      <c r="AJ152" s="220"/>
      <c r="AK152" s="220"/>
      <c r="AL152" s="321"/>
      <c r="AM152" s="221" t="str">
        <f t="shared" si="10"/>
        <v/>
      </c>
      <c r="AN152" s="238"/>
      <c r="AO152" s="238"/>
      <c r="AP152" s="238"/>
      <c r="AQ152" s="239"/>
      <c r="AR152" s="239"/>
      <c r="AS152" s="220"/>
      <c r="AT152" s="220"/>
      <c r="AU152" s="321"/>
      <c r="AV152" s="221" t="str">
        <f t="shared" si="11"/>
        <v/>
      </c>
      <c r="AW152" s="238"/>
      <c r="AX152" s="238"/>
      <c r="AY152" s="238"/>
      <c r="AZ152" s="241"/>
      <c r="BA152" s="241"/>
      <c r="BB152" s="240"/>
      <c r="BC152" s="220"/>
      <c r="BD152" s="312"/>
      <c r="BE152" s="312"/>
      <c r="BF152" s="500"/>
      <c r="BG152" s="17"/>
    </row>
    <row r="153" spans="1:59" ht="25" customHeight="1" thickBot="1">
      <c r="A153" s="499">
        <v>146</v>
      </c>
      <c r="B153" s="322" t="str">
        <f>IF('Student DATA Entry'!A148="","",VALUE('Student DATA Entry'!A148))</f>
        <v/>
      </c>
      <c r="C153" s="322" t="str">
        <f>IF('Student DATA Entry'!B148="","",'Student DATA Entry'!B148)</f>
        <v/>
      </c>
      <c r="D153" s="323" t="str">
        <f>IF('Student DATA Entry'!G148="","",'Student DATA Entry'!G148)</f>
        <v/>
      </c>
      <c r="E153" s="324" t="str">
        <f>IF('Student DATA Entry'!C148="","",'Student DATA Entry'!C148)</f>
        <v/>
      </c>
      <c r="F153" s="324" t="str">
        <f>IF('Student DATA Entry'!D148="","",'Student DATA Entry'!D148)</f>
        <v/>
      </c>
      <c r="G153" s="324" t="str">
        <f>IF('Student DATA Entry'!E148="","",'Student DATA Entry'!E148)</f>
        <v/>
      </c>
      <c r="H153" s="322" t="str">
        <f>IF('Student DATA Entry'!H148="","",'Student DATA Entry'!H148)</f>
        <v/>
      </c>
      <c r="I153" s="325" t="str">
        <f>IF('Student DATA Entry'!F148="","",'Student DATA Entry'!F148)</f>
        <v/>
      </c>
      <c r="J153" s="238"/>
      <c r="K153" s="238"/>
      <c r="L153" s="238"/>
      <c r="M153" s="239"/>
      <c r="N153" s="220"/>
      <c r="O153" s="238"/>
      <c r="P153" s="238"/>
      <c r="Q153" s="238"/>
      <c r="R153" s="239"/>
      <c r="S153" s="220"/>
      <c r="T153" s="321"/>
      <c r="U153" s="221" t="str">
        <f t="shared" si="8"/>
        <v/>
      </c>
      <c r="V153" s="238"/>
      <c r="W153" s="238"/>
      <c r="X153" s="238"/>
      <c r="Y153" s="239"/>
      <c r="Z153" s="239"/>
      <c r="AA153" s="220"/>
      <c r="AB153" s="220"/>
      <c r="AC153" s="321"/>
      <c r="AD153" s="221" t="str">
        <f t="shared" si="9"/>
        <v/>
      </c>
      <c r="AE153" s="238"/>
      <c r="AF153" s="238"/>
      <c r="AG153" s="238"/>
      <c r="AH153" s="241"/>
      <c r="AI153" s="241"/>
      <c r="AJ153" s="220"/>
      <c r="AK153" s="220"/>
      <c r="AL153" s="321"/>
      <c r="AM153" s="221" t="str">
        <f t="shared" si="10"/>
        <v/>
      </c>
      <c r="AN153" s="238"/>
      <c r="AO153" s="238"/>
      <c r="AP153" s="238"/>
      <c r="AQ153" s="239"/>
      <c r="AR153" s="239"/>
      <c r="AS153" s="220"/>
      <c r="AT153" s="220"/>
      <c r="AU153" s="321"/>
      <c r="AV153" s="221" t="str">
        <f t="shared" si="11"/>
        <v/>
      </c>
      <c r="AW153" s="238"/>
      <c r="AX153" s="238"/>
      <c r="AY153" s="238"/>
      <c r="AZ153" s="241"/>
      <c r="BA153" s="241"/>
      <c r="BB153" s="240"/>
      <c r="BC153" s="220"/>
      <c r="BD153" s="312"/>
      <c r="BE153" s="312"/>
      <c r="BF153" s="500"/>
      <c r="BG153" s="17"/>
    </row>
    <row r="154" spans="1:59" ht="25" customHeight="1" thickBot="1">
      <c r="A154" s="501">
        <v>147</v>
      </c>
      <c r="B154" s="322" t="str">
        <f>IF('Student DATA Entry'!A149="","",VALUE('Student DATA Entry'!A149))</f>
        <v/>
      </c>
      <c r="C154" s="322" t="str">
        <f>IF('Student DATA Entry'!B149="","",'Student DATA Entry'!B149)</f>
        <v/>
      </c>
      <c r="D154" s="323" t="str">
        <f>IF('Student DATA Entry'!G149="","",'Student DATA Entry'!G149)</f>
        <v/>
      </c>
      <c r="E154" s="324" t="str">
        <f>IF('Student DATA Entry'!C149="","",'Student DATA Entry'!C149)</f>
        <v/>
      </c>
      <c r="F154" s="324" t="str">
        <f>IF('Student DATA Entry'!D149="","",'Student DATA Entry'!D149)</f>
        <v/>
      </c>
      <c r="G154" s="324" t="str">
        <f>IF('Student DATA Entry'!E149="","",'Student DATA Entry'!E149)</f>
        <v/>
      </c>
      <c r="H154" s="322" t="str">
        <f>IF('Student DATA Entry'!H149="","",'Student DATA Entry'!H149)</f>
        <v/>
      </c>
      <c r="I154" s="325" t="str">
        <f>IF('Student DATA Entry'!F149="","",'Student DATA Entry'!F149)</f>
        <v/>
      </c>
      <c r="J154" s="238"/>
      <c r="K154" s="238"/>
      <c r="L154" s="238"/>
      <c r="M154" s="239"/>
      <c r="N154" s="220"/>
      <c r="O154" s="238"/>
      <c r="P154" s="238"/>
      <c r="Q154" s="238"/>
      <c r="R154" s="239"/>
      <c r="S154" s="220"/>
      <c r="T154" s="321"/>
      <c r="U154" s="221" t="str">
        <f t="shared" si="8"/>
        <v/>
      </c>
      <c r="V154" s="238"/>
      <c r="W154" s="238"/>
      <c r="X154" s="238"/>
      <c r="Y154" s="239"/>
      <c r="Z154" s="239"/>
      <c r="AA154" s="220"/>
      <c r="AB154" s="220"/>
      <c r="AC154" s="321"/>
      <c r="AD154" s="221" t="str">
        <f t="shared" si="9"/>
        <v/>
      </c>
      <c r="AE154" s="238"/>
      <c r="AF154" s="238"/>
      <c r="AG154" s="238"/>
      <c r="AH154" s="241"/>
      <c r="AI154" s="241"/>
      <c r="AJ154" s="220"/>
      <c r="AK154" s="220"/>
      <c r="AL154" s="321"/>
      <c r="AM154" s="221" t="str">
        <f t="shared" si="10"/>
        <v/>
      </c>
      <c r="AN154" s="238"/>
      <c r="AO154" s="238"/>
      <c r="AP154" s="238"/>
      <c r="AQ154" s="239"/>
      <c r="AR154" s="239"/>
      <c r="AS154" s="220"/>
      <c r="AT154" s="220"/>
      <c r="AU154" s="321"/>
      <c r="AV154" s="221" t="str">
        <f t="shared" si="11"/>
        <v/>
      </c>
      <c r="AW154" s="238"/>
      <c r="AX154" s="238"/>
      <c r="AY154" s="238"/>
      <c r="AZ154" s="241"/>
      <c r="BA154" s="241"/>
      <c r="BB154" s="240"/>
      <c r="BC154" s="220"/>
      <c r="BD154" s="312"/>
      <c r="BE154" s="312"/>
      <c r="BF154" s="500"/>
      <c r="BG154" s="17"/>
    </row>
    <row r="155" spans="1:59" ht="25" customHeight="1" thickBot="1">
      <c r="A155" s="499">
        <v>148</v>
      </c>
      <c r="B155" s="322" t="str">
        <f>IF('Student DATA Entry'!A150="","",VALUE('Student DATA Entry'!A150))</f>
        <v/>
      </c>
      <c r="C155" s="322" t="str">
        <f>IF('Student DATA Entry'!B150="","",'Student DATA Entry'!B150)</f>
        <v/>
      </c>
      <c r="D155" s="323" t="str">
        <f>IF('Student DATA Entry'!G150="","",'Student DATA Entry'!G150)</f>
        <v/>
      </c>
      <c r="E155" s="324" t="str">
        <f>IF('Student DATA Entry'!C150="","",'Student DATA Entry'!C150)</f>
        <v/>
      </c>
      <c r="F155" s="324" t="str">
        <f>IF('Student DATA Entry'!D150="","",'Student DATA Entry'!D150)</f>
        <v/>
      </c>
      <c r="G155" s="324" t="str">
        <f>IF('Student DATA Entry'!E150="","",'Student DATA Entry'!E150)</f>
        <v/>
      </c>
      <c r="H155" s="322" t="str">
        <f>IF('Student DATA Entry'!H150="","",'Student DATA Entry'!H150)</f>
        <v/>
      </c>
      <c r="I155" s="325" t="str">
        <f>IF('Student DATA Entry'!F150="","",'Student DATA Entry'!F150)</f>
        <v/>
      </c>
      <c r="J155" s="238"/>
      <c r="K155" s="238"/>
      <c r="L155" s="238"/>
      <c r="M155" s="239"/>
      <c r="N155" s="220"/>
      <c r="O155" s="238"/>
      <c r="P155" s="238"/>
      <c r="Q155" s="238"/>
      <c r="R155" s="239"/>
      <c r="S155" s="220"/>
      <c r="T155" s="321"/>
      <c r="U155" s="221" t="str">
        <f t="shared" si="8"/>
        <v/>
      </c>
      <c r="V155" s="238"/>
      <c r="W155" s="238"/>
      <c r="X155" s="238"/>
      <c r="Y155" s="239"/>
      <c r="Z155" s="239"/>
      <c r="AA155" s="220"/>
      <c r="AB155" s="220"/>
      <c r="AC155" s="321"/>
      <c r="AD155" s="221" t="str">
        <f t="shared" si="9"/>
        <v/>
      </c>
      <c r="AE155" s="238"/>
      <c r="AF155" s="238"/>
      <c r="AG155" s="238"/>
      <c r="AH155" s="241"/>
      <c r="AI155" s="241"/>
      <c r="AJ155" s="220"/>
      <c r="AK155" s="220"/>
      <c r="AL155" s="321"/>
      <c r="AM155" s="221" t="str">
        <f t="shared" si="10"/>
        <v/>
      </c>
      <c r="AN155" s="238"/>
      <c r="AO155" s="238"/>
      <c r="AP155" s="238"/>
      <c r="AQ155" s="239"/>
      <c r="AR155" s="239"/>
      <c r="AS155" s="220"/>
      <c r="AT155" s="220"/>
      <c r="AU155" s="321"/>
      <c r="AV155" s="221" t="str">
        <f t="shared" si="11"/>
        <v/>
      </c>
      <c r="AW155" s="238"/>
      <c r="AX155" s="238"/>
      <c r="AY155" s="238"/>
      <c r="AZ155" s="241"/>
      <c r="BA155" s="241"/>
      <c r="BB155" s="240"/>
      <c r="BC155" s="220"/>
      <c r="BD155" s="312"/>
      <c r="BE155" s="312"/>
      <c r="BF155" s="500"/>
      <c r="BG155" s="17"/>
    </row>
    <row r="156" spans="1:59" ht="25" customHeight="1" thickBot="1">
      <c r="A156" s="501">
        <v>149</v>
      </c>
      <c r="B156" s="322" t="str">
        <f>IF('Student DATA Entry'!A151="","",VALUE('Student DATA Entry'!A151))</f>
        <v/>
      </c>
      <c r="C156" s="322" t="str">
        <f>IF('Student DATA Entry'!B151="","",'Student DATA Entry'!B151)</f>
        <v/>
      </c>
      <c r="D156" s="323" t="str">
        <f>IF('Student DATA Entry'!G151="","",'Student DATA Entry'!G151)</f>
        <v/>
      </c>
      <c r="E156" s="324" t="str">
        <f>IF('Student DATA Entry'!C151="","",'Student DATA Entry'!C151)</f>
        <v/>
      </c>
      <c r="F156" s="324" t="str">
        <f>IF('Student DATA Entry'!D151="","",'Student DATA Entry'!D151)</f>
        <v/>
      </c>
      <c r="G156" s="324" t="str">
        <f>IF('Student DATA Entry'!E151="","",'Student DATA Entry'!E151)</f>
        <v/>
      </c>
      <c r="H156" s="322" t="str">
        <f>IF('Student DATA Entry'!H151="","",'Student DATA Entry'!H151)</f>
        <v/>
      </c>
      <c r="I156" s="325" t="str">
        <f>IF('Student DATA Entry'!F151="","",'Student DATA Entry'!F151)</f>
        <v/>
      </c>
      <c r="J156" s="238"/>
      <c r="K156" s="238"/>
      <c r="L156" s="238"/>
      <c r="M156" s="239"/>
      <c r="N156" s="220"/>
      <c r="O156" s="238"/>
      <c r="P156" s="238"/>
      <c r="Q156" s="238"/>
      <c r="R156" s="239"/>
      <c r="S156" s="220"/>
      <c r="T156" s="321"/>
      <c r="U156" s="221" t="str">
        <f t="shared" si="8"/>
        <v/>
      </c>
      <c r="V156" s="238"/>
      <c r="W156" s="238"/>
      <c r="X156" s="238"/>
      <c r="Y156" s="239"/>
      <c r="Z156" s="239"/>
      <c r="AA156" s="220"/>
      <c r="AB156" s="220"/>
      <c r="AC156" s="321"/>
      <c r="AD156" s="221" t="str">
        <f t="shared" si="9"/>
        <v/>
      </c>
      <c r="AE156" s="238"/>
      <c r="AF156" s="238"/>
      <c r="AG156" s="238"/>
      <c r="AH156" s="241"/>
      <c r="AI156" s="241"/>
      <c r="AJ156" s="220"/>
      <c r="AK156" s="220"/>
      <c r="AL156" s="321"/>
      <c r="AM156" s="221" t="str">
        <f t="shared" si="10"/>
        <v/>
      </c>
      <c r="AN156" s="238"/>
      <c r="AO156" s="238"/>
      <c r="AP156" s="238"/>
      <c r="AQ156" s="239"/>
      <c r="AR156" s="239"/>
      <c r="AS156" s="220"/>
      <c r="AT156" s="220"/>
      <c r="AU156" s="321"/>
      <c r="AV156" s="221" t="str">
        <f t="shared" si="11"/>
        <v/>
      </c>
      <c r="AW156" s="238"/>
      <c r="AX156" s="238"/>
      <c r="AY156" s="238"/>
      <c r="AZ156" s="241"/>
      <c r="BA156" s="241"/>
      <c r="BB156" s="240"/>
      <c r="BC156" s="220"/>
      <c r="BD156" s="312"/>
      <c r="BE156" s="312"/>
      <c r="BF156" s="500"/>
      <c r="BG156" s="17"/>
    </row>
    <row r="157" spans="1:59" ht="25" customHeight="1" thickBot="1">
      <c r="A157" s="499">
        <v>150</v>
      </c>
      <c r="B157" s="322" t="str">
        <f>IF('Student DATA Entry'!A152="","",VALUE('Student DATA Entry'!A152))</f>
        <v/>
      </c>
      <c r="C157" s="322" t="str">
        <f>IF('Student DATA Entry'!B152="","",'Student DATA Entry'!B152)</f>
        <v/>
      </c>
      <c r="D157" s="323" t="str">
        <f>IF('Student DATA Entry'!G152="","",'Student DATA Entry'!G152)</f>
        <v/>
      </c>
      <c r="E157" s="324" t="str">
        <f>IF('Student DATA Entry'!C152="","",'Student DATA Entry'!C152)</f>
        <v/>
      </c>
      <c r="F157" s="324" t="str">
        <f>IF('Student DATA Entry'!D152="","",'Student DATA Entry'!D152)</f>
        <v/>
      </c>
      <c r="G157" s="324" t="str">
        <f>IF('Student DATA Entry'!E152="","",'Student DATA Entry'!E152)</f>
        <v/>
      </c>
      <c r="H157" s="322" t="str">
        <f>IF('Student DATA Entry'!H152="","",'Student DATA Entry'!H152)</f>
        <v/>
      </c>
      <c r="I157" s="325" t="str">
        <f>IF('Student DATA Entry'!F152="","",'Student DATA Entry'!F152)</f>
        <v/>
      </c>
      <c r="J157" s="238"/>
      <c r="K157" s="238"/>
      <c r="L157" s="238"/>
      <c r="M157" s="239"/>
      <c r="N157" s="220"/>
      <c r="O157" s="238"/>
      <c r="P157" s="238"/>
      <c r="Q157" s="238"/>
      <c r="R157" s="239"/>
      <c r="S157" s="220"/>
      <c r="T157" s="321"/>
      <c r="U157" s="221" t="str">
        <f t="shared" si="8"/>
        <v/>
      </c>
      <c r="V157" s="238"/>
      <c r="W157" s="238"/>
      <c r="X157" s="238"/>
      <c r="Y157" s="239"/>
      <c r="Z157" s="239"/>
      <c r="AA157" s="220"/>
      <c r="AB157" s="220"/>
      <c r="AC157" s="321"/>
      <c r="AD157" s="221" t="str">
        <f t="shared" si="9"/>
        <v/>
      </c>
      <c r="AE157" s="238"/>
      <c r="AF157" s="238"/>
      <c r="AG157" s="238"/>
      <c r="AH157" s="241"/>
      <c r="AI157" s="241"/>
      <c r="AJ157" s="220"/>
      <c r="AK157" s="220"/>
      <c r="AL157" s="321"/>
      <c r="AM157" s="221" t="str">
        <f t="shared" si="10"/>
        <v/>
      </c>
      <c r="AN157" s="238"/>
      <c r="AO157" s="238"/>
      <c r="AP157" s="238"/>
      <c r="AQ157" s="239"/>
      <c r="AR157" s="239"/>
      <c r="AS157" s="220"/>
      <c r="AT157" s="220"/>
      <c r="AU157" s="321"/>
      <c r="AV157" s="221" t="str">
        <f t="shared" si="11"/>
        <v/>
      </c>
      <c r="AW157" s="238"/>
      <c r="AX157" s="238"/>
      <c r="AY157" s="238"/>
      <c r="AZ157" s="241"/>
      <c r="BA157" s="241"/>
      <c r="BB157" s="240"/>
      <c r="BC157" s="220"/>
      <c r="BD157" s="312"/>
      <c r="BE157" s="312"/>
      <c r="BF157" s="500"/>
      <c r="BG157" s="17"/>
    </row>
    <row r="158" spans="1:59" ht="25" customHeight="1" thickBot="1">
      <c r="A158" s="501">
        <v>151</v>
      </c>
      <c r="B158" s="322" t="str">
        <f>IF('Student DATA Entry'!A153="","",VALUE('Student DATA Entry'!A153))</f>
        <v/>
      </c>
      <c r="C158" s="322" t="str">
        <f>IF('Student DATA Entry'!B153="","",'Student DATA Entry'!B153)</f>
        <v/>
      </c>
      <c r="D158" s="323" t="str">
        <f>IF('Student DATA Entry'!G153="","",'Student DATA Entry'!G153)</f>
        <v/>
      </c>
      <c r="E158" s="324" t="str">
        <f>IF('Student DATA Entry'!C153="","",'Student DATA Entry'!C153)</f>
        <v/>
      </c>
      <c r="F158" s="324" t="str">
        <f>IF('Student DATA Entry'!D153="","",'Student DATA Entry'!D153)</f>
        <v/>
      </c>
      <c r="G158" s="324" t="str">
        <f>IF('Student DATA Entry'!E153="","",'Student DATA Entry'!E153)</f>
        <v/>
      </c>
      <c r="H158" s="322" t="str">
        <f>IF('Student DATA Entry'!H153="","",'Student DATA Entry'!H153)</f>
        <v/>
      </c>
      <c r="I158" s="325" t="str">
        <f>IF('Student DATA Entry'!F153="","",'Student DATA Entry'!F153)</f>
        <v/>
      </c>
      <c r="J158" s="238"/>
      <c r="K158" s="238"/>
      <c r="L158" s="238"/>
      <c r="M158" s="239"/>
      <c r="N158" s="220"/>
      <c r="O158" s="238"/>
      <c r="P158" s="238"/>
      <c r="Q158" s="238"/>
      <c r="R158" s="239"/>
      <c r="S158" s="220"/>
      <c r="T158" s="321"/>
      <c r="U158" s="221" t="str">
        <f t="shared" si="8"/>
        <v/>
      </c>
      <c r="V158" s="238"/>
      <c r="W158" s="238"/>
      <c r="X158" s="238"/>
      <c r="Y158" s="239"/>
      <c r="Z158" s="239"/>
      <c r="AA158" s="220"/>
      <c r="AB158" s="220"/>
      <c r="AC158" s="321"/>
      <c r="AD158" s="221" t="str">
        <f t="shared" si="9"/>
        <v/>
      </c>
      <c r="AE158" s="238"/>
      <c r="AF158" s="238"/>
      <c r="AG158" s="238"/>
      <c r="AH158" s="241"/>
      <c r="AI158" s="241"/>
      <c r="AJ158" s="220"/>
      <c r="AK158" s="220"/>
      <c r="AL158" s="321"/>
      <c r="AM158" s="221" t="str">
        <f t="shared" si="10"/>
        <v/>
      </c>
      <c r="AN158" s="238"/>
      <c r="AO158" s="238"/>
      <c r="AP158" s="238"/>
      <c r="AQ158" s="239"/>
      <c r="AR158" s="239"/>
      <c r="AS158" s="220"/>
      <c r="AT158" s="220"/>
      <c r="AU158" s="321"/>
      <c r="AV158" s="221" t="str">
        <f t="shared" si="11"/>
        <v/>
      </c>
      <c r="AW158" s="238"/>
      <c r="AX158" s="238"/>
      <c r="AY158" s="238"/>
      <c r="AZ158" s="241"/>
      <c r="BA158" s="241"/>
      <c r="BB158" s="240"/>
      <c r="BC158" s="220"/>
      <c r="BD158" s="312"/>
      <c r="BE158" s="312"/>
      <c r="BF158" s="500"/>
      <c r="BG158" s="17"/>
    </row>
    <row r="159" spans="1:59" ht="25" customHeight="1" thickBot="1">
      <c r="A159" s="499">
        <v>152</v>
      </c>
      <c r="B159" s="322" t="str">
        <f>IF('Student DATA Entry'!A154="","",VALUE('Student DATA Entry'!A154))</f>
        <v/>
      </c>
      <c r="C159" s="322" t="str">
        <f>IF('Student DATA Entry'!B154="","",'Student DATA Entry'!B154)</f>
        <v/>
      </c>
      <c r="D159" s="323" t="str">
        <f>IF('Student DATA Entry'!G154="","",'Student DATA Entry'!G154)</f>
        <v/>
      </c>
      <c r="E159" s="324" t="str">
        <f>IF('Student DATA Entry'!C154="","",'Student DATA Entry'!C154)</f>
        <v/>
      </c>
      <c r="F159" s="324" t="str">
        <f>IF('Student DATA Entry'!D154="","",'Student DATA Entry'!D154)</f>
        <v/>
      </c>
      <c r="G159" s="324" t="str">
        <f>IF('Student DATA Entry'!E154="","",'Student DATA Entry'!E154)</f>
        <v/>
      </c>
      <c r="H159" s="322" t="str">
        <f>IF('Student DATA Entry'!H154="","",'Student DATA Entry'!H154)</f>
        <v/>
      </c>
      <c r="I159" s="325" t="str">
        <f>IF('Student DATA Entry'!F154="","",'Student DATA Entry'!F154)</f>
        <v/>
      </c>
      <c r="J159" s="238"/>
      <c r="K159" s="238"/>
      <c r="L159" s="238"/>
      <c r="M159" s="239"/>
      <c r="N159" s="220"/>
      <c r="O159" s="238"/>
      <c r="P159" s="238"/>
      <c r="Q159" s="238"/>
      <c r="R159" s="239"/>
      <c r="S159" s="220"/>
      <c r="T159" s="321"/>
      <c r="U159" s="221" t="str">
        <f t="shared" si="8"/>
        <v/>
      </c>
      <c r="V159" s="238"/>
      <c r="W159" s="238"/>
      <c r="X159" s="238"/>
      <c r="Y159" s="239"/>
      <c r="Z159" s="239"/>
      <c r="AA159" s="220"/>
      <c r="AB159" s="220"/>
      <c r="AC159" s="321"/>
      <c r="AD159" s="221" t="str">
        <f t="shared" si="9"/>
        <v/>
      </c>
      <c r="AE159" s="238"/>
      <c r="AF159" s="238"/>
      <c r="AG159" s="238"/>
      <c r="AH159" s="241"/>
      <c r="AI159" s="241"/>
      <c r="AJ159" s="220"/>
      <c r="AK159" s="220"/>
      <c r="AL159" s="321"/>
      <c r="AM159" s="221" t="str">
        <f t="shared" si="10"/>
        <v/>
      </c>
      <c r="AN159" s="238"/>
      <c r="AO159" s="238"/>
      <c r="AP159" s="238"/>
      <c r="AQ159" s="239"/>
      <c r="AR159" s="239"/>
      <c r="AS159" s="220"/>
      <c r="AT159" s="220"/>
      <c r="AU159" s="321"/>
      <c r="AV159" s="221" t="str">
        <f t="shared" si="11"/>
        <v/>
      </c>
      <c r="AW159" s="238"/>
      <c r="AX159" s="238"/>
      <c r="AY159" s="238"/>
      <c r="AZ159" s="241"/>
      <c r="BA159" s="241"/>
      <c r="BB159" s="240"/>
      <c r="BC159" s="220"/>
      <c r="BD159" s="312"/>
      <c r="BE159" s="312"/>
      <c r="BF159" s="500"/>
      <c r="BG159" s="17"/>
    </row>
    <row r="160" spans="1:59" ht="25" customHeight="1" thickBot="1">
      <c r="A160" s="501">
        <v>153</v>
      </c>
      <c r="B160" s="322" t="str">
        <f>IF('Student DATA Entry'!A155="","",VALUE('Student DATA Entry'!A155))</f>
        <v/>
      </c>
      <c r="C160" s="322" t="str">
        <f>IF('Student DATA Entry'!B155="","",'Student DATA Entry'!B155)</f>
        <v/>
      </c>
      <c r="D160" s="323" t="str">
        <f>IF('Student DATA Entry'!G155="","",'Student DATA Entry'!G155)</f>
        <v/>
      </c>
      <c r="E160" s="324" t="str">
        <f>IF('Student DATA Entry'!C155="","",'Student DATA Entry'!C155)</f>
        <v/>
      </c>
      <c r="F160" s="324" t="str">
        <f>IF('Student DATA Entry'!D155="","",'Student DATA Entry'!D155)</f>
        <v/>
      </c>
      <c r="G160" s="324" t="str">
        <f>IF('Student DATA Entry'!E155="","",'Student DATA Entry'!E155)</f>
        <v/>
      </c>
      <c r="H160" s="322" t="str">
        <f>IF('Student DATA Entry'!H155="","",'Student DATA Entry'!H155)</f>
        <v/>
      </c>
      <c r="I160" s="325" t="str">
        <f>IF('Student DATA Entry'!F155="","",'Student DATA Entry'!F155)</f>
        <v/>
      </c>
      <c r="J160" s="238"/>
      <c r="K160" s="238"/>
      <c r="L160" s="238"/>
      <c r="M160" s="239"/>
      <c r="N160" s="220"/>
      <c r="O160" s="238"/>
      <c r="P160" s="238"/>
      <c r="Q160" s="238"/>
      <c r="R160" s="239"/>
      <c r="S160" s="220"/>
      <c r="T160" s="321"/>
      <c r="U160" s="221" t="str">
        <f t="shared" si="8"/>
        <v/>
      </c>
      <c r="V160" s="238"/>
      <c r="W160" s="238"/>
      <c r="X160" s="238"/>
      <c r="Y160" s="239"/>
      <c r="Z160" s="239"/>
      <c r="AA160" s="220"/>
      <c r="AB160" s="220"/>
      <c r="AC160" s="321"/>
      <c r="AD160" s="221" t="str">
        <f t="shared" si="9"/>
        <v/>
      </c>
      <c r="AE160" s="238"/>
      <c r="AF160" s="238"/>
      <c r="AG160" s="238"/>
      <c r="AH160" s="241"/>
      <c r="AI160" s="241"/>
      <c r="AJ160" s="220"/>
      <c r="AK160" s="220"/>
      <c r="AL160" s="321"/>
      <c r="AM160" s="221" t="str">
        <f t="shared" si="10"/>
        <v/>
      </c>
      <c r="AN160" s="238"/>
      <c r="AO160" s="238"/>
      <c r="AP160" s="238"/>
      <c r="AQ160" s="239"/>
      <c r="AR160" s="239"/>
      <c r="AS160" s="220"/>
      <c r="AT160" s="220"/>
      <c r="AU160" s="321"/>
      <c r="AV160" s="221" t="str">
        <f t="shared" si="11"/>
        <v/>
      </c>
      <c r="AW160" s="238"/>
      <c r="AX160" s="238"/>
      <c r="AY160" s="238"/>
      <c r="AZ160" s="241"/>
      <c r="BA160" s="241"/>
      <c r="BB160" s="240"/>
      <c r="BC160" s="220"/>
      <c r="BD160" s="312"/>
      <c r="BE160" s="312"/>
      <c r="BF160" s="500"/>
      <c r="BG160" s="17"/>
    </row>
    <row r="161" spans="1:59" ht="25" customHeight="1" thickBot="1">
      <c r="A161" s="499">
        <v>154</v>
      </c>
      <c r="B161" s="322" t="str">
        <f>IF('Student DATA Entry'!A156="","",VALUE('Student DATA Entry'!A156))</f>
        <v/>
      </c>
      <c r="C161" s="322" t="str">
        <f>IF('Student DATA Entry'!B156="","",'Student DATA Entry'!B156)</f>
        <v/>
      </c>
      <c r="D161" s="323" t="str">
        <f>IF('Student DATA Entry'!G156="","",'Student DATA Entry'!G156)</f>
        <v/>
      </c>
      <c r="E161" s="324" t="str">
        <f>IF('Student DATA Entry'!C156="","",'Student DATA Entry'!C156)</f>
        <v/>
      </c>
      <c r="F161" s="324" t="str">
        <f>IF('Student DATA Entry'!D156="","",'Student DATA Entry'!D156)</f>
        <v/>
      </c>
      <c r="G161" s="324" t="str">
        <f>IF('Student DATA Entry'!E156="","",'Student DATA Entry'!E156)</f>
        <v/>
      </c>
      <c r="H161" s="322" t="str">
        <f>IF('Student DATA Entry'!H156="","",'Student DATA Entry'!H156)</f>
        <v/>
      </c>
      <c r="I161" s="325" t="str">
        <f>IF('Student DATA Entry'!F156="","",'Student DATA Entry'!F156)</f>
        <v/>
      </c>
      <c r="J161" s="238"/>
      <c r="K161" s="238"/>
      <c r="L161" s="238"/>
      <c r="M161" s="239"/>
      <c r="N161" s="220"/>
      <c r="O161" s="238"/>
      <c r="P161" s="238"/>
      <c r="Q161" s="238"/>
      <c r="R161" s="239"/>
      <c r="S161" s="220"/>
      <c r="T161" s="321"/>
      <c r="U161" s="221" t="str">
        <f t="shared" si="8"/>
        <v/>
      </c>
      <c r="V161" s="238"/>
      <c r="W161" s="238"/>
      <c r="X161" s="238"/>
      <c r="Y161" s="239"/>
      <c r="Z161" s="239"/>
      <c r="AA161" s="220"/>
      <c r="AB161" s="220"/>
      <c r="AC161" s="321"/>
      <c r="AD161" s="221" t="str">
        <f t="shared" si="9"/>
        <v/>
      </c>
      <c r="AE161" s="238"/>
      <c r="AF161" s="238"/>
      <c r="AG161" s="238"/>
      <c r="AH161" s="241"/>
      <c r="AI161" s="241"/>
      <c r="AJ161" s="220"/>
      <c r="AK161" s="220"/>
      <c r="AL161" s="321"/>
      <c r="AM161" s="221" t="str">
        <f t="shared" si="10"/>
        <v/>
      </c>
      <c r="AN161" s="238"/>
      <c r="AO161" s="238"/>
      <c r="AP161" s="238"/>
      <c r="AQ161" s="239"/>
      <c r="AR161" s="239"/>
      <c r="AS161" s="220"/>
      <c r="AT161" s="220"/>
      <c r="AU161" s="321"/>
      <c r="AV161" s="221" t="str">
        <f t="shared" si="11"/>
        <v/>
      </c>
      <c r="AW161" s="238"/>
      <c r="AX161" s="238"/>
      <c r="AY161" s="238"/>
      <c r="AZ161" s="241"/>
      <c r="BA161" s="241"/>
      <c r="BB161" s="240"/>
      <c r="BC161" s="220"/>
      <c r="BD161" s="312"/>
      <c r="BE161" s="312"/>
      <c r="BF161" s="500"/>
      <c r="BG161" s="17"/>
    </row>
    <row r="162" spans="1:59" ht="25" customHeight="1" thickBot="1">
      <c r="A162" s="501">
        <v>155</v>
      </c>
      <c r="B162" s="322" t="str">
        <f>IF('Student DATA Entry'!A157="","",VALUE('Student DATA Entry'!A157))</f>
        <v/>
      </c>
      <c r="C162" s="322" t="str">
        <f>IF('Student DATA Entry'!B157="","",'Student DATA Entry'!B157)</f>
        <v/>
      </c>
      <c r="D162" s="323" t="str">
        <f>IF('Student DATA Entry'!G157="","",'Student DATA Entry'!G157)</f>
        <v/>
      </c>
      <c r="E162" s="324" t="str">
        <f>IF('Student DATA Entry'!C157="","",'Student DATA Entry'!C157)</f>
        <v/>
      </c>
      <c r="F162" s="324" t="str">
        <f>IF('Student DATA Entry'!D157="","",'Student DATA Entry'!D157)</f>
        <v/>
      </c>
      <c r="G162" s="324" t="str">
        <f>IF('Student DATA Entry'!E157="","",'Student DATA Entry'!E157)</f>
        <v/>
      </c>
      <c r="H162" s="322" t="str">
        <f>IF('Student DATA Entry'!H157="","",'Student DATA Entry'!H157)</f>
        <v/>
      </c>
      <c r="I162" s="325" t="str">
        <f>IF('Student DATA Entry'!F157="","",'Student DATA Entry'!F157)</f>
        <v/>
      </c>
      <c r="J162" s="238"/>
      <c r="K162" s="238"/>
      <c r="L162" s="238"/>
      <c r="M162" s="239"/>
      <c r="N162" s="220"/>
      <c r="O162" s="238"/>
      <c r="P162" s="238"/>
      <c r="Q162" s="238"/>
      <c r="R162" s="239"/>
      <c r="S162" s="220"/>
      <c r="T162" s="321"/>
      <c r="U162" s="221" t="str">
        <f t="shared" si="8"/>
        <v/>
      </c>
      <c r="V162" s="238"/>
      <c r="W162" s="238"/>
      <c r="X162" s="238"/>
      <c r="Y162" s="239"/>
      <c r="Z162" s="239"/>
      <c r="AA162" s="220"/>
      <c r="AB162" s="220"/>
      <c r="AC162" s="321"/>
      <c r="AD162" s="221" t="str">
        <f t="shared" si="9"/>
        <v/>
      </c>
      <c r="AE162" s="238"/>
      <c r="AF162" s="238"/>
      <c r="AG162" s="238"/>
      <c r="AH162" s="241"/>
      <c r="AI162" s="241"/>
      <c r="AJ162" s="220"/>
      <c r="AK162" s="220"/>
      <c r="AL162" s="321"/>
      <c r="AM162" s="221" t="str">
        <f t="shared" si="10"/>
        <v/>
      </c>
      <c r="AN162" s="238"/>
      <c r="AO162" s="238"/>
      <c r="AP162" s="238"/>
      <c r="AQ162" s="239"/>
      <c r="AR162" s="239"/>
      <c r="AS162" s="220"/>
      <c r="AT162" s="220"/>
      <c r="AU162" s="321"/>
      <c r="AV162" s="221" t="str">
        <f t="shared" si="11"/>
        <v/>
      </c>
      <c r="AW162" s="238"/>
      <c r="AX162" s="238"/>
      <c r="AY162" s="238"/>
      <c r="AZ162" s="241"/>
      <c r="BA162" s="241"/>
      <c r="BB162" s="240"/>
      <c r="BC162" s="220"/>
      <c r="BD162" s="312"/>
      <c r="BE162" s="312"/>
      <c r="BF162" s="500"/>
      <c r="BG162" s="17"/>
    </row>
    <row r="163" spans="1:59" ht="25" customHeight="1" thickBot="1">
      <c r="A163" s="499">
        <v>156</v>
      </c>
      <c r="B163" s="322" t="str">
        <f>IF('Student DATA Entry'!A158="","",VALUE('Student DATA Entry'!A158))</f>
        <v/>
      </c>
      <c r="C163" s="322" t="str">
        <f>IF('Student DATA Entry'!B158="","",'Student DATA Entry'!B158)</f>
        <v/>
      </c>
      <c r="D163" s="323" t="str">
        <f>IF('Student DATA Entry'!G158="","",'Student DATA Entry'!G158)</f>
        <v/>
      </c>
      <c r="E163" s="324" t="str">
        <f>IF('Student DATA Entry'!C158="","",'Student DATA Entry'!C158)</f>
        <v/>
      </c>
      <c r="F163" s="324" t="str">
        <f>IF('Student DATA Entry'!D158="","",'Student DATA Entry'!D158)</f>
        <v/>
      </c>
      <c r="G163" s="324" t="str">
        <f>IF('Student DATA Entry'!E158="","",'Student DATA Entry'!E158)</f>
        <v/>
      </c>
      <c r="H163" s="322" t="str">
        <f>IF('Student DATA Entry'!H158="","",'Student DATA Entry'!H158)</f>
        <v/>
      </c>
      <c r="I163" s="325" t="str">
        <f>IF('Student DATA Entry'!F158="","",'Student DATA Entry'!F158)</f>
        <v/>
      </c>
      <c r="J163" s="238"/>
      <c r="K163" s="238"/>
      <c r="L163" s="238"/>
      <c r="M163" s="239"/>
      <c r="N163" s="220"/>
      <c r="O163" s="238"/>
      <c r="P163" s="238"/>
      <c r="Q163" s="238"/>
      <c r="R163" s="239"/>
      <c r="S163" s="220"/>
      <c r="T163" s="321"/>
      <c r="U163" s="221" t="str">
        <f t="shared" si="8"/>
        <v/>
      </c>
      <c r="V163" s="238"/>
      <c r="W163" s="238"/>
      <c r="X163" s="238"/>
      <c r="Y163" s="239"/>
      <c r="Z163" s="239"/>
      <c r="AA163" s="220"/>
      <c r="AB163" s="220"/>
      <c r="AC163" s="321"/>
      <c r="AD163" s="221" t="str">
        <f t="shared" si="9"/>
        <v/>
      </c>
      <c r="AE163" s="238"/>
      <c r="AF163" s="238"/>
      <c r="AG163" s="238"/>
      <c r="AH163" s="241"/>
      <c r="AI163" s="241"/>
      <c r="AJ163" s="220"/>
      <c r="AK163" s="220"/>
      <c r="AL163" s="321"/>
      <c r="AM163" s="221" t="str">
        <f t="shared" si="10"/>
        <v/>
      </c>
      <c r="AN163" s="238"/>
      <c r="AO163" s="238"/>
      <c r="AP163" s="238"/>
      <c r="AQ163" s="239"/>
      <c r="AR163" s="239"/>
      <c r="AS163" s="220"/>
      <c r="AT163" s="220"/>
      <c r="AU163" s="321"/>
      <c r="AV163" s="221" t="str">
        <f t="shared" si="11"/>
        <v/>
      </c>
      <c r="AW163" s="238"/>
      <c r="AX163" s="238"/>
      <c r="AY163" s="238"/>
      <c r="AZ163" s="241"/>
      <c r="BA163" s="241"/>
      <c r="BB163" s="240"/>
      <c r="BC163" s="220"/>
      <c r="BD163" s="312"/>
      <c r="BE163" s="312"/>
      <c r="BF163" s="500"/>
      <c r="BG163" s="17"/>
    </row>
    <row r="164" spans="1:59" ht="25" customHeight="1" thickBot="1">
      <c r="A164" s="501">
        <v>157</v>
      </c>
      <c r="B164" s="322" t="str">
        <f>IF('Student DATA Entry'!A159="","",VALUE('Student DATA Entry'!A159))</f>
        <v/>
      </c>
      <c r="C164" s="322" t="str">
        <f>IF('Student DATA Entry'!B159="","",'Student DATA Entry'!B159)</f>
        <v/>
      </c>
      <c r="D164" s="323" t="str">
        <f>IF('Student DATA Entry'!G159="","",'Student DATA Entry'!G159)</f>
        <v/>
      </c>
      <c r="E164" s="324" t="str">
        <f>IF('Student DATA Entry'!C159="","",'Student DATA Entry'!C159)</f>
        <v/>
      </c>
      <c r="F164" s="324" t="str">
        <f>IF('Student DATA Entry'!D159="","",'Student DATA Entry'!D159)</f>
        <v/>
      </c>
      <c r="G164" s="324" t="str">
        <f>IF('Student DATA Entry'!E159="","",'Student DATA Entry'!E159)</f>
        <v/>
      </c>
      <c r="H164" s="322" t="str">
        <f>IF('Student DATA Entry'!H159="","",'Student DATA Entry'!H159)</f>
        <v/>
      </c>
      <c r="I164" s="325" t="str">
        <f>IF('Student DATA Entry'!F159="","",'Student DATA Entry'!F159)</f>
        <v/>
      </c>
      <c r="J164" s="238"/>
      <c r="K164" s="238"/>
      <c r="L164" s="238"/>
      <c r="M164" s="239"/>
      <c r="N164" s="220"/>
      <c r="O164" s="238"/>
      <c r="P164" s="238"/>
      <c r="Q164" s="238"/>
      <c r="R164" s="239"/>
      <c r="S164" s="220"/>
      <c r="T164" s="321"/>
      <c r="U164" s="221" t="str">
        <f t="shared" si="8"/>
        <v/>
      </c>
      <c r="V164" s="238"/>
      <c r="W164" s="238"/>
      <c r="X164" s="238"/>
      <c r="Y164" s="239"/>
      <c r="Z164" s="239"/>
      <c r="AA164" s="220"/>
      <c r="AB164" s="220"/>
      <c r="AC164" s="321"/>
      <c r="AD164" s="221" t="str">
        <f t="shared" si="9"/>
        <v/>
      </c>
      <c r="AE164" s="238"/>
      <c r="AF164" s="238"/>
      <c r="AG164" s="238"/>
      <c r="AH164" s="241"/>
      <c r="AI164" s="241"/>
      <c r="AJ164" s="220"/>
      <c r="AK164" s="220"/>
      <c r="AL164" s="321"/>
      <c r="AM164" s="221" t="str">
        <f t="shared" si="10"/>
        <v/>
      </c>
      <c r="AN164" s="238"/>
      <c r="AO164" s="238"/>
      <c r="AP164" s="238"/>
      <c r="AQ164" s="239"/>
      <c r="AR164" s="239"/>
      <c r="AS164" s="220"/>
      <c r="AT164" s="220"/>
      <c r="AU164" s="321"/>
      <c r="AV164" s="221" t="str">
        <f t="shared" si="11"/>
        <v/>
      </c>
      <c r="AW164" s="238"/>
      <c r="AX164" s="238"/>
      <c r="AY164" s="238"/>
      <c r="AZ164" s="241"/>
      <c r="BA164" s="241"/>
      <c r="BB164" s="240"/>
      <c r="BC164" s="220"/>
      <c r="BD164" s="312"/>
      <c r="BE164" s="312"/>
      <c r="BF164" s="500"/>
      <c r="BG164" s="17"/>
    </row>
    <row r="165" spans="1:59" ht="25" customHeight="1" thickBot="1">
      <c r="A165" s="499">
        <v>158</v>
      </c>
      <c r="B165" s="322" t="str">
        <f>IF('Student DATA Entry'!A160="","",VALUE('Student DATA Entry'!A160))</f>
        <v/>
      </c>
      <c r="C165" s="322" t="str">
        <f>IF('Student DATA Entry'!B160="","",'Student DATA Entry'!B160)</f>
        <v/>
      </c>
      <c r="D165" s="323" t="str">
        <f>IF('Student DATA Entry'!G160="","",'Student DATA Entry'!G160)</f>
        <v/>
      </c>
      <c r="E165" s="324" t="str">
        <f>IF('Student DATA Entry'!C160="","",'Student DATA Entry'!C160)</f>
        <v/>
      </c>
      <c r="F165" s="324" t="str">
        <f>IF('Student DATA Entry'!D160="","",'Student DATA Entry'!D160)</f>
        <v/>
      </c>
      <c r="G165" s="324" t="str">
        <f>IF('Student DATA Entry'!E160="","",'Student DATA Entry'!E160)</f>
        <v/>
      </c>
      <c r="H165" s="322" t="str">
        <f>IF('Student DATA Entry'!H160="","",'Student DATA Entry'!H160)</f>
        <v/>
      </c>
      <c r="I165" s="325" t="str">
        <f>IF('Student DATA Entry'!F160="","",'Student DATA Entry'!F160)</f>
        <v/>
      </c>
      <c r="J165" s="238"/>
      <c r="K165" s="238"/>
      <c r="L165" s="238"/>
      <c r="M165" s="239"/>
      <c r="N165" s="220"/>
      <c r="O165" s="238"/>
      <c r="P165" s="238"/>
      <c r="Q165" s="238"/>
      <c r="R165" s="239"/>
      <c r="S165" s="220"/>
      <c r="T165" s="321"/>
      <c r="U165" s="221" t="str">
        <f t="shared" si="8"/>
        <v/>
      </c>
      <c r="V165" s="238"/>
      <c r="W165" s="238"/>
      <c r="X165" s="238"/>
      <c r="Y165" s="239"/>
      <c r="Z165" s="239"/>
      <c r="AA165" s="220"/>
      <c r="AB165" s="220"/>
      <c r="AC165" s="321"/>
      <c r="AD165" s="221" t="str">
        <f t="shared" si="9"/>
        <v/>
      </c>
      <c r="AE165" s="238"/>
      <c r="AF165" s="238"/>
      <c r="AG165" s="238"/>
      <c r="AH165" s="241"/>
      <c r="AI165" s="241"/>
      <c r="AJ165" s="220"/>
      <c r="AK165" s="220"/>
      <c r="AL165" s="321"/>
      <c r="AM165" s="221" t="str">
        <f t="shared" si="10"/>
        <v/>
      </c>
      <c r="AN165" s="238"/>
      <c r="AO165" s="238"/>
      <c r="AP165" s="238"/>
      <c r="AQ165" s="239"/>
      <c r="AR165" s="239"/>
      <c r="AS165" s="220"/>
      <c r="AT165" s="220"/>
      <c r="AU165" s="321"/>
      <c r="AV165" s="221" t="str">
        <f t="shared" si="11"/>
        <v/>
      </c>
      <c r="AW165" s="238"/>
      <c r="AX165" s="238"/>
      <c r="AY165" s="238"/>
      <c r="AZ165" s="241"/>
      <c r="BA165" s="241"/>
      <c r="BB165" s="240"/>
      <c r="BC165" s="220"/>
      <c r="BD165" s="312"/>
      <c r="BE165" s="312"/>
      <c r="BF165" s="500"/>
      <c r="BG165" s="17"/>
    </row>
    <row r="166" spans="1:59" ht="25" customHeight="1" thickBot="1">
      <c r="A166" s="501">
        <v>159</v>
      </c>
      <c r="B166" s="322" t="str">
        <f>IF('Student DATA Entry'!A161="","",VALUE('Student DATA Entry'!A161))</f>
        <v/>
      </c>
      <c r="C166" s="322" t="str">
        <f>IF('Student DATA Entry'!B161="","",'Student DATA Entry'!B161)</f>
        <v/>
      </c>
      <c r="D166" s="323" t="str">
        <f>IF('Student DATA Entry'!G161="","",'Student DATA Entry'!G161)</f>
        <v/>
      </c>
      <c r="E166" s="324" t="str">
        <f>IF('Student DATA Entry'!C161="","",'Student DATA Entry'!C161)</f>
        <v/>
      </c>
      <c r="F166" s="324" t="str">
        <f>IF('Student DATA Entry'!D161="","",'Student DATA Entry'!D161)</f>
        <v/>
      </c>
      <c r="G166" s="324" t="str">
        <f>IF('Student DATA Entry'!E161="","",'Student DATA Entry'!E161)</f>
        <v/>
      </c>
      <c r="H166" s="322" t="str">
        <f>IF('Student DATA Entry'!H161="","",'Student DATA Entry'!H161)</f>
        <v/>
      </c>
      <c r="I166" s="325" t="str">
        <f>IF('Student DATA Entry'!F161="","",'Student DATA Entry'!F161)</f>
        <v/>
      </c>
      <c r="J166" s="238"/>
      <c r="K166" s="238"/>
      <c r="L166" s="238"/>
      <c r="M166" s="239"/>
      <c r="N166" s="220"/>
      <c r="O166" s="238"/>
      <c r="P166" s="238"/>
      <c r="Q166" s="238"/>
      <c r="R166" s="239"/>
      <c r="S166" s="220"/>
      <c r="T166" s="321"/>
      <c r="U166" s="221" t="str">
        <f t="shared" si="8"/>
        <v/>
      </c>
      <c r="V166" s="238"/>
      <c r="W166" s="238"/>
      <c r="X166" s="238"/>
      <c r="Y166" s="239"/>
      <c r="Z166" s="239"/>
      <c r="AA166" s="220"/>
      <c r="AB166" s="220"/>
      <c r="AC166" s="321"/>
      <c r="AD166" s="221" t="str">
        <f t="shared" si="9"/>
        <v/>
      </c>
      <c r="AE166" s="238"/>
      <c r="AF166" s="238"/>
      <c r="AG166" s="238"/>
      <c r="AH166" s="241"/>
      <c r="AI166" s="241"/>
      <c r="AJ166" s="220"/>
      <c r="AK166" s="220"/>
      <c r="AL166" s="321"/>
      <c r="AM166" s="221" t="str">
        <f t="shared" si="10"/>
        <v/>
      </c>
      <c r="AN166" s="238"/>
      <c r="AO166" s="238"/>
      <c r="AP166" s="238"/>
      <c r="AQ166" s="239"/>
      <c r="AR166" s="239"/>
      <c r="AS166" s="220"/>
      <c r="AT166" s="220"/>
      <c r="AU166" s="321"/>
      <c r="AV166" s="221" t="str">
        <f t="shared" si="11"/>
        <v/>
      </c>
      <c r="AW166" s="238"/>
      <c r="AX166" s="238"/>
      <c r="AY166" s="238"/>
      <c r="AZ166" s="241"/>
      <c r="BA166" s="241"/>
      <c r="BB166" s="240"/>
      <c r="BC166" s="220"/>
      <c r="BD166" s="312"/>
      <c r="BE166" s="312"/>
      <c r="BF166" s="500"/>
      <c r="BG166" s="17"/>
    </row>
    <row r="167" spans="1:59" ht="25" customHeight="1" thickBot="1">
      <c r="A167" s="499">
        <v>160</v>
      </c>
      <c r="B167" s="322" t="str">
        <f>IF('Student DATA Entry'!A162="","",VALUE('Student DATA Entry'!A162))</f>
        <v/>
      </c>
      <c r="C167" s="322" t="str">
        <f>IF('Student DATA Entry'!B162="","",'Student DATA Entry'!B162)</f>
        <v/>
      </c>
      <c r="D167" s="323" t="str">
        <f>IF('Student DATA Entry'!G162="","",'Student DATA Entry'!G162)</f>
        <v/>
      </c>
      <c r="E167" s="324" t="str">
        <f>IF('Student DATA Entry'!C162="","",'Student DATA Entry'!C162)</f>
        <v/>
      </c>
      <c r="F167" s="324" t="str">
        <f>IF('Student DATA Entry'!D162="","",'Student DATA Entry'!D162)</f>
        <v/>
      </c>
      <c r="G167" s="324" t="str">
        <f>IF('Student DATA Entry'!E162="","",'Student DATA Entry'!E162)</f>
        <v/>
      </c>
      <c r="H167" s="322" t="str">
        <f>IF('Student DATA Entry'!H162="","",'Student DATA Entry'!H162)</f>
        <v/>
      </c>
      <c r="I167" s="325" t="str">
        <f>IF('Student DATA Entry'!F162="","",'Student DATA Entry'!F162)</f>
        <v/>
      </c>
      <c r="J167" s="238"/>
      <c r="K167" s="238"/>
      <c r="L167" s="238"/>
      <c r="M167" s="239"/>
      <c r="N167" s="220"/>
      <c r="O167" s="238"/>
      <c r="P167" s="238"/>
      <c r="Q167" s="238"/>
      <c r="R167" s="239"/>
      <c r="S167" s="220"/>
      <c r="T167" s="321"/>
      <c r="U167" s="221" t="str">
        <f t="shared" si="8"/>
        <v/>
      </c>
      <c r="V167" s="238"/>
      <c r="W167" s="238"/>
      <c r="X167" s="238"/>
      <c r="Y167" s="239"/>
      <c r="Z167" s="239"/>
      <c r="AA167" s="220"/>
      <c r="AB167" s="220"/>
      <c r="AC167" s="321"/>
      <c r="AD167" s="221" t="str">
        <f t="shared" si="9"/>
        <v/>
      </c>
      <c r="AE167" s="238"/>
      <c r="AF167" s="238"/>
      <c r="AG167" s="238"/>
      <c r="AH167" s="241"/>
      <c r="AI167" s="241"/>
      <c r="AJ167" s="220"/>
      <c r="AK167" s="220"/>
      <c r="AL167" s="321"/>
      <c r="AM167" s="221" t="str">
        <f t="shared" si="10"/>
        <v/>
      </c>
      <c r="AN167" s="238"/>
      <c r="AO167" s="238"/>
      <c r="AP167" s="238"/>
      <c r="AQ167" s="239"/>
      <c r="AR167" s="239"/>
      <c r="AS167" s="220"/>
      <c r="AT167" s="220"/>
      <c r="AU167" s="321"/>
      <c r="AV167" s="221" t="str">
        <f t="shared" si="11"/>
        <v/>
      </c>
      <c r="AW167" s="238"/>
      <c r="AX167" s="238"/>
      <c r="AY167" s="238"/>
      <c r="AZ167" s="241"/>
      <c r="BA167" s="241"/>
      <c r="BB167" s="240"/>
      <c r="BC167" s="220"/>
      <c r="BD167" s="312"/>
      <c r="BE167" s="312"/>
      <c r="BF167" s="500"/>
      <c r="BG167" s="17"/>
    </row>
    <row r="168" spans="1:59" ht="25" customHeight="1" thickBot="1">
      <c r="A168" s="501">
        <v>161</v>
      </c>
      <c r="B168" s="322" t="str">
        <f>IF('Student DATA Entry'!A163="","",VALUE('Student DATA Entry'!A163))</f>
        <v/>
      </c>
      <c r="C168" s="322" t="str">
        <f>IF('Student DATA Entry'!B163="","",'Student DATA Entry'!B163)</f>
        <v/>
      </c>
      <c r="D168" s="323" t="str">
        <f>IF('Student DATA Entry'!G163="","",'Student DATA Entry'!G163)</f>
        <v/>
      </c>
      <c r="E168" s="324" t="str">
        <f>IF('Student DATA Entry'!C163="","",'Student DATA Entry'!C163)</f>
        <v/>
      </c>
      <c r="F168" s="324" t="str">
        <f>IF('Student DATA Entry'!D163="","",'Student DATA Entry'!D163)</f>
        <v/>
      </c>
      <c r="G168" s="324" t="str">
        <f>IF('Student DATA Entry'!E163="","",'Student DATA Entry'!E163)</f>
        <v/>
      </c>
      <c r="H168" s="322" t="str">
        <f>IF('Student DATA Entry'!H163="","",'Student DATA Entry'!H163)</f>
        <v/>
      </c>
      <c r="I168" s="325" t="str">
        <f>IF('Student DATA Entry'!F163="","",'Student DATA Entry'!F163)</f>
        <v/>
      </c>
      <c r="J168" s="238"/>
      <c r="K168" s="238"/>
      <c r="L168" s="238"/>
      <c r="M168" s="239"/>
      <c r="N168" s="220"/>
      <c r="O168" s="238"/>
      <c r="P168" s="238"/>
      <c r="Q168" s="238"/>
      <c r="R168" s="239"/>
      <c r="S168" s="220"/>
      <c r="T168" s="321"/>
      <c r="U168" s="221" t="str">
        <f t="shared" si="8"/>
        <v/>
      </c>
      <c r="V168" s="238"/>
      <c r="W168" s="238"/>
      <c r="X168" s="238"/>
      <c r="Y168" s="239"/>
      <c r="Z168" s="239"/>
      <c r="AA168" s="220"/>
      <c r="AB168" s="220"/>
      <c r="AC168" s="321"/>
      <c r="AD168" s="221" t="str">
        <f t="shared" si="9"/>
        <v/>
      </c>
      <c r="AE168" s="238"/>
      <c r="AF168" s="238"/>
      <c r="AG168" s="238"/>
      <c r="AH168" s="241"/>
      <c r="AI168" s="241"/>
      <c r="AJ168" s="220"/>
      <c r="AK168" s="220"/>
      <c r="AL168" s="321"/>
      <c r="AM168" s="221" t="str">
        <f t="shared" si="10"/>
        <v/>
      </c>
      <c r="AN168" s="238"/>
      <c r="AO168" s="238"/>
      <c r="AP168" s="238"/>
      <c r="AQ168" s="239"/>
      <c r="AR168" s="239"/>
      <c r="AS168" s="220"/>
      <c r="AT168" s="220"/>
      <c r="AU168" s="321"/>
      <c r="AV168" s="221" t="str">
        <f t="shared" si="11"/>
        <v/>
      </c>
      <c r="AW168" s="238"/>
      <c r="AX168" s="238"/>
      <c r="AY168" s="238"/>
      <c r="AZ168" s="241"/>
      <c r="BA168" s="241"/>
      <c r="BB168" s="240"/>
      <c r="BC168" s="220"/>
      <c r="BD168" s="312"/>
      <c r="BE168" s="312"/>
      <c r="BF168" s="500"/>
      <c r="BG168" s="17"/>
    </row>
    <row r="169" spans="1:59" ht="25" customHeight="1" thickBot="1">
      <c r="A169" s="499">
        <v>162</v>
      </c>
      <c r="B169" s="322" t="str">
        <f>IF('Student DATA Entry'!A164="","",VALUE('Student DATA Entry'!A164))</f>
        <v/>
      </c>
      <c r="C169" s="322" t="str">
        <f>IF('Student DATA Entry'!B164="","",'Student DATA Entry'!B164)</f>
        <v/>
      </c>
      <c r="D169" s="323" t="str">
        <f>IF('Student DATA Entry'!G164="","",'Student DATA Entry'!G164)</f>
        <v/>
      </c>
      <c r="E169" s="324" t="str">
        <f>IF('Student DATA Entry'!C164="","",'Student DATA Entry'!C164)</f>
        <v/>
      </c>
      <c r="F169" s="324" t="str">
        <f>IF('Student DATA Entry'!D164="","",'Student DATA Entry'!D164)</f>
        <v/>
      </c>
      <c r="G169" s="324" t="str">
        <f>IF('Student DATA Entry'!E164="","",'Student DATA Entry'!E164)</f>
        <v/>
      </c>
      <c r="H169" s="322" t="str">
        <f>IF('Student DATA Entry'!H164="","",'Student DATA Entry'!H164)</f>
        <v/>
      </c>
      <c r="I169" s="325" t="str">
        <f>IF('Student DATA Entry'!F164="","",'Student DATA Entry'!F164)</f>
        <v/>
      </c>
      <c r="J169" s="238"/>
      <c r="K169" s="238"/>
      <c r="L169" s="238"/>
      <c r="M169" s="239"/>
      <c r="N169" s="220"/>
      <c r="O169" s="238"/>
      <c r="P169" s="238"/>
      <c r="Q169" s="238"/>
      <c r="R169" s="239"/>
      <c r="S169" s="220"/>
      <c r="T169" s="321"/>
      <c r="U169" s="221" t="str">
        <f t="shared" si="8"/>
        <v/>
      </c>
      <c r="V169" s="238"/>
      <c r="W169" s="238"/>
      <c r="X169" s="238"/>
      <c r="Y169" s="239"/>
      <c r="Z169" s="239"/>
      <c r="AA169" s="220"/>
      <c r="AB169" s="220"/>
      <c r="AC169" s="321"/>
      <c r="AD169" s="221" t="str">
        <f t="shared" si="9"/>
        <v/>
      </c>
      <c r="AE169" s="238"/>
      <c r="AF169" s="238"/>
      <c r="AG169" s="238"/>
      <c r="AH169" s="241"/>
      <c r="AI169" s="241"/>
      <c r="AJ169" s="220"/>
      <c r="AK169" s="220"/>
      <c r="AL169" s="321"/>
      <c r="AM169" s="221" t="str">
        <f t="shared" si="10"/>
        <v/>
      </c>
      <c r="AN169" s="238"/>
      <c r="AO169" s="238"/>
      <c r="AP169" s="238"/>
      <c r="AQ169" s="239"/>
      <c r="AR169" s="239"/>
      <c r="AS169" s="220"/>
      <c r="AT169" s="220"/>
      <c r="AU169" s="321"/>
      <c r="AV169" s="221" t="str">
        <f t="shared" si="11"/>
        <v/>
      </c>
      <c r="AW169" s="238"/>
      <c r="AX169" s="238"/>
      <c r="AY169" s="238"/>
      <c r="AZ169" s="241"/>
      <c r="BA169" s="241"/>
      <c r="BB169" s="240"/>
      <c r="BC169" s="220"/>
      <c r="BD169" s="312"/>
      <c r="BE169" s="312"/>
      <c r="BF169" s="500"/>
      <c r="BG169" s="17"/>
    </row>
    <row r="170" spans="1:59" ht="25" customHeight="1" thickBot="1">
      <c r="A170" s="501">
        <v>163</v>
      </c>
      <c r="B170" s="322" t="str">
        <f>IF('Student DATA Entry'!A165="","",VALUE('Student DATA Entry'!A165))</f>
        <v/>
      </c>
      <c r="C170" s="322" t="str">
        <f>IF('Student DATA Entry'!B165="","",'Student DATA Entry'!B165)</f>
        <v/>
      </c>
      <c r="D170" s="323" t="str">
        <f>IF('Student DATA Entry'!G165="","",'Student DATA Entry'!G165)</f>
        <v/>
      </c>
      <c r="E170" s="324" t="str">
        <f>IF('Student DATA Entry'!C165="","",'Student DATA Entry'!C165)</f>
        <v/>
      </c>
      <c r="F170" s="324" t="str">
        <f>IF('Student DATA Entry'!D165="","",'Student DATA Entry'!D165)</f>
        <v/>
      </c>
      <c r="G170" s="324" t="str">
        <f>IF('Student DATA Entry'!E165="","",'Student DATA Entry'!E165)</f>
        <v/>
      </c>
      <c r="H170" s="322" t="str">
        <f>IF('Student DATA Entry'!H165="","",'Student DATA Entry'!H165)</f>
        <v/>
      </c>
      <c r="I170" s="325" t="str">
        <f>IF('Student DATA Entry'!F165="","",'Student DATA Entry'!F165)</f>
        <v/>
      </c>
      <c r="J170" s="238"/>
      <c r="K170" s="238"/>
      <c r="L170" s="238"/>
      <c r="M170" s="239"/>
      <c r="N170" s="220"/>
      <c r="O170" s="238"/>
      <c r="P170" s="238"/>
      <c r="Q170" s="238"/>
      <c r="R170" s="239"/>
      <c r="S170" s="220"/>
      <c r="T170" s="321"/>
      <c r="U170" s="221" t="str">
        <f t="shared" si="8"/>
        <v/>
      </c>
      <c r="V170" s="238"/>
      <c r="W170" s="238"/>
      <c r="X170" s="238"/>
      <c r="Y170" s="239"/>
      <c r="Z170" s="239"/>
      <c r="AA170" s="220"/>
      <c r="AB170" s="220"/>
      <c r="AC170" s="321"/>
      <c r="AD170" s="221" t="str">
        <f t="shared" si="9"/>
        <v/>
      </c>
      <c r="AE170" s="238"/>
      <c r="AF170" s="238"/>
      <c r="AG170" s="238"/>
      <c r="AH170" s="241"/>
      <c r="AI170" s="241"/>
      <c r="AJ170" s="220"/>
      <c r="AK170" s="220"/>
      <c r="AL170" s="321"/>
      <c r="AM170" s="221" t="str">
        <f t="shared" si="10"/>
        <v/>
      </c>
      <c r="AN170" s="238"/>
      <c r="AO170" s="238"/>
      <c r="AP170" s="238"/>
      <c r="AQ170" s="239"/>
      <c r="AR170" s="239"/>
      <c r="AS170" s="220"/>
      <c r="AT170" s="220"/>
      <c r="AU170" s="321"/>
      <c r="AV170" s="221" t="str">
        <f t="shared" si="11"/>
        <v/>
      </c>
      <c r="AW170" s="238"/>
      <c r="AX170" s="238"/>
      <c r="AY170" s="238"/>
      <c r="AZ170" s="241"/>
      <c r="BA170" s="241"/>
      <c r="BB170" s="240"/>
      <c r="BC170" s="220"/>
      <c r="BD170" s="312"/>
      <c r="BE170" s="312"/>
      <c r="BF170" s="500"/>
      <c r="BG170" s="17"/>
    </row>
    <row r="171" spans="1:59" ht="25" customHeight="1" thickBot="1">
      <c r="A171" s="499">
        <v>164</v>
      </c>
      <c r="B171" s="322" t="str">
        <f>IF('Student DATA Entry'!A166="","",VALUE('Student DATA Entry'!A166))</f>
        <v/>
      </c>
      <c r="C171" s="322" t="str">
        <f>IF('Student DATA Entry'!B166="","",'Student DATA Entry'!B166)</f>
        <v/>
      </c>
      <c r="D171" s="323" t="str">
        <f>IF('Student DATA Entry'!G166="","",'Student DATA Entry'!G166)</f>
        <v/>
      </c>
      <c r="E171" s="324" t="str">
        <f>IF('Student DATA Entry'!C166="","",'Student DATA Entry'!C166)</f>
        <v/>
      </c>
      <c r="F171" s="324" t="str">
        <f>IF('Student DATA Entry'!D166="","",'Student DATA Entry'!D166)</f>
        <v/>
      </c>
      <c r="G171" s="324" t="str">
        <f>IF('Student DATA Entry'!E166="","",'Student DATA Entry'!E166)</f>
        <v/>
      </c>
      <c r="H171" s="322" t="str">
        <f>IF('Student DATA Entry'!H166="","",'Student DATA Entry'!H166)</f>
        <v/>
      </c>
      <c r="I171" s="325" t="str">
        <f>IF('Student DATA Entry'!F166="","",'Student DATA Entry'!F166)</f>
        <v/>
      </c>
      <c r="J171" s="238"/>
      <c r="K171" s="238"/>
      <c r="L171" s="238"/>
      <c r="M171" s="239"/>
      <c r="N171" s="220"/>
      <c r="O171" s="238"/>
      <c r="P171" s="238"/>
      <c r="Q171" s="238"/>
      <c r="R171" s="239"/>
      <c r="S171" s="220"/>
      <c r="T171" s="321"/>
      <c r="U171" s="221" t="str">
        <f t="shared" si="8"/>
        <v/>
      </c>
      <c r="V171" s="238"/>
      <c r="W171" s="238"/>
      <c r="X171" s="238"/>
      <c r="Y171" s="239"/>
      <c r="Z171" s="239"/>
      <c r="AA171" s="220"/>
      <c r="AB171" s="220"/>
      <c r="AC171" s="321"/>
      <c r="AD171" s="221" t="str">
        <f t="shared" si="9"/>
        <v/>
      </c>
      <c r="AE171" s="238"/>
      <c r="AF171" s="238"/>
      <c r="AG171" s="238"/>
      <c r="AH171" s="241"/>
      <c r="AI171" s="241"/>
      <c r="AJ171" s="220"/>
      <c r="AK171" s="220"/>
      <c r="AL171" s="321"/>
      <c r="AM171" s="221" t="str">
        <f t="shared" si="10"/>
        <v/>
      </c>
      <c r="AN171" s="238"/>
      <c r="AO171" s="238"/>
      <c r="AP171" s="238"/>
      <c r="AQ171" s="239"/>
      <c r="AR171" s="239"/>
      <c r="AS171" s="220"/>
      <c r="AT171" s="220"/>
      <c r="AU171" s="321"/>
      <c r="AV171" s="221" t="str">
        <f t="shared" si="11"/>
        <v/>
      </c>
      <c r="AW171" s="238"/>
      <c r="AX171" s="238"/>
      <c r="AY171" s="238"/>
      <c r="AZ171" s="241"/>
      <c r="BA171" s="241"/>
      <c r="BB171" s="240"/>
      <c r="BC171" s="220"/>
      <c r="BD171" s="312"/>
      <c r="BE171" s="312"/>
      <c r="BF171" s="500"/>
      <c r="BG171" s="17"/>
    </row>
    <row r="172" spans="1:59" ht="25" customHeight="1" thickBot="1">
      <c r="A172" s="501">
        <v>165</v>
      </c>
      <c r="B172" s="322" t="str">
        <f>IF('Student DATA Entry'!A167="","",VALUE('Student DATA Entry'!A167))</f>
        <v/>
      </c>
      <c r="C172" s="322" t="str">
        <f>IF('Student DATA Entry'!B167="","",'Student DATA Entry'!B167)</f>
        <v/>
      </c>
      <c r="D172" s="323" t="str">
        <f>IF('Student DATA Entry'!G167="","",'Student DATA Entry'!G167)</f>
        <v/>
      </c>
      <c r="E172" s="324" t="str">
        <f>IF('Student DATA Entry'!C167="","",'Student DATA Entry'!C167)</f>
        <v/>
      </c>
      <c r="F172" s="324" t="str">
        <f>IF('Student DATA Entry'!D167="","",'Student DATA Entry'!D167)</f>
        <v/>
      </c>
      <c r="G172" s="324" t="str">
        <f>IF('Student DATA Entry'!E167="","",'Student DATA Entry'!E167)</f>
        <v/>
      </c>
      <c r="H172" s="322" t="str">
        <f>IF('Student DATA Entry'!H167="","",'Student DATA Entry'!H167)</f>
        <v/>
      </c>
      <c r="I172" s="325" t="str">
        <f>IF('Student DATA Entry'!F167="","",'Student DATA Entry'!F167)</f>
        <v/>
      </c>
      <c r="J172" s="238"/>
      <c r="K172" s="238"/>
      <c r="L172" s="238"/>
      <c r="M172" s="239"/>
      <c r="N172" s="220"/>
      <c r="O172" s="238"/>
      <c r="P172" s="238"/>
      <c r="Q172" s="238"/>
      <c r="R172" s="239"/>
      <c r="S172" s="220"/>
      <c r="T172" s="321"/>
      <c r="U172" s="221" t="str">
        <f t="shared" si="8"/>
        <v/>
      </c>
      <c r="V172" s="238"/>
      <c r="W172" s="238"/>
      <c r="X172" s="238"/>
      <c r="Y172" s="239"/>
      <c r="Z172" s="239"/>
      <c r="AA172" s="220"/>
      <c r="AB172" s="220"/>
      <c r="AC172" s="321"/>
      <c r="AD172" s="221" t="str">
        <f t="shared" si="9"/>
        <v/>
      </c>
      <c r="AE172" s="238"/>
      <c r="AF172" s="238"/>
      <c r="AG172" s="238"/>
      <c r="AH172" s="241"/>
      <c r="AI172" s="241"/>
      <c r="AJ172" s="220"/>
      <c r="AK172" s="220"/>
      <c r="AL172" s="321"/>
      <c r="AM172" s="221" t="str">
        <f t="shared" si="10"/>
        <v/>
      </c>
      <c r="AN172" s="238"/>
      <c r="AO172" s="238"/>
      <c r="AP172" s="238"/>
      <c r="AQ172" s="239"/>
      <c r="AR172" s="239"/>
      <c r="AS172" s="220"/>
      <c r="AT172" s="220"/>
      <c r="AU172" s="321"/>
      <c r="AV172" s="221" t="str">
        <f t="shared" si="11"/>
        <v/>
      </c>
      <c r="AW172" s="238"/>
      <c r="AX172" s="238"/>
      <c r="AY172" s="238"/>
      <c r="AZ172" s="241"/>
      <c r="BA172" s="241"/>
      <c r="BB172" s="240"/>
      <c r="BC172" s="220"/>
      <c r="BD172" s="312"/>
      <c r="BE172" s="312"/>
      <c r="BF172" s="500"/>
      <c r="BG172" s="17"/>
    </row>
    <row r="173" spans="1:59" ht="25" customHeight="1" thickBot="1">
      <c r="A173" s="499">
        <v>166</v>
      </c>
      <c r="B173" s="322" t="str">
        <f>IF('Student DATA Entry'!A168="","",VALUE('Student DATA Entry'!A168))</f>
        <v/>
      </c>
      <c r="C173" s="322" t="str">
        <f>IF('Student DATA Entry'!B168="","",'Student DATA Entry'!B168)</f>
        <v/>
      </c>
      <c r="D173" s="323" t="str">
        <f>IF('Student DATA Entry'!G168="","",'Student DATA Entry'!G168)</f>
        <v/>
      </c>
      <c r="E173" s="324" t="str">
        <f>IF('Student DATA Entry'!C168="","",'Student DATA Entry'!C168)</f>
        <v/>
      </c>
      <c r="F173" s="324" t="str">
        <f>IF('Student DATA Entry'!D168="","",'Student DATA Entry'!D168)</f>
        <v/>
      </c>
      <c r="G173" s="324" t="str">
        <f>IF('Student DATA Entry'!E168="","",'Student DATA Entry'!E168)</f>
        <v/>
      </c>
      <c r="H173" s="322" t="str">
        <f>IF('Student DATA Entry'!H168="","",'Student DATA Entry'!H168)</f>
        <v/>
      </c>
      <c r="I173" s="325" t="str">
        <f>IF('Student DATA Entry'!F168="","",'Student DATA Entry'!F168)</f>
        <v/>
      </c>
      <c r="J173" s="238"/>
      <c r="K173" s="238"/>
      <c r="L173" s="238"/>
      <c r="M173" s="239"/>
      <c r="N173" s="220"/>
      <c r="O173" s="238"/>
      <c r="P173" s="238"/>
      <c r="Q173" s="238"/>
      <c r="R173" s="239"/>
      <c r="S173" s="220"/>
      <c r="T173" s="321"/>
      <c r="U173" s="221" t="str">
        <f t="shared" si="8"/>
        <v/>
      </c>
      <c r="V173" s="238"/>
      <c r="W173" s="238"/>
      <c r="X173" s="238"/>
      <c r="Y173" s="239"/>
      <c r="Z173" s="239"/>
      <c r="AA173" s="220"/>
      <c r="AB173" s="220"/>
      <c r="AC173" s="321"/>
      <c r="AD173" s="221" t="str">
        <f t="shared" si="9"/>
        <v/>
      </c>
      <c r="AE173" s="238"/>
      <c r="AF173" s="238"/>
      <c r="AG173" s="238"/>
      <c r="AH173" s="241"/>
      <c r="AI173" s="241"/>
      <c r="AJ173" s="220"/>
      <c r="AK173" s="220"/>
      <c r="AL173" s="321"/>
      <c r="AM173" s="221" t="str">
        <f t="shared" si="10"/>
        <v/>
      </c>
      <c r="AN173" s="238"/>
      <c r="AO173" s="238"/>
      <c r="AP173" s="238"/>
      <c r="AQ173" s="239"/>
      <c r="AR173" s="239"/>
      <c r="AS173" s="220"/>
      <c r="AT173" s="220"/>
      <c r="AU173" s="321"/>
      <c r="AV173" s="221" t="str">
        <f t="shared" si="11"/>
        <v/>
      </c>
      <c r="AW173" s="238"/>
      <c r="AX173" s="238"/>
      <c r="AY173" s="238"/>
      <c r="AZ173" s="241"/>
      <c r="BA173" s="241"/>
      <c r="BB173" s="240"/>
      <c r="BC173" s="220"/>
      <c r="BD173" s="312"/>
      <c r="BE173" s="312"/>
      <c r="BF173" s="500"/>
      <c r="BG173" s="17"/>
    </row>
    <row r="174" spans="1:59" ht="25" customHeight="1" thickBot="1">
      <c r="A174" s="501">
        <v>167</v>
      </c>
      <c r="B174" s="322" t="str">
        <f>IF('Student DATA Entry'!A169="","",VALUE('Student DATA Entry'!A169))</f>
        <v/>
      </c>
      <c r="C174" s="322" t="str">
        <f>IF('Student DATA Entry'!B169="","",'Student DATA Entry'!B169)</f>
        <v/>
      </c>
      <c r="D174" s="323" t="str">
        <f>IF('Student DATA Entry'!G169="","",'Student DATA Entry'!G169)</f>
        <v/>
      </c>
      <c r="E174" s="324" t="str">
        <f>IF('Student DATA Entry'!C169="","",'Student DATA Entry'!C169)</f>
        <v/>
      </c>
      <c r="F174" s="324" t="str">
        <f>IF('Student DATA Entry'!D169="","",'Student DATA Entry'!D169)</f>
        <v/>
      </c>
      <c r="G174" s="324" t="str">
        <f>IF('Student DATA Entry'!E169="","",'Student DATA Entry'!E169)</f>
        <v/>
      </c>
      <c r="H174" s="322" t="str">
        <f>IF('Student DATA Entry'!H169="","",'Student DATA Entry'!H169)</f>
        <v/>
      </c>
      <c r="I174" s="325" t="str">
        <f>IF('Student DATA Entry'!F169="","",'Student DATA Entry'!F169)</f>
        <v/>
      </c>
      <c r="J174" s="238"/>
      <c r="K174" s="238"/>
      <c r="L174" s="238"/>
      <c r="M174" s="239"/>
      <c r="N174" s="220"/>
      <c r="O174" s="238"/>
      <c r="P174" s="238"/>
      <c r="Q174" s="238"/>
      <c r="R174" s="239"/>
      <c r="S174" s="220"/>
      <c r="T174" s="321"/>
      <c r="U174" s="221" t="str">
        <f t="shared" si="8"/>
        <v/>
      </c>
      <c r="V174" s="238"/>
      <c r="W174" s="238"/>
      <c r="X174" s="238"/>
      <c r="Y174" s="239"/>
      <c r="Z174" s="239"/>
      <c r="AA174" s="220"/>
      <c r="AB174" s="220"/>
      <c r="AC174" s="321"/>
      <c r="AD174" s="221" t="str">
        <f t="shared" si="9"/>
        <v/>
      </c>
      <c r="AE174" s="238"/>
      <c r="AF174" s="238"/>
      <c r="AG174" s="238"/>
      <c r="AH174" s="241"/>
      <c r="AI174" s="241"/>
      <c r="AJ174" s="220"/>
      <c r="AK174" s="220"/>
      <c r="AL174" s="321"/>
      <c r="AM174" s="221" t="str">
        <f t="shared" si="10"/>
        <v/>
      </c>
      <c r="AN174" s="238"/>
      <c r="AO174" s="238"/>
      <c r="AP174" s="238"/>
      <c r="AQ174" s="239"/>
      <c r="AR174" s="239"/>
      <c r="AS174" s="220"/>
      <c r="AT174" s="220"/>
      <c r="AU174" s="321"/>
      <c r="AV174" s="221" t="str">
        <f t="shared" si="11"/>
        <v/>
      </c>
      <c r="AW174" s="238"/>
      <c r="AX174" s="238"/>
      <c r="AY174" s="238"/>
      <c r="AZ174" s="241"/>
      <c r="BA174" s="241"/>
      <c r="BB174" s="240"/>
      <c r="BC174" s="220"/>
      <c r="BD174" s="312"/>
      <c r="BE174" s="312"/>
      <c r="BF174" s="500"/>
      <c r="BG174" s="17"/>
    </row>
    <row r="175" spans="1:59" ht="25" customHeight="1" thickBot="1">
      <c r="A175" s="499">
        <v>168</v>
      </c>
      <c r="B175" s="322" t="str">
        <f>IF('Student DATA Entry'!A170="","",VALUE('Student DATA Entry'!A170))</f>
        <v/>
      </c>
      <c r="C175" s="322" t="str">
        <f>IF('Student DATA Entry'!B170="","",'Student DATA Entry'!B170)</f>
        <v/>
      </c>
      <c r="D175" s="323" t="str">
        <f>IF('Student DATA Entry'!G170="","",'Student DATA Entry'!G170)</f>
        <v/>
      </c>
      <c r="E175" s="324" t="str">
        <f>IF('Student DATA Entry'!C170="","",'Student DATA Entry'!C170)</f>
        <v/>
      </c>
      <c r="F175" s="324" t="str">
        <f>IF('Student DATA Entry'!D170="","",'Student DATA Entry'!D170)</f>
        <v/>
      </c>
      <c r="G175" s="324" t="str">
        <f>IF('Student DATA Entry'!E170="","",'Student DATA Entry'!E170)</f>
        <v/>
      </c>
      <c r="H175" s="322" t="str">
        <f>IF('Student DATA Entry'!H170="","",'Student DATA Entry'!H170)</f>
        <v/>
      </c>
      <c r="I175" s="325" t="str">
        <f>IF('Student DATA Entry'!F170="","",'Student DATA Entry'!F170)</f>
        <v/>
      </c>
      <c r="J175" s="238"/>
      <c r="K175" s="238"/>
      <c r="L175" s="238"/>
      <c r="M175" s="239"/>
      <c r="N175" s="220"/>
      <c r="O175" s="238"/>
      <c r="P175" s="238"/>
      <c r="Q175" s="238"/>
      <c r="R175" s="239"/>
      <c r="S175" s="220"/>
      <c r="T175" s="321"/>
      <c r="U175" s="221" t="str">
        <f t="shared" si="8"/>
        <v/>
      </c>
      <c r="V175" s="238"/>
      <c r="W175" s="238"/>
      <c r="X175" s="238"/>
      <c r="Y175" s="239"/>
      <c r="Z175" s="239"/>
      <c r="AA175" s="220"/>
      <c r="AB175" s="220"/>
      <c r="AC175" s="321"/>
      <c r="AD175" s="221" t="str">
        <f t="shared" si="9"/>
        <v/>
      </c>
      <c r="AE175" s="238"/>
      <c r="AF175" s="238"/>
      <c r="AG175" s="238"/>
      <c r="AH175" s="241"/>
      <c r="AI175" s="241"/>
      <c r="AJ175" s="220"/>
      <c r="AK175" s="220"/>
      <c r="AL175" s="321"/>
      <c r="AM175" s="221" t="str">
        <f t="shared" si="10"/>
        <v/>
      </c>
      <c r="AN175" s="238"/>
      <c r="AO175" s="238"/>
      <c r="AP175" s="238"/>
      <c r="AQ175" s="239"/>
      <c r="AR175" s="239"/>
      <c r="AS175" s="220"/>
      <c r="AT175" s="220"/>
      <c r="AU175" s="321"/>
      <c r="AV175" s="221" t="str">
        <f t="shared" si="11"/>
        <v/>
      </c>
      <c r="AW175" s="238"/>
      <c r="AX175" s="238"/>
      <c r="AY175" s="238"/>
      <c r="AZ175" s="241"/>
      <c r="BA175" s="241"/>
      <c r="BB175" s="240"/>
      <c r="BC175" s="220"/>
      <c r="BD175" s="312"/>
      <c r="BE175" s="312"/>
      <c r="BF175" s="500"/>
      <c r="BG175" s="17"/>
    </row>
    <row r="176" spans="1:59" ht="25" customHeight="1" thickBot="1">
      <c r="A176" s="501">
        <v>169</v>
      </c>
      <c r="B176" s="322" t="str">
        <f>IF('Student DATA Entry'!A171="","",VALUE('Student DATA Entry'!A171))</f>
        <v/>
      </c>
      <c r="C176" s="322" t="str">
        <f>IF('Student DATA Entry'!B171="","",'Student DATA Entry'!B171)</f>
        <v/>
      </c>
      <c r="D176" s="323" t="str">
        <f>IF('Student DATA Entry'!G171="","",'Student DATA Entry'!G171)</f>
        <v/>
      </c>
      <c r="E176" s="324" t="str">
        <f>IF('Student DATA Entry'!C171="","",'Student DATA Entry'!C171)</f>
        <v/>
      </c>
      <c r="F176" s="324" t="str">
        <f>IF('Student DATA Entry'!D171="","",'Student DATA Entry'!D171)</f>
        <v/>
      </c>
      <c r="G176" s="324" t="str">
        <f>IF('Student DATA Entry'!E171="","",'Student DATA Entry'!E171)</f>
        <v/>
      </c>
      <c r="H176" s="322" t="str">
        <f>IF('Student DATA Entry'!H171="","",'Student DATA Entry'!H171)</f>
        <v/>
      </c>
      <c r="I176" s="325" t="str">
        <f>IF('Student DATA Entry'!F171="","",'Student DATA Entry'!F171)</f>
        <v/>
      </c>
      <c r="J176" s="238"/>
      <c r="K176" s="238"/>
      <c r="L176" s="238"/>
      <c r="M176" s="239"/>
      <c r="N176" s="220"/>
      <c r="O176" s="238"/>
      <c r="P176" s="238"/>
      <c r="Q176" s="238"/>
      <c r="R176" s="239"/>
      <c r="S176" s="220"/>
      <c r="T176" s="321"/>
      <c r="U176" s="221" t="str">
        <f t="shared" si="8"/>
        <v/>
      </c>
      <c r="V176" s="238"/>
      <c r="W176" s="238"/>
      <c r="X176" s="238"/>
      <c r="Y176" s="239"/>
      <c r="Z176" s="239"/>
      <c r="AA176" s="220"/>
      <c r="AB176" s="220"/>
      <c r="AC176" s="321"/>
      <c r="AD176" s="221" t="str">
        <f t="shared" si="9"/>
        <v/>
      </c>
      <c r="AE176" s="238"/>
      <c r="AF176" s="238"/>
      <c r="AG176" s="238"/>
      <c r="AH176" s="241"/>
      <c r="AI176" s="241"/>
      <c r="AJ176" s="220"/>
      <c r="AK176" s="220"/>
      <c r="AL176" s="321"/>
      <c r="AM176" s="221" t="str">
        <f t="shared" si="10"/>
        <v/>
      </c>
      <c r="AN176" s="238"/>
      <c r="AO176" s="238"/>
      <c r="AP176" s="238"/>
      <c r="AQ176" s="239"/>
      <c r="AR176" s="239"/>
      <c r="AS176" s="220"/>
      <c r="AT176" s="220"/>
      <c r="AU176" s="321"/>
      <c r="AV176" s="221" t="str">
        <f t="shared" si="11"/>
        <v/>
      </c>
      <c r="AW176" s="238"/>
      <c r="AX176" s="238"/>
      <c r="AY176" s="238"/>
      <c r="AZ176" s="241"/>
      <c r="BA176" s="241"/>
      <c r="BB176" s="240"/>
      <c r="BC176" s="220"/>
      <c r="BD176" s="312"/>
      <c r="BE176" s="312"/>
      <c r="BF176" s="500"/>
      <c r="BG176" s="17"/>
    </row>
    <row r="177" spans="1:59" ht="25" customHeight="1" thickBot="1">
      <c r="A177" s="499">
        <v>170</v>
      </c>
      <c r="B177" s="322" t="str">
        <f>IF('Student DATA Entry'!A172="","",VALUE('Student DATA Entry'!A172))</f>
        <v/>
      </c>
      <c r="C177" s="322" t="str">
        <f>IF('Student DATA Entry'!B172="","",'Student DATA Entry'!B172)</f>
        <v/>
      </c>
      <c r="D177" s="323" t="str">
        <f>IF('Student DATA Entry'!G172="","",'Student DATA Entry'!G172)</f>
        <v/>
      </c>
      <c r="E177" s="324" t="str">
        <f>IF('Student DATA Entry'!C172="","",'Student DATA Entry'!C172)</f>
        <v/>
      </c>
      <c r="F177" s="324" t="str">
        <f>IF('Student DATA Entry'!D172="","",'Student DATA Entry'!D172)</f>
        <v/>
      </c>
      <c r="G177" s="324" t="str">
        <f>IF('Student DATA Entry'!E172="","",'Student DATA Entry'!E172)</f>
        <v/>
      </c>
      <c r="H177" s="322" t="str">
        <f>IF('Student DATA Entry'!H172="","",'Student DATA Entry'!H172)</f>
        <v/>
      </c>
      <c r="I177" s="325" t="str">
        <f>IF('Student DATA Entry'!F172="","",'Student DATA Entry'!F172)</f>
        <v/>
      </c>
      <c r="J177" s="238"/>
      <c r="K177" s="238"/>
      <c r="L177" s="238"/>
      <c r="M177" s="239"/>
      <c r="N177" s="220"/>
      <c r="O177" s="238"/>
      <c r="P177" s="238"/>
      <c r="Q177" s="238"/>
      <c r="R177" s="239"/>
      <c r="S177" s="220"/>
      <c r="T177" s="321"/>
      <c r="U177" s="221" t="str">
        <f t="shared" si="8"/>
        <v/>
      </c>
      <c r="V177" s="238"/>
      <c r="W177" s="238"/>
      <c r="X177" s="238"/>
      <c r="Y177" s="239"/>
      <c r="Z177" s="239"/>
      <c r="AA177" s="220"/>
      <c r="AB177" s="220"/>
      <c r="AC177" s="321"/>
      <c r="AD177" s="221" t="str">
        <f t="shared" si="9"/>
        <v/>
      </c>
      <c r="AE177" s="238"/>
      <c r="AF177" s="238"/>
      <c r="AG177" s="238"/>
      <c r="AH177" s="241"/>
      <c r="AI177" s="241"/>
      <c r="AJ177" s="220"/>
      <c r="AK177" s="220"/>
      <c r="AL177" s="321"/>
      <c r="AM177" s="221" t="str">
        <f t="shared" si="10"/>
        <v/>
      </c>
      <c r="AN177" s="238"/>
      <c r="AO177" s="238"/>
      <c r="AP177" s="238"/>
      <c r="AQ177" s="239"/>
      <c r="AR177" s="239"/>
      <c r="AS177" s="220"/>
      <c r="AT177" s="220"/>
      <c r="AU177" s="321"/>
      <c r="AV177" s="221" t="str">
        <f t="shared" si="11"/>
        <v/>
      </c>
      <c r="AW177" s="238"/>
      <c r="AX177" s="238"/>
      <c r="AY177" s="238"/>
      <c r="AZ177" s="241"/>
      <c r="BA177" s="241"/>
      <c r="BB177" s="240"/>
      <c r="BC177" s="220"/>
      <c r="BD177" s="312"/>
      <c r="BE177" s="312"/>
      <c r="BF177" s="500"/>
      <c r="BG177" s="17"/>
    </row>
    <row r="178" spans="1:59" ht="25" customHeight="1" thickBot="1">
      <c r="A178" s="501">
        <v>171</v>
      </c>
      <c r="B178" s="322" t="str">
        <f>IF('Student DATA Entry'!A173="","",VALUE('Student DATA Entry'!A173))</f>
        <v/>
      </c>
      <c r="C178" s="322" t="str">
        <f>IF('Student DATA Entry'!B173="","",'Student DATA Entry'!B173)</f>
        <v/>
      </c>
      <c r="D178" s="323" t="str">
        <f>IF('Student DATA Entry'!G173="","",'Student DATA Entry'!G173)</f>
        <v/>
      </c>
      <c r="E178" s="324" t="str">
        <f>IF('Student DATA Entry'!C173="","",'Student DATA Entry'!C173)</f>
        <v/>
      </c>
      <c r="F178" s="324" t="str">
        <f>IF('Student DATA Entry'!D173="","",'Student DATA Entry'!D173)</f>
        <v/>
      </c>
      <c r="G178" s="324" t="str">
        <f>IF('Student DATA Entry'!E173="","",'Student DATA Entry'!E173)</f>
        <v/>
      </c>
      <c r="H178" s="322" t="str">
        <f>IF('Student DATA Entry'!H173="","",'Student DATA Entry'!H173)</f>
        <v/>
      </c>
      <c r="I178" s="325" t="str">
        <f>IF('Student DATA Entry'!F173="","",'Student DATA Entry'!F173)</f>
        <v/>
      </c>
      <c r="J178" s="238"/>
      <c r="K178" s="238"/>
      <c r="L178" s="238"/>
      <c r="M178" s="239"/>
      <c r="N178" s="220"/>
      <c r="O178" s="238"/>
      <c r="P178" s="238"/>
      <c r="Q178" s="238"/>
      <c r="R178" s="239"/>
      <c r="S178" s="220"/>
      <c r="T178" s="321"/>
      <c r="U178" s="221" t="str">
        <f t="shared" si="8"/>
        <v/>
      </c>
      <c r="V178" s="238"/>
      <c r="W178" s="238"/>
      <c r="X178" s="238"/>
      <c r="Y178" s="239"/>
      <c r="Z178" s="239"/>
      <c r="AA178" s="220"/>
      <c r="AB178" s="220"/>
      <c r="AC178" s="321"/>
      <c r="AD178" s="221" t="str">
        <f t="shared" si="9"/>
        <v/>
      </c>
      <c r="AE178" s="238"/>
      <c r="AF178" s="238"/>
      <c r="AG178" s="238"/>
      <c r="AH178" s="241"/>
      <c r="AI178" s="241"/>
      <c r="AJ178" s="220"/>
      <c r="AK178" s="220"/>
      <c r="AL178" s="321"/>
      <c r="AM178" s="221" t="str">
        <f t="shared" si="10"/>
        <v/>
      </c>
      <c r="AN178" s="238"/>
      <c r="AO178" s="238"/>
      <c r="AP178" s="238"/>
      <c r="AQ178" s="239"/>
      <c r="AR178" s="239"/>
      <c r="AS178" s="220"/>
      <c r="AT178" s="220"/>
      <c r="AU178" s="321"/>
      <c r="AV178" s="221" t="str">
        <f t="shared" si="11"/>
        <v/>
      </c>
      <c r="AW178" s="238"/>
      <c r="AX178" s="238"/>
      <c r="AY178" s="238"/>
      <c r="AZ178" s="241"/>
      <c r="BA178" s="241"/>
      <c r="BB178" s="240"/>
      <c r="BC178" s="220"/>
      <c r="BD178" s="312"/>
      <c r="BE178" s="312"/>
      <c r="BF178" s="500"/>
      <c r="BG178" s="17"/>
    </row>
    <row r="179" spans="1:59" ht="25" customHeight="1" thickBot="1">
      <c r="A179" s="499">
        <v>172</v>
      </c>
      <c r="B179" s="322" t="str">
        <f>IF('Student DATA Entry'!A174="","",VALUE('Student DATA Entry'!A174))</f>
        <v/>
      </c>
      <c r="C179" s="322" t="str">
        <f>IF('Student DATA Entry'!B174="","",'Student DATA Entry'!B174)</f>
        <v/>
      </c>
      <c r="D179" s="323" t="str">
        <f>IF('Student DATA Entry'!G174="","",'Student DATA Entry'!G174)</f>
        <v/>
      </c>
      <c r="E179" s="324" t="str">
        <f>IF('Student DATA Entry'!C174="","",'Student DATA Entry'!C174)</f>
        <v/>
      </c>
      <c r="F179" s="324" t="str">
        <f>IF('Student DATA Entry'!D174="","",'Student DATA Entry'!D174)</f>
        <v/>
      </c>
      <c r="G179" s="324" t="str">
        <f>IF('Student DATA Entry'!E174="","",'Student DATA Entry'!E174)</f>
        <v/>
      </c>
      <c r="H179" s="322" t="str">
        <f>IF('Student DATA Entry'!H174="","",'Student DATA Entry'!H174)</f>
        <v/>
      </c>
      <c r="I179" s="325" t="str">
        <f>IF('Student DATA Entry'!F174="","",'Student DATA Entry'!F174)</f>
        <v/>
      </c>
      <c r="J179" s="238"/>
      <c r="K179" s="238"/>
      <c r="L179" s="238"/>
      <c r="M179" s="239"/>
      <c r="N179" s="220"/>
      <c r="O179" s="238"/>
      <c r="P179" s="238"/>
      <c r="Q179" s="238"/>
      <c r="R179" s="239"/>
      <c r="S179" s="220"/>
      <c r="T179" s="321"/>
      <c r="U179" s="221" t="str">
        <f t="shared" si="8"/>
        <v/>
      </c>
      <c r="V179" s="238"/>
      <c r="W179" s="238"/>
      <c r="X179" s="238"/>
      <c r="Y179" s="239"/>
      <c r="Z179" s="239"/>
      <c r="AA179" s="220"/>
      <c r="AB179" s="220"/>
      <c r="AC179" s="321"/>
      <c r="AD179" s="221" t="str">
        <f t="shared" si="9"/>
        <v/>
      </c>
      <c r="AE179" s="238"/>
      <c r="AF179" s="238"/>
      <c r="AG179" s="238"/>
      <c r="AH179" s="241"/>
      <c r="AI179" s="241"/>
      <c r="AJ179" s="220"/>
      <c r="AK179" s="220"/>
      <c r="AL179" s="321"/>
      <c r="AM179" s="221" t="str">
        <f t="shared" si="10"/>
        <v/>
      </c>
      <c r="AN179" s="238"/>
      <c r="AO179" s="238"/>
      <c r="AP179" s="238"/>
      <c r="AQ179" s="239"/>
      <c r="AR179" s="239"/>
      <c r="AS179" s="220"/>
      <c r="AT179" s="220"/>
      <c r="AU179" s="321"/>
      <c r="AV179" s="221" t="str">
        <f t="shared" si="11"/>
        <v/>
      </c>
      <c r="AW179" s="238"/>
      <c r="AX179" s="238"/>
      <c r="AY179" s="238"/>
      <c r="AZ179" s="241"/>
      <c r="BA179" s="241"/>
      <c r="BB179" s="240"/>
      <c r="BC179" s="220"/>
      <c r="BD179" s="312"/>
      <c r="BE179" s="312"/>
      <c r="BF179" s="500"/>
      <c r="BG179" s="17"/>
    </row>
    <row r="180" spans="1:59" ht="25" customHeight="1" thickBot="1">
      <c r="A180" s="501">
        <v>173</v>
      </c>
      <c r="B180" s="322" t="str">
        <f>IF('Student DATA Entry'!A175="","",VALUE('Student DATA Entry'!A175))</f>
        <v/>
      </c>
      <c r="C180" s="322" t="str">
        <f>IF('Student DATA Entry'!B175="","",'Student DATA Entry'!B175)</f>
        <v/>
      </c>
      <c r="D180" s="323" t="str">
        <f>IF('Student DATA Entry'!G175="","",'Student DATA Entry'!G175)</f>
        <v/>
      </c>
      <c r="E180" s="324" t="str">
        <f>IF('Student DATA Entry'!C175="","",'Student DATA Entry'!C175)</f>
        <v/>
      </c>
      <c r="F180" s="324" t="str">
        <f>IF('Student DATA Entry'!D175="","",'Student DATA Entry'!D175)</f>
        <v/>
      </c>
      <c r="G180" s="324" t="str">
        <f>IF('Student DATA Entry'!E175="","",'Student DATA Entry'!E175)</f>
        <v/>
      </c>
      <c r="H180" s="322" t="str">
        <f>IF('Student DATA Entry'!H175="","",'Student DATA Entry'!H175)</f>
        <v/>
      </c>
      <c r="I180" s="325" t="str">
        <f>IF('Student DATA Entry'!F175="","",'Student DATA Entry'!F175)</f>
        <v/>
      </c>
      <c r="J180" s="238"/>
      <c r="K180" s="238"/>
      <c r="L180" s="238"/>
      <c r="M180" s="239"/>
      <c r="N180" s="220"/>
      <c r="O180" s="238"/>
      <c r="P180" s="238"/>
      <c r="Q180" s="238"/>
      <c r="R180" s="239"/>
      <c r="S180" s="220"/>
      <c r="T180" s="321"/>
      <c r="U180" s="221" t="str">
        <f t="shared" si="8"/>
        <v/>
      </c>
      <c r="V180" s="238"/>
      <c r="W180" s="238"/>
      <c r="X180" s="238"/>
      <c r="Y180" s="239"/>
      <c r="Z180" s="239"/>
      <c r="AA180" s="220"/>
      <c r="AB180" s="220"/>
      <c r="AC180" s="321"/>
      <c r="AD180" s="221" t="str">
        <f t="shared" si="9"/>
        <v/>
      </c>
      <c r="AE180" s="238"/>
      <c r="AF180" s="238"/>
      <c r="AG180" s="238"/>
      <c r="AH180" s="241"/>
      <c r="AI180" s="241"/>
      <c r="AJ180" s="220"/>
      <c r="AK180" s="220"/>
      <c r="AL180" s="321"/>
      <c r="AM180" s="221" t="str">
        <f t="shared" si="10"/>
        <v/>
      </c>
      <c r="AN180" s="238"/>
      <c r="AO180" s="238"/>
      <c r="AP180" s="238"/>
      <c r="AQ180" s="239"/>
      <c r="AR180" s="239"/>
      <c r="AS180" s="220"/>
      <c r="AT180" s="220"/>
      <c r="AU180" s="321"/>
      <c r="AV180" s="221" t="str">
        <f t="shared" si="11"/>
        <v/>
      </c>
      <c r="AW180" s="238"/>
      <c r="AX180" s="238"/>
      <c r="AY180" s="238"/>
      <c r="AZ180" s="241"/>
      <c r="BA180" s="241"/>
      <c r="BB180" s="240"/>
      <c r="BC180" s="220"/>
      <c r="BD180" s="312"/>
      <c r="BE180" s="312"/>
      <c r="BF180" s="500"/>
      <c r="BG180" s="17"/>
    </row>
    <row r="181" spans="1:59" ht="25" customHeight="1" thickBot="1">
      <c r="A181" s="499">
        <v>174</v>
      </c>
      <c r="B181" s="322" t="str">
        <f>IF('Student DATA Entry'!A176="","",VALUE('Student DATA Entry'!A176))</f>
        <v/>
      </c>
      <c r="C181" s="322" t="str">
        <f>IF('Student DATA Entry'!B176="","",'Student DATA Entry'!B176)</f>
        <v/>
      </c>
      <c r="D181" s="323" t="str">
        <f>IF('Student DATA Entry'!G176="","",'Student DATA Entry'!G176)</f>
        <v/>
      </c>
      <c r="E181" s="324" t="str">
        <f>IF('Student DATA Entry'!C176="","",'Student DATA Entry'!C176)</f>
        <v/>
      </c>
      <c r="F181" s="324" t="str">
        <f>IF('Student DATA Entry'!D176="","",'Student DATA Entry'!D176)</f>
        <v/>
      </c>
      <c r="G181" s="324" t="str">
        <f>IF('Student DATA Entry'!E176="","",'Student DATA Entry'!E176)</f>
        <v/>
      </c>
      <c r="H181" s="322" t="str">
        <f>IF('Student DATA Entry'!H176="","",'Student DATA Entry'!H176)</f>
        <v/>
      </c>
      <c r="I181" s="325" t="str">
        <f>IF('Student DATA Entry'!F176="","",'Student DATA Entry'!F176)</f>
        <v/>
      </c>
      <c r="J181" s="238"/>
      <c r="K181" s="238"/>
      <c r="L181" s="238"/>
      <c r="M181" s="239"/>
      <c r="N181" s="220"/>
      <c r="O181" s="238"/>
      <c r="P181" s="238"/>
      <c r="Q181" s="238"/>
      <c r="R181" s="239"/>
      <c r="S181" s="220"/>
      <c r="T181" s="321"/>
      <c r="U181" s="221" t="str">
        <f t="shared" si="8"/>
        <v/>
      </c>
      <c r="V181" s="238"/>
      <c r="W181" s="238"/>
      <c r="X181" s="238"/>
      <c r="Y181" s="239"/>
      <c r="Z181" s="239"/>
      <c r="AA181" s="220"/>
      <c r="AB181" s="220"/>
      <c r="AC181" s="321"/>
      <c r="AD181" s="221" t="str">
        <f t="shared" si="9"/>
        <v/>
      </c>
      <c r="AE181" s="238"/>
      <c r="AF181" s="238"/>
      <c r="AG181" s="238"/>
      <c r="AH181" s="241"/>
      <c r="AI181" s="241"/>
      <c r="AJ181" s="220"/>
      <c r="AK181" s="220"/>
      <c r="AL181" s="321"/>
      <c r="AM181" s="221" t="str">
        <f t="shared" si="10"/>
        <v/>
      </c>
      <c r="AN181" s="238"/>
      <c r="AO181" s="238"/>
      <c r="AP181" s="238"/>
      <c r="AQ181" s="239"/>
      <c r="AR181" s="239"/>
      <c r="AS181" s="220"/>
      <c r="AT181" s="220"/>
      <c r="AU181" s="321"/>
      <c r="AV181" s="221" t="str">
        <f t="shared" si="11"/>
        <v/>
      </c>
      <c r="AW181" s="238"/>
      <c r="AX181" s="238"/>
      <c r="AY181" s="238"/>
      <c r="AZ181" s="241"/>
      <c r="BA181" s="241"/>
      <c r="BB181" s="240"/>
      <c r="BC181" s="220"/>
      <c r="BD181" s="312"/>
      <c r="BE181" s="312"/>
      <c r="BF181" s="500"/>
      <c r="BG181" s="17"/>
    </row>
    <row r="182" spans="1:59" ht="25" customHeight="1" thickBot="1">
      <c r="A182" s="501">
        <v>175</v>
      </c>
      <c r="B182" s="322" t="str">
        <f>IF('Student DATA Entry'!A177="","",VALUE('Student DATA Entry'!A177))</f>
        <v/>
      </c>
      <c r="C182" s="322" t="str">
        <f>IF('Student DATA Entry'!B177="","",'Student DATA Entry'!B177)</f>
        <v/>
      </c>
      <c r="D182" s="323" t="str">
        <f>IF('Student DATA Entry'!G177="","",'Student DATA Entry'!G177)</f>
        <v/>
      </c>
      <c r="E182" s="324" t="str">
        <f>IF('Student DATA Entry'!C177="","",'Student DATA Entry'!C177)</f>
        <v/>
      </c>
      <c r="F182" s="324" t="str">
        <f>IF('Student DATA Entry'!D177="","",'Student DATA Entry'!D177)</f>
        <v/>
      </c>
      <c r="G182" s="324" t="str">
        <f>IF('Student DATA Entry'!E177="","",'Student DATA Entry'!E177)</f>
        <v/>
      </c>
      <c r="H182" s="322" t="str">
        <f>IF('Student DATA Entry'!H177="","",'Student DATA Entry'!H177)</f>
        <v/>
      </c>
      <c r="I182" s="325" t="str">
        <f>IF('Student DATA Entry'!F177="","",'Student DATA Entry'!F177)</f>
        <v/>
      </c>
      <c r="J182" s="238"/>
      <c r="K182" s="238"/>
      <c r="L182" s="238"/>
      <c r="M182" s="239"/>
      <c r="N182" s="220"/>
      <c r="O182" s="238"/>
      <c r="P182" s="238"/>
      <c r="Q182" s="238"/>
      <c r="R182" s="239"/>
      <c r="S182" s="220"/>
      <c r="T182" s="321"/>
      <c r="U182" s="221" t="str">
        <f t="shared" si="8"/>
        <v/>
      </c>
      <c r="V182" s="238"/>
      <c r="W182" s="238"/>
      <c r="X182" s="238"/>
      <c r="Y182" s="239"/>
      <c r="Z182" s="239"/>
      <c r="AA182" s="220"/>
      <c r="AB182" s="220"/>
      <c r="AC182" s="321"/>
      <c r="AD182" s="221" t="str">
        <f t="shared" si="9"/>
        <v/>
      </c>
      <c r="AE182" s="238"/>
      <c r="AF182" s="238"/>
      <c r="AG182" s="238"/>
      <c r="AH182" s="241"/>
      <c r="AI182" s="241"/>
      <c r="AJ182" s="220"/>
      <c r="AK182" s="220"/>
      <c r="AL182" s="321"/>
      <c r="AM182" s="221" t="str">
        <f t="shared" si="10"/>
        <v/>
      </c>
      <c r="AN182" s="238"/>
      <c r="AO182" s="238"/>
      <c r="AP182" s="238"/>
      <c r="AQ182" s="239"/>
      <c r="AR182" s="239"/>
      <c r="AS182" s="220"/>
      <c r="AT182" s="220"/>
      <c r="AU182" s="321"/>
      <c r="AV182" s="221" t="str">
        <f t="shared" si="11"/>
        <v/>
      </c>
      <c r="AW182" s="238"/>
      <c r="AX182" s="238"/>
      <c r="AY182" s="238"/>
      <c r="AZ182" s="241"/>
      <c r="BA182" s="241"/>
      <c r="BB182" s="240"/>
      <c r="BC182" s="220"/>
      <c r="BD182" s="312"/>
      <c r="BE182" s="312"/>
      <c r="BF182" s="500"/>
      <c r="BG182" s="17"/>
    </row>
    <row r="183" spans="1:59" ht="25" customHeight="1" thickBot="1">
      <c r="A183" s="499">
        <v>176</v>
      </c>
      <c r="B183" s="322" t="str">
        <f>IF('Student DATA Entry'!A178="","",VALUE('Student DATA Entry'!A178))</f>
        <v/>
      </c>
      <c r="C183" s="322" t="str">
        <f>IF('Student DATA Entry'!B178="","",'Student DATA Entry'!B178)</f>
        <v/>
      </c>
      <c r="D183" s="323" t="str">
        <f>IF('Student DATA Entry'!G178="","",'Student DATA Entry'!G178)</f>
        <v/>
      </c>
      <c r="E183" s="324" t="str">
        <f>IF('Student DATA Entry'!C178="","",'Student DATA Entry'!C178)</f>
        <v/>
      </c>
      <c r="F183" s="324" t="str">
        <f>IF('Student DATA Entry'!D178="","",'Student DATA Entry'!D178)</f>
        <v/>
      </c>
      <c r="G183" s="324" t="str">
        <f>IF('Student DATA Entry'!E178="","",'Student DATA Entry'!E178)</f>
        <v/>
      </c>
      <c r="H183" s="322" t="str">
        <f>IF('Student DATA Entry'!H178="","",'Student DATA Entry'!H178)</f>
        <v/>
      </c>
      <c r="I183" s="325" t="str">
        <f>IF('Student DATA Entry'!F178="","",'Student DATA Entry'!F178)</f>
        <v/>
      </c>
      <c r="J183" s="238"/>
      <c r="K183" s="238"/>
      <c r="L183" s="238"/>
      <c r="M183" s="239"/>
      <c r="N183" s="220"/>
      <c r="O183" s="238"/>
      <c r="P183" s="238"/>
      <c r="Q183" s="238"/>
      <c r="R183" s="239"/>
      <c r="S183" s="220"/>
      <c r="T183" s="321"/>
      <c r="U183" s="221" t="str">
        <f t="shared" si="8"/>
        <v/>
      </c>
      <c r="V183" s="238"/>
      <c r="W183" s="238"/>
      <c r="X183" s="238"/>
      <c r="Y183" s="239"/>
      <c r="Z183" s="239"/>
      <c r="AA183" s="220"/>
      <c r="AB183" s="220"/>
      <c r="AC183" s="321"/>
      <c r="AD183" s="221" t="str">
        <f t="shared" si="9"/>
        <v/>
      </c>
      <c r="AE183" s="238"/>
      <c r="AF183" s="238"/>
      <c r="AG183" s="238"/>
      <c r="AH183" s="241"/>
      <c r="AI183" s="241"/>
      <c r="AJ183" s="220"/>
      <c r="AK183" s="220"/>
      <c r="AL183" s="321"/>
      <c r="AM183" s="221" t="str">
        <f t="shared" si="10"/>
        <v/>
      </c>
      <c r="AN183" s="238"/>
      <c r="AO183" s="238"/>
      <c r="AP183" s="238"/>
      <c r="AQ183" s="239"/>
      <c r="AR183" s="239"/>
      <c r="AS183" s="220"/>
      <c r="AT183" s="220"/>
      <c r="AU183" s="321"/>
      <c r="AV183" s="221" t="str">
        <f t="shared" si="11"/>
        <v/>
      </c>
      <c r="AW183" s="238"/>
      <c r="AX183" s="238"/>
      <c r="AY183" s="238"/>
      <c r="AZ183" s="241"/>
      <c r="BA183" s="241"/>
      <c r="BB183" s="240"/>
      <c r="BC183" s="220"/>
      <c r="BD183" s="312"/>
      <c r="BE183" s="312"/>
      <c r="BF183" s="500"/>
      <c r="BG183" s="17"/>
    </row>
    <row r="184" spans="1:59" ht="25" customHeight="1" thickBot="1">
      <c r="A184" s="501">
        <v>177</v>
      </c>
      <c r="B184" s="322" t="str">
        <f>IF('Student DATA Entry'!A179="","",VALUE('Student DATA Entry'!A179))</f>
        <v/>
      </c>
      <c r="C184" s="322" t="str">
        <f>IF('Student DATA Entry'!B179="","",'Student DATA Entry'!B179)</f>
        <v/>
      </c>
      <c r="D184" s="323" t="str">
        <f>IF('Student DATA Entry'!G179="","",'Student DATA Entry'!G179)</f>
        <v/>
      </c>
      <c r="E184" s="324" t="str">
        <f>IF('Student DATA Entry'!C179="","",'Student DATA Entry'!C179)</f>
        <v/>
      </c>
      <c r="F184" s="324" t="str">
        <f>IF('Student DATA Entry'!D179="","",'Student DATA Entry'!D179)</f>
        <v/>
      </c>
      <c r="G184" s="324" t="str">
        <f>IF('Student DATA Entry'!E179="","",'Student DATA Entry'!E179)</f>
        <v/>
      </c>
      <c r="H184" s="322" t="str">
        <f>IF('Student DATA Entry'!H179="","",'Student DATA Entry'!H179)</f>
        <v/>
      </c>
      <c r="I184" s="325" t="str">
        <f>IF('Student DATA Entry'!F179="","",'Student DATA Entry'!F179)</f>
        <v/>
      </c>
      <c r="J184" s="238"/>
      <c r="K184" s="238"/>
      <c r="L184" s="238"/>
      <c r="M184" s="239"/>
      <c r="N184" s="220"/>
      <c r="O184" s="238"/>
      <c r="P184" s="238"/>
      <c r="Q184" s="238"/>
      <c r="R184" s="239"/>
      <c r="S184" s="220"/>
      <c r="T184" s="321"/>
      <c r="U184" s="221" t="str">
        <f t="shared" si="8"/>
        <v/>
      </c>
      <c r="V184" s="238"/>
      <c r="W184" s="238"/>
      <c r="X184" s="238"/>
      <c r="Y184" s="239"/>
      <c r="Z184" s="239"/>
      <c r="AA184" s="220"/>
      <c r="AB184" s="220"/>
      <c r="AC184" s="321"/>
      <c r="AD184" s="221" t="str">
        <f t="shared" si="9"/>
        <v/>
      </c>
      <c r="AE184" s="238"/>
      <c r="AF184" s="238"/>
      <c r="AG184" s="238"/>
      <c r="AH184" s="241"/>
      <c r="AI184" s="241"/>
      <c r="AJ184" s="220"/>
      <c r="AK184" s="220"/>
      <c r="AL184" s="321"/>
      <c r="AM184" s="221" t="str">
        <f t="shared" si="10"/>
        <v/>
      </c>
      <c r="AN184" s="238"/>
      <c r="AO184" s="238"/>
      <c r="AP184" s="238"/>
      <c r="AQ184" s="239"/>
      <c r="AR184" s="239"/>
      <c r="AS184" s="220"/>
      <c r="AT184" s="220"/>
      <c r="AU184" s="321"/>
      <c r="AV184" s="221" t="str">
        <f t="shared" si="11"/>
        <v/>
      </c>
      <c r="AW184" s="238"/>
      <c r="AX184" s="238"/>
      <c r="AY184" s="238"/>
      <c r="AZ184" s="241"/>
      <c r="BA184" s="241"/>
      <c r="BB184" s="240"/>
      <c r="BC184" s="220"/>
      <c r="BD184" s="312"/>
      <c r="BE184" s="312"/>
      <c r="BF184" s="500"/>
      <c r="BG184" s="17"/>
    </row>
    <row r="185" spans="1:59" ht="25" customHeight="1" thickBot="1">
      <c r="A185" s="499">
        <v>178</v>
      </c>
      <c r="B185" s="322" t="str">
        <f>IF('Student DATA Entry'!A180="","",VALUE('Student DATA Entry'!A180))</f>
        <v/>
      </c>
      <c r="C185" s="322" t="str">
        <f>IF('Student DATA Entry'!B180="","",'Student DATA Entry'!B180)</f>
        <v/>
      </c>
      <c r="D185" s="323" t="str">
        <f>IF('Student DATA Entry'!G180="","",'Student DATA Entry'!G180)</f>
        <v/>
      </c>
      <c r="E185" s="324" t="str">
        <f>IF('Student DATA Entry'!C180="","",'Student DATA Entry'!C180)</f>
        <v/>
      </c>
      <c r="F185" s="324" t="str">
        <f>IF('Student DATA Entry'!D180="","",'Student DATA Entry'!D180)</f>
        <v/>
      </c>
      <c r="G185" s="324" t="str">
        <f>IF('Student DATA Entry'!E180="","",'Student DATA Entry'!E180)</f>
        <v/>
      </c>
      <c r="H185" s="322" t="str">
        <f>IF('Student DATA Entry'!H180="","",'Student DATA Entry'!H180)</f>
        <v/>
      </c>
      <c r="I185" s="325" t="str">
        <f>IF('Student DATA Entry'!F180="","",'Student DATA Entry'!F180)</f>
        <v/>
      </c>
      <c r="J185" s="238"/>
      <c r="K185" s="238"/>
      <c r="L185" s="238"/>
      <c r="M185" s="239"/>
      <c r="N185" s="220"/>
      <c r="O185" s="238"/>
      <c r="P185" s="238"/>
      <c r="Q185" s="238"/>
      <c r="R185" s="239"/>
      <c r="S185" s="220"/>
      <c r="T185" s="321"/>
      <c r="U185" s="221" t="str">
        <f t="shared" si="8"/>
        <v/>
      </c>
      <c r="V185" s="238"/>
      <c r="W185" s="238"/>
      <c r="X185" s="238"/>
      <c r="Y185" s="239"/>
      <c r="Z185" s="239"/>
      <c r="AA185" s="220"/>
      <c r="AB185" s="220"/>
      <c r="AC185" s="321"/>
      <c r="AD185" s="221" t="str">
        <f t="shared" si="9"/>
        <v/>
      </c>
      <c r="AE185" s="238"/>
      <c r="AF185" s="238"/>
      <c r="AG185" s="238"/>
      <c r="AH185" s="241"/>
      <c r="AI185" s="241"/>
      <c r="AJ185" s="220"/>
      <c r="AK185" s="220"/>
      <c r="AL185" s="321"/>
      <c r="AM185" s="221" t="str">
        <f t="shared" si="10"/>
        <v/>
      </c>
      <c r="AN185" s="238"/>
      <c r="AO185" s="238"/>
      <c r="AP185" s="238"/>
      <c r="AQ185" s="239"/>
      <c r="AR185" s="239"/>
      <c r="AS185" s="220"/>
      <c r="AT185" s="220"/>
      <c r="AU185" s="321"/>
      <c r="AV185" s="221" t="str">
        <f t="shared" si="11"/>
        <v/>
      </c>
      <c r="AW185" s="238"/>
      <c r="AX185" s="238"/>
      <c r="AY185" s="238"/>
      <c r="AZ185" s="241"/>
      <c r="BA185" s="241"/>
      <c r="BB185" s="240"/>
      <c r="BC185" s="220"/>
      <c r="BD185" s="312"/>
      <c r="BE185" s="312"/>
      <c r="BF185" s="500"/>
      <c r="BG185" s="17"/>
    </row>
    <row r="186" spans="1:59" ht="25" customHeight="1" thickBot="1">
      <c r="A186" s="501">
        <v>179</v>
      </c>
      <c r="B186" s="322" t="str">
        <f>IF('Student DATA Entry'!A181="","",VALUE('Student DATA Entry'!A181))</f>
        <v/>
      </c>
      <c r="C186" s="322" t="str">
        <f>IF('Student DATA Entry'!B181="","",'Student DATA Entry'!B181)</f>
        <v/>
      </c>
      <c r="D186" s="323" t="str">
        <f>IF('Student DATA Entry'!G181="","",'Student DATA Entry'!G181)</f>
        <v/>
      </c>
      <c r="E186" s="324" t="str">
        <f>IF('Student DATA Entry'!C181="","",'Student DATA Entry'!C181)</f>
        <v/>
      </c>
      <c r="F186" s="324" t="str">
        <f>IF('Student DATA Entry'!D181="","",'Student DATA Entry'!D181)</f>
        <v/>
      </c>
      <c r="G186" s="324" t="str">
        <f>IF('Student DATA Entry'!E181="","",'Student DATA Entry'!E181)</f>
        <v/>
      </c>
      <c r="H186" s="322" t="str">
        <f>IF('Student DATA Entry'!H181="","",'Student DATA Entry'!H181)</f>
        <v/>
      </c>
      <c r="I186" s="325" t="str">
        <f>IF('Student DATA Entry'!F181="","",'Student DATA Entry'!F181)</f>
        <v/>
      </c>
      <c r="J186" s="238"/>
      <c r="K186" s="238"/>
      <c r="L186" s="238"/>
      <c r="M186" s="239"/>
      <c r="N186" s="220"/>
      <c r="O186" s="238"/>
      <c r="P186" s="238"/>
      <c r="Q186" s="238"/>
      <c r="R186" s="239"/>
      <c r="S186" s="220"/>
      <c r="T186" s="321"/>
      <c r="U186" s="221" t="str">
        <f t="shared" si="8"/>
        <v/>
      </c>
      <c r="V186" s="238"/>
      <c r="W186" s="238"/>
      <c r="X186" s="238"/>
      <c r="Y186" s="239"/>
      <c r="Z186" s="239"/>
      <c r="AA186" s="220"/>
      <c r="AB186" s="220"/>
      <c r="AC186" s="321"/>
      <c r="AD186" s="221" t="str">
        <f t="shared" si="9"/>
        <v/>
      </c>
      <c r="AE186" s="238"/>
      <c r="AF186" s="238"/>
      <c r="AG186" s="238"/>
      <c r="AH186" s="241"/>
      <c r="AI186" s="241"/>
      <c r="AJ186" s="220"/>
      <c r="AK186" s="220"/>
      <c r="AL186" s="321"/>
      <c r="AM186" s="221" t="str">
        <f t="shared" si="10"/>
        <v/>
      </c>
      <c r="AN186" s="238"/>
      <c r="AO186" s="238"/>
      <c r="AP186" s="238"/>
      <c r="AQ186" s="239"/>
      <c r="AR186" s="239"/>
      <c r="AS186" s="220"/>
      <c r="AT186" s="220"/>
      <c r="AU186" s="321"/>
      <c r="AV186" s="221" t="str">
        <f t="shared" si="11"/>
        <v/>
      </c>
      <c r="AW186" s="238"/>
      <c r="AX186" s="238"/>
      <c r="AY186" s="238"/>
      <c r="AZ186" s="241"/>
      <c r="BA186" s="241"/>
      <c r="BB186" s="240"/>
      <c r="BC186" s="220"/>
      <c r="BD186" s="312"/>
      <c r="BE186" s="312"/>
      <c r="BF186" s="500"/>
      <c r="BG186" s="17"/>
    </row>
    <row r="187" spans="1:59" ht="25" customHeight="1" thickBot="1">
      <c r="A187" s="499">
        <v>180</v>
      </c>
      <c r="B187" s="322" t="str">
        <f>IF('Student DATA Entry'!A182="","",VALUE('Student DATA Entry'!A182))</f>
        <v/>
      </c>
      <c r="C187" s="322" t="str">
        <f>IF('Student DATA Entry'!B182="","",'Student DATA Entry'!B182)</f>
        <v/>
      </c>
      <c r="D187" s="323" t="str">
        <f>IF('Student DATA Entry'!G182="","",'Student DATA Entry'!G182)</f>
        <v/>
      </c>
      <c r="E187" s="324" t="str">
        <f>IF('Student DATA Entry'!C182="","",'Student DATA Entry'!C182)</f>
        <v/>
      </c>
      <c r="F187" s="324" t="str">
        <f>IF('Student DATA Entry'!D182="","",'Student DATA Entry'!D182)</f>
        <v/>
      </c>
      <c r="G187" s="324" t="str">
        <f>IF('Student DATA Entry'!E182="","",'Student DATA Entry'!E182)</f>
        <v/>
      </c>
      <c r="H187" s="322" t="str">
        <f>IF('Student DATA Entry'!H182="","",'Student DATA Entry'!H182)</f>
        <v/>
      </c>
      <c r="I187" s="325" t="str">
        <f>IF('Student DATA Entry'!F182="","",'Student DATA Entry'!F182)</f>
        <v/>
      </c>
      <c r="J187" s="238"/>
      <c r="K187" s="238"/>
      <c r="L187" s="238"/>
      <c r="M187" s="239"/>
      <c r="N187" s="220"/>
      <c r="O187" s="238"/>
      <c r="P187" s="238"/>
      <c r="Q187" s="238"/>
      <c r="R187" s="239"/>
      <c r="S187" s="220"/>
      <c r="T187" s="321"/>
      <c r="U187" s="221" t="str">
        <f t="shared" si="8"/>
        <v/>
      </c>
      <c r="V187" s="238"/>
      <c r="W187" s="238"/>
      <c r="X187" s="238"/>
      <c r="Y187" s="239"/>
      <c r="Z187" s="239"/>
      <c r="AA187" s="220"/>
      <c r="AB187" s="220"/>
      <c r="AC187" s="321"/>
      <c r="AD187" s="221" t="str">
        <f t="shared" si="9"/>
        <v/>
      </c>
      <c r="AE187" s="238"/>
      <c r="AF187" s="238"/>
      <c r="AG187" s="238"/>
      <c r="AH187" s="241"/>
      <c r="AI187" s="241"/>
      <c r="AJ187" s="220"/>
      <c r="AK187" s="220"/>
      <c r="AL187" s="321"/>
      <c r="AM187" s="221" t="str">
        <f t="shared" si="10"/>
        <v/>
      </c>
      <c r="AN187" s="238"/>
      <c r="AO187" s="238"/>
      <c r="AP187" s="238"/>
      <c r="AQ187" s="239"/>
      <c r="AR187" s="239"/>
      <c r="AS187" s="220"/>
      <c r="AT187" s="220"/>
      <c r="AU187" s="321"/>
      <c r="AV187" s="221" t="str">
        <f t="shared" si="11"/>
        <v/>
      </c>
      <c r="AW187" s="238"/>
      <c r="AX187" s="238"/>
      <c r="AY187" s="238"/>
      <c r="AZ187" s="241"/>
      <c r="BA187" s="241"/>
      <c r="BB187" s="240"/>
      <c r="BC187" s="220"/>
      <c r="BD187" s="312"/>
      <c r="BE187" s="312"/>
      <c r="BF187" s="500"/>
      <c r="BG187" s="17"/>
    </row>
    <row r="188" spans="1:59" ht="25" customHeight="1" thickBot="1">
      <c r="A188" s="501">
        <v>181</v>
      </c>
      <c r="B188" s="322" t="str">
        <f>IF('Student DATA Entry'!A183="","",VALUE('Student DATA Entry'!A183))</f>
        <v/>
      </c>
      <c r="C188" s="322" t="str">
        <f>IF('Student DATA Entry'!B183="","",'Student DATA Entry'!B183)</f>
        <v/>
      </c>
      <c r="D188" s="323" t="str">
        <f>IF('Student DATA Entry'!G183="","",'Student DATA Entry'!G183)</f>
        <v/>
      </c>
      <c r="E188" s="324" t="str">
        <f>IF('Student DATA Entry'!C183="","",'Student DATA Entry'!C183)</f>
        <v/>
      </c>
      <c r="F188" s="324" t="str">
        <f>IF('Student DATA Entry'!D183="","",'Student DATA Entry'!D183)</f>
        <v/>
      </c>
      <c r="G188" s="324" t="str">
        <f>IF('Student DATA Entry'!E183="","",'Student DATA Entry'!E183)</f>
        <v/>
      </c>
      <c r="H188" s="322" t="str">
        <f>IF('Student DATA Entry'!H183="","",'Student DATA Entry'!H183)</f>
        <v/>
      </c>
      <c r="I188" s="325" t="str">
        <f>IF('Student DATA Entry'!F183="","",'Student DATA Entry'!F183)</f>
        <v/>
      </c>
      <c r="J188" s="238"/>
      <c r="K188" s="238"/>
      <c r="L188" s="238"/>
      <c r="M188" s="239"/>
      <c r="N188" s="220"/>
      <c r="O188" s="238"/>
      <c r="P188" s="238"/>
      <c r="Q188" s="238"/>
      <c r="R188" s="239"/>
      <c r="S188" s="220"/>
      <c r="T188" s="321"/>
      <c r="U188" s="221" t="str">
        <f t="shared" si="8"/>
        <v/>
      </c>
      <c r="V188" s="238"/>
      <c r="W188" s="238"/>
      <c r="X188" s="238"/>
      <c r="Y188" s="239"/>
      <c r="Z188" s="239"/>
      <c r="AA188" s="220"/>
      <c r="AB188" s="220"/>
      <c r="AC188" s="321"/>
      <c r="AD188" s="221" t="str">
        <f t="shared" si="9"/>
        <v/>
      </c>
      <c r="AE188" s="238"/>
      <c r="AF188" s="238"/>
      <c r="AG188" s="238"/>
      <c r="AH188" s="241"/>
      <c r="AI188" s="241"/>
      <c r="AJ188" s="220"/>
      <c r="AK188" s="220"/>
      <c r="AL188" s="321"/>
      <c r="AM188" s="221" t="str">
        <f t="shared" si="10"/>
        <v/>
      </c>
      <c r="AN188" s="238"/>
      <c r="AO188" s="238"/>
      <c r="AP188" s="238"/>
      <c r="AQ188" s="239"/>
      <c r="AR188" s="239"/>
      <c r="AS188" s="220"/>
      <c r="AT188" s="220"/>
      <c r="AU188" s="321"/>
      <c r="AV188" s="221" t="str">
        <f t="shared" si="11"/>
        <v/>
      </c>
      <c r="AW188" s="238"/>
      <c r="AX188" s="238"/>
      <c r="AY188" s="238"/>
      <c r="AZ188" s="241"/>
      <c r="BA188" s="241"/>
      <c r="BB188" s="240"/>
      <c r="BC188" s="220"/>
      <c r="BD188" s="312"/>
      <c r="BE188" s="312"/>
      <c r="BF188" s="500"/>
      <c r="BG188" s="17"/>
    </row>
    <row r="189" spans="1:59" ht="25" customHeight="1" thickBot="1">
      <c r="A189" s="499">
        <v>182</v>
      </c>
      <c r="B189" s="322" t="str">
        <f>IF('Student DATA Entry'!A184="","",VALUE('Student DATA Entry'!A184))</f>
        <v/>
      </c>
      <c r="C189" s="322" t="str">
        <f>IF('Student DATA Entry'!B184="","",'Student DATA Entry'!B184)</f>
        <v/>
      </c>
      <c r="D189" s="323" t="str">
        <f>IF('Student DATA Entry'!G184="","",'Student DATA Entry'!G184)</f>
        <v/>
      </c>
      <c r="E189" s="324" t="str">
        <f>IF('Student DATA Entry'!C184="","",'Student DATA Entry'!C184)</f>
        <v/>
      </c>
      <c r="F189" s="324" t="str">
        <f>IF('Student DATA Entry'!D184="","",'Student DATA Entry'!D184)</f>
        <v/>
      </c>
      <c r="G189" s="324" t="str">
        <f>IF('Student DATA Entry'!E184="","",'Student DATA Entry'!E184)</f>
        <v/>
      </c>
      <c r="H189" s="322" t="str">
        <f>IF('Student DATA Entry'!H184="","",'Student DATA Entry'!H184)</f>
        <v/>
      </c>
      <c r="I189" s="325" t="str">
        <f>IF('Student DATA Entry'!F184="","",'Student DATA Entry'!F184)</f>
        <v/>
      </c>
      <c r="J189" s="238"/>
      <c r="K189" s="238"/>
      <c r="L189" s="238"/>
      <c r="M189" s="239"/>
      <c r="N189" s="220"/>
      <c r="O189" s="238"/>
      <c r="P189" s="238"/>
      <c r="Q189" s="238"/>
      <c r="R189" s="239"/>
      <c r="S189" s="220"/>
      <c r="T189" s="321"/>
      <c r="U189" s="221" t="str">
        <f t="shared" si="8"/>
        <v/>
      </c>
      <c r="V189" s="238"/>
      <c r="W189" s="238"/>
      <c r="X189" s="238"/>
      <c r="Y189" s="239"/>
      <c r="Z189" s="239"/>
      <c r="AA189" s="220"/>
      <c r="AB189" s="220"/>
      <c r="AC189" s="321"/>
      <c r="AD189" s="221" t="str">
        <f t="shared" si="9"/>
        <v/>
      </c>
      <c r="AE189" s="238"/>
      <c r="AF189" s="238"/>
      <c r="AG189" s="238"/>
      <c r="AH189" s="241"/>
      <c r="AI189" s="241"/>
      <c r="AJ189" s="220"/>
      <c r="AK189" s="220"/>
      <c r="AL189" s="321"/>
      <c r="AM189" s="221" t="str">
        <f t="shared" si="10"/>
        <v/>
      </c>
      <c r="AN189" s="238"/>
      <c r="AO189" s="238"/>
      <c r="AP189" s="238"/>
      <c r="AQ189" s="239"/>
      <c r="AR189" s="239"/>
      <c r="AS189" s="220"/>
      <c r="AT189" s="220"/>
      <c r="AU189" s="321"/>
      <c r="AV189" s="221" t="str">
        <f t="shared" si="11"/>
        <v/>
      </c>
      <c r="AW189" s="238"/>
      <c r="AX189" s="238"/>
      <c r="AY189" s="238"/>
      <c r="AZ189" s="241"/>
      <c r="BA189" s="241"/>
      <c r="BB189" s="240"/>
      <c r="BC189" s="220"/>
      <c r="BD189" s="312"/>
      <c r="BE189" s="312"/>
      <c r="BF189" s="500"/>
      <c r="BG189" s="17"/>
    </row>
    <row r="190" spans="1:59" ht="25" customHeight="1" thickBot="1">
      <c r="A190" s="501">
        <v>183</v>
      </c>
      <c r="B190" s="322" t="str">
        <f>IF('Student DATA Entry'!A185="","",VALUE('Student DATA Entry'!A185))</f>
        <v/>
      </c>
      <c r="C190" s="322" t="str">
        <f>IF('Student DATA Entry'!B185="","",'Student DATA Entry'!B185)</f>
        <v/>
      </c>
      <c r="D190" s="323" t="str">
        <f>IF('Student DATA Entry'!G185="","",'Student DATA Entry'!G185)</f>
        <v/>
      </c>
      <c r="E190" s="324" t="str">
        <f>IF('Student DATA Entry'!C185="","",'Student DATA Entry'!C185)</f>
        <v/>
      </c>
      <c r="F190" s="324" t="str">
        <f>IF('Student DATA Entry'!D185="","",'Student DATA Entry'!D185)</f>
        <v/>
      </c>
      <c r="G190" s="324" t="str">
        <f>IF('Student DATA Entry'!E185="","",'Student DATA Entry'!E185)</f>
        <v/>
      </c>
      <c r="H190" s="322" t="str">
        <f>IF('Student DATA Entry'!H185="","",'Student DATA Entry'!H185)</f>
        <v/>
      </c>
      <c r="I190" s="325" t="str">
        <f>IF('Student DATA Entry'!F185="","",'Student DATA Entry'!F185)</f>
        <v/>
      </c>
      <c r="J190" s="238"/>
      <c r="K190" s="238"/>
      <c r="L190" s="238"/>
      <c r="M190" s="239"/>
      <c r="N190" s="220"/>
      <c r="O190" s="238"/>
      <c r="P190" s="238"/>
      <c r="Q190" s="238"/>
      <c r="R190" s="239"/>
      <c r="S190" s="220"/>
      <c r="T190" s="321"/>
      <c r="U190" s="221" t="str">
        <f t="shared" si="8"/>
        <v/>
      </c>
      <c r="V190" s="238"/>
      <c r="W190" s="238"/>
      <c r="X190" s="238"/>
      <c r="Y190" s="239"/>
      <c r="Z190" s="239"/>
      <c r="AA190" s="220"/>
      <c r="AB190" s="220"/>
      <c r="AC190" s="321"/>
      <c r="AD190" s="221" t="str">
        <f t="shared" si="9"/>
        <v/>
      </c>
      <c r="AE190" s="238"/>
      <c r="AF190" s="238"/>
      <c r="AG190" s="238"/>
      <c r="AH190" s="241"/>
      <c r="AI190" s="241"/>
      <c r="AJ190" s="220"/>
      <c r="AK190" s="220"/>
      <c r="AL190" s="321"/>
      <c r="AM190" s="221" t="str">
        <f t="shared" si="10"/>
        <v/>
      </c>
      <c r="AN190" s="238"/>
      <c r="AO190" s="238"/>
      <c r="AP190" s="238"/>
      <c r="AQ190" s="239"/>
      <c r="AR190" s="239"/>
      <c r="AS190" s="220"/>
      <c r="AT190" s="220"/>
      <c r="AU190" s="321"/>
      <c r="AV190" s="221" t="str">
        <f t="shared" si="11"/>
        <v/>
      </c>
      <c r="AW190" s="238"/>
      <c r="AX190" s="238"/>
      <c r="AY190" s="238"/>
      <c r="AZ190" s="241"/>
      <c r="BA190" s="241"/>
      <c r="BB190" s="240"/>
      <c r="BC190" s="220"/>
      <c r="BD190" s="312"/>
      <c r="BE190" s="312"/>
      <c r="BF190" s="500"/>
      <c r="BG190" s="17"/>
    </row>
    <row r="191" spans="1:59" ht="25" customHeight="1" thickBot="1">
      <c r="A191" s="499">
        <v>184</v>
      </c>
      <c r="B191" s="322" t="str">
        <f>IF('Student DATA Entry'!A186="","",VALUE('Student DATA Entry'!A186))</f>
        <v/>
      </c>
      <c r="C191" s="322" t="str">
        <f>IF('Student DATA Entry'!B186="","",'Student DATA Entry'!B186)</f>
        <v/>
      </c>
      <c r="D191" s="323" t="str">
        <f>IF('Student DATA Entry'!G186="","",'Student DATA Entry'!G186)</f>
        <v/>
      </c>
      <c r="E191" s="324" t="str">
        <f>IF('Student DATA Entry'!C186="","",'Student DATA Entry'!C186)</f>
        <v/>
      </c>
      <c r="F191" s="324" t="str">
        <f>IF('Student DATA Entry'!D186="","",'Student DATA Entry'!D186)</f>
        <v/>
      </c>
      <c r="G191" s="324" t="str">
        <f>IF('Student DATA Entry'!E186="","",'Student DATA Entry'!E186)</f>
        <v/>
      </c>
      <c r="H191" s="322" t="str">
        <f>IF('Student DATA Entry'!H186="","",'Student DATA Entry'!H186)</f>
        <v/>
      </c>
      <c r="I191" s="325" t="str">
        <f>IF('Student DATA Entry'!F186="","",'Student DATA Entry'!F186)</f>
        <v/>
      </c>
      <c r="J191" s="238"/>
      <c r="K191" s="238"/>
      <c r="L191" s="238"/>
      <c r="M191" s="239"/>
      <c r="N191" s="220"/>
      <c r="O191" s="238"/>
      <c r="P191" s="238"/>
      <c r="Q191" s="238"/>
      <c r="R191" s="239"/>
      <c r="S191" s="220"/>
      <c r="T191" s="321"/>
      <c r="U191" s="221" t="str">
        <f t="shared" si="8"/>
        <v/>
      </c>
      <c r="V191" s="238"/>
      <c r="W191" s="238"/>
      <c r="X191" s="238"/>
      <c r="Y191" s="239"/>
      <c r="Z191" s="239"/>
      <c r="AA191" s="220"/>
      <c r="AB191" s="220"/>
      <c r="AC191" s="321"/>
      <c r="AD191" s="221" t="str">
        <f t="shared" si="9"/>
        <v/>
      </c>
      <c r="AE191" s="238"/>
      <c r="AF191" s="238"/>
      <c r="AG191" s="238"/>
      <c r="AH191" s="241"/>
      <c r="AI191" s="241"/>
      <c r="AJ191" s="220"/>
      <c r="AK191" s="220"/>
      <c r="AL191" s="321"/>
      <c r="AM191" s="221" t="str">
        <f t="shared" si="10"/>
        <v/>
      </c>
      <c r="AN191" s="238"/>
      <c r="AO191" s="238"/>
      <c r="AP191" s="238"/>
      <c r="AQ191" s="239"/>
      <c r="AR191" s="239"/>
      <c r="AS191" s="220"/>
      <c r="AT191" s="220"/>
      <c r="AU191" s="321"/>
      <c r="AV191" s="221" t="str">
        <f t="shared" si="11"/>
        <v/>
      </c>
      <c r="AW191" s="238"/>
      <c r="AX191" s="238"/>
      <c r="AY191" s="238"/>
      <c r="AZ191" s="241"/>
      <c r="BA191" s="241"/>
      <c r="BB191" s="240"/>
      <c r="BC191" s="220"/>
      <c r="BD191" s="312"/>
      <c r="BE191" s="312"/>
      <c r="BF191" s="500"/>
      <c r="BG191" s="17"/>
    </row>
    <row r="192" spans="1:59" ht="25" customHeight="1" thickBot="1">
      <c r="A192" s="501">
        <v>185</v>
      </c>
      <c r="B192" s="322" t="str">
        <f>IF('Student DATA Entry'!A187="","",VALUE('Student DATA Entry'!A187))</f>
        <v/>
      </c>
      <c r="C192" s="322" t="str">
        <f>IF('Student DATA Entry'!B187="","",'Student DATA Entry'!B187)</f>
        <v/>
      </c>
      <c r="D192" s="323" t="str">
        <f>IF('Student DATA Entry'!G187="","",'Student DATA Entry'!G187)</f>
        <v/>
      </c>
      <c r="E192" s="324" t="str">
        <f>IF('Student DATA Entry'!C187="","",'Student DATA Entry'!C187)</f>
        <v/>
      </c>
      <c r="F192" s="324" t="str">
        <f>IF('Student DATA Entry'!D187="","",'Student DATA Entry'!D187)</f>
        <v/>
      </c>
      <c r="G192" s="324" t="str">
        <f>IF('Student DATA Entry'!E187="","",'Student DATA Entry'!E187)</f>
        <v/>
      </c>
      <c r="H192" s="322" t="str">
        <f>IF('Student DATA Entry'!H187="","",'Student DATA Entry'!H187)</f>
        <v/>
      </c>
      <c r="I192" s="325" t="str">
        <f>IF('Student DATA Entry'!F187="","",'Student DATA Entry'!F187)</f>
        <v/>
      </c>
      <c r="J192" s="238"/>
      <c r="K192" s="238"/>
      <c r="L192" s="238"/>
      <c r="M192" s="239"/>
      <c r="N192" s="220"/>
      <c r="O192" s="238"/>
      <c r="P192" s="238"/>
      <c r="Q192" s="238"/>
      <c r="R192" s="239"/>
      <c r="S192" s="220"/>
      <c r="T192" s="321"/>
      <c r="U192" s="221" t="str">
        <f t="shared" si="8"/>
        <v/>
      </c>
      <c r="V192" s="238"/>
      <c r="W192" s="238"/>
      <c r="X192" s="238"/>
      <c r="Y192" s="239"/>
      <c r="Z192" s="239"/>
      <c r="AA192" s="220"/>
      <c r="AB192" s="220"/>
      <c r="AC192" s="321"/>
      <c r="AD192" s="221" t="str">
        <f t="shared" si="9"/>
        <v/>
      </c>
      <c r="AE192" s="238"/>
      <c r="AF192" s="238"/>
      <c r="AG192" s="238"/>
      <c r="AH192" s="241"/>
      <c r="AI192" s="241"/>
      <c r="AJ192" s="220"/>
      <c r="AK192" s="220"/>
      <c r="AL192" s="321"/>
      <c r="AM192" s="221" t="str">
        <f t="shared" si="10"/>
        <v/>
      </c>
      <c r="AN192" s="238"/>
      <c r="AO192" s="238"/>
      <c r="AP192" s="238"/>
      <c r="AQ192" s="239"/>
      <c r="AR192" s="239"/>
      <c r="AS192" s="220"/>
      <c r="AT192" s="220"/>
      <c r="AU192" s="321"/>
      <c r="AV192" s="221" t="str">
        <f t="shared" si="11"/>
        <v/>
      </c>
      <c r="AW192" s="238"/>
      <c r="AX192" s="238"/>
      <c r="AY192" s="238"/>
      <c r="AZ192" s="241"/>
      <c r="BA192" s="241"/>
      <c r="BB192" s="240"/>
      <c r="BC192" s="220"/>
      <c r="BD192" s="312"/>
      <c r="BE192" s="312"/>
      <c r="BF192" s="500"/>
      <c r="BG192" s="17"/>
    </row>
    <row r="193" spans="1:59" ht="25" customHeight="1" thickBot="1">
      <c r="A193" s="499">
        <v>186</v>
      </c>
      <c r="B193" s="322" t="str">
        <f>IF('Student DATA Entry'!A188="","",VALUE('Student DATA Entry'!A188))</f>
        <v/>
      </c>
      <c r="C193" s="322" t="str">
        <f>IF('Student DATA Entry'!B188="","",'Student DATA Entry'!B188)</f>
        <v/>
      </c>
      <c r="D193" s="323" t="str">
        <f>IF('Student DATA Entry'!G188="","",'Student DATA Entry'!G188)</f>
        <v/>
      </c>
      <c r="E193" s="324" t="str">
        <f>IF('Student DATA Entry'!C188="","",'Student DATA Entry'!C188)</f>
        <v/>
      </c>
      <c r="F193" s="324" t="str">
        <f>IF('Student DATA Entry'!D188="","",'Student DATA Entry'!D188)</f>
        <v/>
      </c>
      <c r="G193" s="324" t="str">
        <f>IF('Student DATA Entry'!E188="","",'Student DATA Entry'!E188)</f>
        <v/>
      </c>
      <c r="H193" s="322" t="str">
        <f>IF('Student DATA Entry'!H188="","",'Student DATA Entry'!H188)</f>
        <v/>
      </c>
      <c r="I193" s="325" t="str">
        <f>IF('Student DATA Entry'!F188="","",'Student DATA Entry'!F188)</f>
        <v/>
      </c>
      <c r="J193" s="238"/>
      <c r="K193" s="238"/>
      <c r="L193" s="238"/>
      <c r="M193" s="239"/>
      <c r="N193" s="220"/>
      <c r="O193" s="238"/>
      <c r="P193" s="238"/>
      <c r="Q193" s="238"/>
      <c r="R193" s="239"/>
      <c r="S193" s="220"/>
      <c r="T193" s="321"/>
      <c r="U193" s="221" t="str">
        <f t="shared" si="8"/>
        <v/>
      </c>
      <c r="V193" s="238"/>
      <c r="W193" s="238"/>
      <c r="X193" s="238"/>
      <c r="Y193" s="239"/>
      <c r="Z193" s="239"/>
      <c r="AA193" s="220"/>
      <c r="AB193" s="220"/>
      <c r="AC193" s="321"/>
      <c r="AD193" s="221" t="str">
        <f t="shared" si="9"/>
        <v/>
      </c>
      <c r="AE193" s="238"/>
      <c r="AF193" s="238"/>
      <c r="AG193" s="238"/>
      <c r="AH193" s="241"/>
      <c r="AI193" s="241"/>
      <c r="AJ193" s="220"/>
      <c r="AK193" s="220"/>
      <c r="AL193" s="321"/>
      <c r="AM193" s="221" t="str">
        <f t="shared" si="10"/>
        <v/>
      </c>
      <c r="AN193" s="238"/>
      <c r="AO193" s="238"/>
      <c r="AP193" s="238"/>
      <c r="AQ193" s="239"/>
      <c r="AR193" s="239"/>
      <c r="AS193" s="220"/>
      <c r="AT193" s="220"/>
      <c r="AU193" s="321"/>
      <c r="AV193" s="221" t="str">
        <f t="shared" si="11"/>
        <v/>
      </c>
      <c r="AW193" s="238"/>
      <c r="AX193" s="238"/>
      <c r="AY193" s="238"/>
      <c r="AZ193" s="241"/>
      <c r="BA193" s="241"/>
      <c r="BB193" s="240"/>
      <c r="BC193" s="220"/>
      <c r="BD193" s="312"/>
      <c r="BE193" s="312"/>
      <c r="BF193" s="500"/>
      <c r="BG193" s="17"/>
    </row>
    <row r="194" spans="1:59" ht="25" customHeight="1" thickBot="1">
      <c r="A194" s="501">
        <v>187</v>
      </c>
      <c r="B194" s="322" t="str">
        <f>IF('Student DATA Entry'!A189="","",VALUE('Student DATA Entry'!A189))</f>
        <v/>
      </c>
      <c r="C194" s="322" t="str">
        <f>IF('Student DATA Entry'!B189="","",'Student DATA Entry'!B189)</f>
        <v/>
      </c>
      <c r="D194" s="323" t="str">
        <f>IF('Student DATA Entry'!G189="","",'Student DATA Entry'!G189)</f>
        <v/>
      </c>
      <c r="E194" s="324" t="str">
        <f>IF('Student DATA Entry'!C189="","",'Student DATA Entry'!C189)</f>
        <v/>
      </c>
      <c r="F194" s="324" t="str">
        <f>IF('Student DATA Entry'!D189="","",'Student DATA Entry'!D189)</f>
        <v/>
      </c>
      <c r="G194" s="324" t="str">
        <f>IF('Student DATA Entry'!E189="","",'Student DATA Entry'!E189)</f>
        <v/>
      </c>
      <c r="H194" s="322" t="str">
        <f>IF('Student DATA Entry'!H189="","",'Student DATA Entry'!H189)</f>
        <v/>
      </c>
      <c r="I194" s="325" t="str">
        <f>IF('Student DATA Entry'!F189="","",'Student DATA Entry'!F189)</f>
        <v/>
      </c>
      <c r="J194" s="238"/>
      <c r="K194" s="238"/>
      <c r="L194" s="238"/>
      <c r="M194" s="239"/>
      <c r="N194" s="220"/>
      <c r="O194" s="238"/>
      <c r="P194" s="238"/>
      <c r="Q194" s="238"/>
      <c r="R194" s="239"/>
      <c r="S194" s="220"/>
      <c r="T194" s="321"/>
      <c r="U194" s="221" t="str">
        <f t="shared" si="8"/>
        <v/>
      </c>
      <c r="V194" s="238"/>
      <c r="W194" s="238"/>
      <c r="X194" s="238"/>
      <c r="Y194" s="239"/>
      <c r="Z194" s="239"/>
      <c r="AA194" s="220"/>
      <c r="AB194" s="220"/>
      <c r="AC194" s="321"/>
      <c r="AD194" s="221" t="str">
        <f t="shared" si="9"/>
        <v/>
      </c>
      <c r="AE194" s="238"/>
      <c r="AF194" s="238"/>
      <c r="AG194" s="238"/>
      <c r="AH194" s="241"/>
      <c r="AI194" s="241"/>
      <c r="AJ194" s="220"/>
      <c r="AK194" s="220"/>
      <c r="AL194" s="321"/>
      <c r="AM194" s="221" t="str">
        <f t="shared" si="10"/>
        <v/>
      </c>
      <c r="AN194" s="238"/>
      <c r="AO194" s="238"/>
      <c r="AP194" s="238"/>
      <c r="AQ194" s="239"/>
      <c r="AR194" s="239"/>
      <c r="AS194" s="220"/>
      <c r="AT194" s="220"/>
      <c r="AU194" s="321"/>
      <c r="AV194" s="221" t="str">
        <f t="shared" si="11"/>
        <v/>
      </c>
      <c r="AW194" s="238"/>
      <c r="AX194" s="238"/>
      <c r="AY194" s="238"/>
      <c r="AZ194" s="241"/>
      <c r="BA194" s="241"/>
      <c r="BB194" s="240"/>
      <c r="BC194" s="220"/>
      <c r="BD194" s="312"/>
      <c r="BE194" s="312"/>
      <c r="BF194" s="500"/>
      <c r="BG194" s="17"/>
    </row>
    <row r="195" spans="1:59" ht="25" customHeight="1" thickBot="1">
      <c r="A195" s="499">
        <v>188</v>
      </c>
      <c r="B195" s="322" t="str">
        <f>IF('Student DATA Entry'!A190="","",VALUE('Student DATA Entry'!A190))</f>
        <v/>
      </c>
      <c r="C195" s="322" t="str">
        <f>IF('Student DATA Entry'!B190="","",'Student DATA Entry'!B190)</f>
        <v/>
      </c>
      <c r="D195" s="323" t="str">
        <f>IF('Student DATA Entry'!G190="","",'Student DATA Entry'!G190)</f>
        <v/>
      </c>
      <c r="E195" s="324" t="str">
        <f>IF('Student DATA Entry'!C190="","",'Student DATA Entry'!C190)</f>
        <v/>
      </c>
      <c r="F195" s="324" t="str">
        <f>IF('Student DATA Entry'!D190="","",'Student DATA Entry'!D190)</f>
        <v/>
      </c>
      <c r="G195" s="324" t="str">
        <f>IF('Student DATA Entry'!E190="","",'Student DATA Entry'!E190)</f>
        <v/>
      </c>
      <c r="H195" s="322" t="str">
        <f>IF('Student DATA Entry'!H190="","",'Student DATA Entry'!H190)</f>
        <v/>
      </c>
      <c r="I195" s="325" t="str">
        <f>IF('Student DATA Entry'!F190="","",'Student DATA Entry'!F190)</f>
        <v/>
      </c>
      <c r="J195" s="238"/>
      <c r="K195" s="238"/>
      <c r="L195" s="238"/>
      <c r="M195" s="239"/>
      <c r="N195" s="220"/>
      <c r="O195" s="238"/>
      <c r="P195" s="238"/>
      <c r="Q195" s="238"/>
      <c r="R195" s="239"/>
      <c r="S195" s="220"/>
      <c r="T195" s="321"/>
      <c r="U195" s="221" t="str">
        <f t="shared" si="8"/>
        <v/>
      </c>
      <c r="V195" s="238"/>
      <c r="W195" s="238"/>
      <c r="X195" s="238"/>
      <c r="Y195" s="239"/>
      <c r="Z195" s="239"/>
      <c r="AA195" s="220"/>
      <c r="AB195" s="220"/>
      <c r="AC195" s="321"/>
      <c r="AD195" s="221" t="str">
        <f t="shared" si="9"/>
        <v/>
      </c>
      <c r="AE195" s="238"/>
      <c r="AF195" s="238"/>
      <c r="AG195" s="238"/>
      <c r="AH195" s="241"/>
      <c r="AI195" s="241"/>
      <c r="AJ195" s="220"/>
      <c r="AK195" s="220"/>
      <c r="AL195" s="321"/>
      <c r="AM195" s="221" t="str">
        <f t="shared" si="10"/>
        <v/>
      </c>
      <c r="AN195" s="238"/>
      <c r="AO195" s="238"/>
      <c r="AP195" s="238"/>
      <c r="AQ195" s="239"/>
      <c r="AR195" s="239"/>
      <c r="AS195" s="220"/>
      <c r="AT195" s="220"/>
      <c r="AU195" s="321"/>
      <c r="AV195" s="221" t="str">
        <f t="shared" si="11"/>
        <v/>
      </c>
      <c r="AW195" s="238"/>
      <c r="AX195" s="238"/>
      <c r="AY195" s="238"/>
      <c r="AZ195" s="241"/>
      <c r="BA195" s="241"/>
      <c r="BB195" s="240"/>
      <c r="BC195" s="220"/>
      <c r="BD195" s="312"/>
      <c r="BE195" s="312"/>
      <c r="BF195" s="500"/>
      <c r="BG195" s="17"/>
    </row>
    <row r="196" spans="1:59" ht="25" customHeight="1" thickBot="1">
      <c r="A196" s="501">
        <v>189</v>
      </c>
      <c r="B196" s="322" t="str">
        <f>IF('Student DATA Entry'!A191="","",VALUE('Student DATA Entry'!A191))</f>
        <v/>
      </c>
      <c r="C196" s="322" t="str">
        <f>IF('Student DATA Entry'!B191="","",'Student DATA Entry'!B191)</f>
        <v/>
      </c>
      <c r="D196" s="323" t="str">
        <f>IF('Student DATA Entry'!G191="","",'Student DATA Entry'!G191)</f>
        <v/>
      </c>
      <c r="E196" s="324" t="str">
        <f>IF('Student DATA Entry'!C191="","",'Student DATA Entry'!C191)</f>
        <v/>
      </c>
      <c r="F196" s="324" t="str">
        <f>IF('Student DATA Entry'!D191="","",'Student DATA Entry'!D191)</f>
        <v/>
      </c>
      <c r="G196" s="324" t="str">
        <f>IF('Student DATA Entry'!E191="","",'Student DATA Entry'!E191)</f>
        <v/>
      </c>
      <c r="H196" s="322" t="str">
        <f>IF('Student DATA Entry'!H191="","",'Student DATA Entry'!H191)</f>
        <v/>
      </c>
      <c r="I196" s="325" t="str">
        <f>IF('Student DATA Entry'!F191="","",'Student DATA Entry'!F191)</f>
        <v/>
      </c>
      <c r="J196" s="238"/>
      <c r="K196" s="238"/>
      <c r="L196" s="238"/>
      <c r="M196" s="239"/>
      <c r="N196" s="220"/>
      <c r="O196" s="238"/>
      <c r="P196" s="238"/>
      <c r="Q196" s="238"/>
      <c r="R196" s="239"/>
      <c r="S196" s="220"/>
      <c r="T196" s="321"/>
      <c r="U196" s="221" t="str">
        <f t="shared" si="8"/>
        <v/>
      </c>
      <c r="V196" s="238"/>
      <c r="W196" s="238"/>
      <c r="X196" s="238"/>
      <c r="Y196" s="239"/>
      <c r="Z196" s="239"/>
      <c r="AA196" s="220"/>
      <c r="AB196" s="220"/>
      <c r="AC196" s="321"/>
      <c r="AD196" s="221" t="str">
        <f t="shared" si="9"/>
        <v/>
      </c>
      <c r="AE196" s="238"/>
      <c r="AF196" s="238"/>
      <c r="AG196" s="238"/>
      <c r="AH196" s="241"/>
      <c r="AI196" s="241"/>
      <c r="AJ196" s="220"/>
      <c r="AK196" s="220"/>
      <c r="AL196" s="321"/>
      <c r="AM196" s="221" t="str">
        <f t="shared" si="10"/>
        <v/>
      </c>
      <c r="AN196" s="238"/>
      <c r="AO196" s="238"/>
      <c r="AP196" s="238"/>
      <c r="AQ196" s="239"/>
      <c r="AR196" s="239"/>
      <c r="AS196" s="220"/>
      <c r="AT196" s="220"/>
      <c r="AU196" s="321"/>
      <c r="AV196" s="221" t="str">
        <f t="shared" si="11"/>
        <v/>
      </c>
      <c r="AW196" s="238"/>
      <c r="AX196" s="238"/>
      <c r="AY196" s="238"/>
      <c r="AZ196" s="241"/>
      <c r="BA196" s="241"/>
      <c r="BB196" s="240"/>
      <c r="BC196" s="220"/>
      <c r="BD196" s="312"/>
      <c r="BE196" s="312"/>
      <c r="BF196" s="500"/>
      <c r="BG196" s="17"/>
    </row>
    <row r="197" spans="1:59" ht="25" customHeight="1" thickBot="1">
      <c r="A197" s="499">
        <v>190</v>
      </c>
      <c r="B197" s="322" t="str">
        <f>IF('Student DATA Entry'!A192="","",VALUE('Student DATA Entry'!A192))</f>
        <v/>
      </c>
      <c r="C197" s="322" t="str">
        <f>IF('Student DATA Entry'!B192="","",'Student DATA Entry'!B192)</f>
        <v/>
      </c>
      <c r="D197" s="323" t="str">
        <f>IF('Student DATA Entry'!G192="","",'Student DATA Entry'!G192)</f>
        <v/>
      </c>
      <c r="E197" s="324" t="str">
        <f>IF('Student DATA Entry'!C192="","",'Student DATA Entry'!C192)</f>
        <v/>
      </c>
      <c r="F197" s="324" t="str">
        <f>IF('Student DATA Entry'!D192="","",'Student DATA Entry'!D192)</f>
        <v/>
      </c>
      <c r="G197" s="324" t="str">
        <f>IF('Student DATA Entry'!E192="","",'Student DATA Entry'!E192)</f>
        <v/>
      </c>
      <c r="H197" s="322" t="str">
        <f>IF('Student DATA Entry'!H192="","",'Student DATA Entry'!H192)</f>
        <v/>
      </c>
      <c r="I197" s="325" t="str">
        <f>IF('Student DATA Entry'!F192="","",'Student DATA Entry'!F192)</f>
        <v/>
      </c>
      <c r="J197" s="238"/>
      <c r="K197" s="238"/>
      <c r="L197" s="238"/>
      <c r="M197" s="239"/>
      <c r="N197" s="220"/>
      <c r="O197" s="238"/>
      <c r="P197" s="238"/>
      <c r="Q197" s="238"/>
      <c r="R197" s="239"/>
      <c r="S197" s="220"/>
      <c r="T197" s="321"/>
      <c r="U197" s="221" t="str">
        <f t="shared" si="8"/>
        <v/>
      </c>
      <c r="V197" s="238"/>
      <c r="W197" s="238"/>
      <c r="X197" s="238"/>
      <c r="Y197" s="239"/>
      <c r="Z197" s="239"/>
      <c r="AA197" s="220"/>
      <c r="AB197" s="220"/>
      <c r="AC197" s="321"/>
      <c r="AD197" s="221" t="str">
        <f t="shared" si="9"/>
        <v/>
      </c>
      <c r="AE197" s="238"/>
      <c r="AF197" s="238"/>
      <c r="AG197" s="238"/>
      <c r="AH197" s="241"/>
      <c r="AI197" s="241"/>
      <c r="AJ197" s="220"/>
      <c r="AK197" s="220"/>
      <c r="AL197" s="321"/>
      <c r="AM197" s="221" t="str">
        <f t="shared" si="10"/>
        <v/>
      </c>
      <c r="AN197" s="238"/>
      <c r="AO197" s="238"/>
      <c r="AP197" s="238"/>
      <c r="AQ197" s="239"/>
      <c r="AR197" s="239"/>
      <c r="AS197" s="220"/>
      <c r="AT197" s="220"/>
      <c r="AU197" s="321"/>
      <c r="AV197" s="221" t="str">
        <f t="shared" si="11"/>
        <v/>
      </c>
      <c r="AW197" s="238"/>
      <c r="AX197" s="238"/>
      <c r="AY197" s="238"/>
      <c r="AZ197" s="241"/>
      <c r="BA197" s="241"/>
      <c r="BB197" s="240"/>
      <c r="BC197" s="220"/>
      <c r="BD197" s="312"/>
      <c r="BE197" s="312"/>
      <c r="BF197" s="500"/>
      <c r="BG197" s="17"/>
    </row>
    <row r="198" spans="1:59" ht="25" customHeight="1" thickBot="1">
      <c r="A198" s="501">
        <v>191</v>
      </c>
      <c r="B198" s="322" t="str">
        <f>IF('Student DATA Entry'!A193="","",VALUE('Student DATA Entry'!A193))</f>
        <v/>
      </c>
      <c r="C198" s="322" t="str">
        <f>IF('Student DATA Entry'!B193="","",'Student DATA Entry'!B193)</f>
        <v/>
      </c>
      <c r="D198" s="323" t="str">
        <f>IF('Student DATA Entry'!G193="","",'Student DATA Entry'!G193)</f>
        <v/>
      </c>
      <c r="E198" s="324" t="str">
        <f>IF('Student DATA Entry'!C193="","",'Student DATA Entry'!C193)</f>
        <v/>
      </c>
      <c r="F198" s="324" t="str">
        <f>IF('Student DATA Entry'!D193="","",'Student DATA Entry'!D193)</f>
        <v/>
      </c>
      <c r="G198" s="324" t="str">
        <f>IF('Student DATA Entry'!E193="","",'Student DATA Entry'!E193)</f>
        <v/>
      </c>
      <c r="H198" s="322" t="str">
        <f>IF('Student DATA Entry'!H193="","",'Student DATA Entry'!H193)</f>
        <v/>
      </c>
      <c r="I198" s="325" t="str">
        <f>IF('Student DATA Entry'!F193="","",'Student DATA Entry'!F193)</f>
        <v/>
      </c>
      <c r="J198" s="238"/>
      <c r="K198" s="238"/>
      <c r="L198" s="238"/>
      <c r="M198" s="239"/>
      <c r="N198" s="220"/>
      <c r="O198" s="238"/>
      <c r="P198" s="238"/>
      <c r="Q198" s="238"/>
      <c r="R198" s="239"/>
      <c r="S198" s="220"/>
      <c r="T198" s="321"/>
      <c r="U198" s="221" t="str">
        <f t="shared" si="8"/>
        <v/>
      </c>
      <c r="V198" s="238"/>
      <c r="W198" s="238"/>
      <c r="X198" s="238"/>
      <c r="Y198" s="239"/>
      <c r="Z198" s="239"/>
      <c r="AA198" s="220"/>
      <c r="AB198" s="220"/>
      <c r="AC198" s="321"/>
      <c r="AD198" s="221" t="str">
        <f t="shared" si="9"/>
        <v/>
      </c>
      <c r="AE198" s="238"/>
      <c r="AF198" s="238"/>
      <c r="AG198" s="238"/>
      <c r="AH198" s="241"/>
      <c r="AI198" s="241"/>
      <c r="AJ198" s="220"/>
      <c r="AK198" s="220"/>
      <c r="AL198" s="321"/>
      <c r="AM198" s="221" t="str">
        <f t="shared" si="10"/>
        <v/>
      </c>
      <c r="AN198" s="238"/>
      <c r="AO198" s="238"/>
      <c r="AP198" s="238"/>
      <c r="AQ198" s="239"/>
      <c r="AR198" s="239"/>
      <c r="AS198" s="220"/>
      <c r="AT198" s="220"/>
      <c r="AU198" s="321"/>
      <c r="AV198" s="221" t="str">
        <f t="shared" si="11"/>
        <v/>
      </c>
      <c r="AW198" s="238"/>
      <c r="AX198" s="238"/>
      <c r="AY198" s="238"/>
      <c r="AZ198" s="241"/>
      <c r="BA198" s="241"/>
      <c r="BB198" s="240"/>
      <c r="BC198" s="220"/>
      <c r="BD198" s="312"/>
      <c r="BE198" s="312"/>
      <c r="BF198" s="500"/>
      <c r="BG198" s="17"/>
    </row>
    <row r="199" spans="1:59" ht="25" customHeight="1" thickBot="1">
      <c r="A199" s="499">
        <v>192</v>
      </c>
      <c r="B199" s="322" t="str">
        <f>IF('Student DATA Entry'!A194="","",VALUE('Student DATA Entry'!A194))</f>
        <v/>
      </c>
      <c r="C199" s="322" t="str">
        <f>IF('Student DATA Entry'!B194="","",'Student DATA Entry'!B194)</f>
        <v/>
      </c>
      <c r="D199" s="323" t="str">
        <f>IF('Student DATA Entry'!G194="","",'Student DATA Entry'!G194)</f>
        <v/>
      </c>
      <c r="E199" s="324" t="str">
        <f>IF('Student DATA Entry'!C194="","",'Student DATA Entry'!C194)</f>
        <v/>
      </c>
      <c r="F199" s="324" t="str">
        <f>IF('Student DATA Entry'!D194="","",'Student DATA Entry'!D194)</f>
        <v/>
      </c>
      <c r="G199" s="324" t="str">
        <f>IF('Student DATA Entry'!E194="","",'Student DATA Entry'!E194)</f>
        <v/>
      </c>
      <c r="H199" s="322" t="str">
        <f>IF('Student DATA Entry'!H194="","",'Student DATA Entry'!H194)</f>
        <v/>
      </c>
      <c r="I199" s="325" t="str">
        <f>IF('Student DATA Entry'!F194="","",'Student DATA Entry'!F194)</f>
        <v/>
      </c>
      <c r="J199" s="238"/>
      <c r="K199" s="238"/>
      <c r="L199" s="238"/>
      <c r="M199" s="239"/>
      <c r="N199" s="220"/>
      <c r="O199" s="238"/>
      <c r="P199" s="238"/>
      <c r="Q199" s="238"/>
      <c r="R199" s="239"/>
      <c r="S199" s="220"/>
      <c r="T199" s="321"/>
      <c r="U199" s="221" t="str">
        <f t="shared" si="8"/>
        <v/>
      </c>
      <c r="V199" s="238"/>
      <c r="W199" s="238"/>
      <c r="X199" s="238"/>
      <c r="Y199" s="239"/>
      <c r="Z199" s="239"/>
      <c r="AA199" s="220"/>
      <c r="AB199" s="220"/>
      <c r="AC199" s="321"/>
      <c r="AD199" s="221" t="str">
        <f t="shared" si="9"/>
        <v/>
      </c>
      <c r="AE199" s="238"/>
      <c r="AF199" s="238"/>
      <c r="AG199" s="238"/>
      <c r="AH199" s="241"/>
      <c r="AI199" s="241"/>
      <c r="AJ199" s="220"/>
      <c r="AK199" s="220"/>
      <c r="AL199" s="321"/>
      <c r="AM199" s="221" t="str">
        <f t="shared" si="10"/>
        <v/>
      </c>
      <c r="AN199" s="238"/>
      <c r="AO199" s="238"/>
      <c r="AP199" s="238"/>
      <c r="AQ199" s="239"/>
      <c r="AR199" s="239"/>
      <c r="AS199" s="220"/>
      <c r="AT199" s="220"/>
      <c r="AU199" s="321"/>
      <c r="AV199" s="221" t="str">
        <f t="shared" si="11"/>
        <v/>
      </c>
      <c r="AW199" s="238"/>
      <c r="AX199" s="238"/>
      <c r="AY199" s="238"/>
      <c r="AZ199" s="241"/>
      <c r="BA199" s="241"/>
      <c r="BB199" s="240"/>
      <c r="BC199" s="220"/>
      <c r="BD199" s="312"/>
      <c r="BE199" s="312"/>
      <c r="BF199" s="500"/>
      <c r="BG199" s="17"/>
    </row>
    <row r="200" spans="1:59" ht="25" customHeight="1" thickBot="1">
      <c r="A200" s="501">
        <v>193</v>
      </c>
      <c r="B200" s="322" t="str">
        <f>IF('Student DATA Entry'!A195="","",VALUE('Student DATA Entry'!A195))</f>
        <v/>
      </c>
      <c r="C200" s="322" t="str">
        <f>IF('Student DATA Entry'!B195="","",'Student DATA Entry'!B195)</f>
        <v/>
      </c>
      <c r="D200" s="323" t="str">
        <f>IF('Student DATA Entry'!G195="","",'Student DATA Entry'!G195)</f>
        <v/>
      </c>
      <c r="E200" s="324" t="str">
        <f>IF('Student DATA Entry'!C195="","",'Student DATA Entry'!C195)</f>
        <v/>
      </c>
      <c r="F200" s="324" t="str">
        <f>IF('Student DATA Entry'!D195="","",'Student DATA Entry'!D195)</f>
        <v/>
      </c>
      <c r="G200" s="324" t="str">
        <f>IF('Student DATA Entry'!E195="","",'Student DATA Entry'!E195)</f>
        <v/>
      </c>
      <c r="H200" s="322" t="str">
        <f>IF('Student DATA Entry'!H195="","",'Student DATA Entry'!H195)</f>
        <v/>
      </c>
      <c r="I200" s="325" t="str">
        <f>IF('Student DATA Entry'!F195="","",'Student DATA Entry'!F195)</f>
        <v/>
      </c>
      <c r="J200" s="238"/>
      <c r="K200" s="238"/>
      <c r="L200" s="238"/>
      <c r="M200" s="239"/>
      <c r="N200" s="220"/>
      <c r="O200" s="238"/>
      <c r="P200" s="238"/>
      <c r="Q200" s="238"/>
      <c r="R200" s="239"/>
      <c r="S200" s="220"/>
      <c r="T200" s="321"/>
      <c r="U200" s="221" t="str">
        <f t="shared" si="8"/>
        <v/>
      </c>
      <c r="V200" s="238"/>
      <c r="W200" s="238"/>
      <c r="X200" s="238"/>
      <c r="Y200" s="239"/>
      <c r="Z200" s="239"/>
      <c r="AA200" s="220"/>
      <c r="AB200" s="220"/>
      <c r="AC200" s="321"/>
      <c r="AD200" s="221" t="str">
        <f t="shared" si="9"/>
        <v/>
      </c>
      <c r="AE200" s="238"/>
      <c r="AF200" s="238"/>
      <c r="AG200" s="238"/>
      <c r="AH200" s="241"/>
      <c r="AI200" s="241"/>
      <c r="AJ200" s="220"/>
      <c r="AK200" s="220"/>
      <c r="AL200" s="321"/>
      <c r="AM200" s="221" t="str">
        <f t="shared" si="10"/>
        <v/>
      </c>
      <c r="AN200" s="238"/>
      <c r="AO200" s="238"/>
      <c r="AP200" s="238"/>
      <c r="AQ200" s="239"/>
      <c r="AR200" s="239"/>
      <c r="AS200" s="220"/>
      <c r="AT200" s="220"/>
      <c r="AU200" s="321"/>
      <c r="AV200" s="221" t="str">
        <f t="shared" si="11"/>
        <v/>
      </c>
      <c r="AW200" s="238"/>
      <c r="AX200" s="238"/>
      <c r="AY200" s="238"/>
      <c r="AZ200" s="241"/>
      <c r="BA200" s="241"/>
      <c r="BB200" s="240"/>
      <c r="BC200" s="220"/>
      <c r="BD200" s="312"/>
      <c r="BE200" s="312"/>
      <c r="BF200" s="500"/>
      <c r="BG200" s="17"/>
    </row>
    <row r="201" spans="1:59" ht="25" customHeight="1" thickBot="1">
      <c r="A201" s="499">
        <v>194</v>
      </c>
      <c r="B201" s="322" t="str">
        <f>IF('Student DATA Entry'!A196="","",VALUE('Student DATA Entry'!A196))</f>
        <v/>
      </c>
      <c r="C201" s="322" t="str">
        <f>IF('Student DATA Entry'!B196="","",'Student DATA Entry'!B196)</f>
        <v/>
      </c>
      <c r="D201" s="323" t="str">
        <f>IF('Student DATA Entry'!G196="","",'Student DATA Entry'!G196)</f>
        <v/>
      </c>
      <c r="E201" s="324" t="str">
        <f>IF('Student DATA Entry'!C196="","",'Student DATA Entry'!C196)</f>
        <v/>
      </c>
      <c r="F201" s="324" t="str">
        <f>IF('Student DATA Entry'!D196="","",'Student DATA Entry'!D196)</f>
        <v/>
      </c>
      <c r="G201" s="324" t="str">
        <f>IF('Student DATA Entry'!E196="","",'Student DATA Entry'!E196)</f>
        <v/>
      </c>
      <c r="H201" s="322" t="str">
        <f>IF('Student DATA Entry'!H196="","",'Student DATA Entry'!H196)</f>
        <v/>
      </c>
      <c r="I201" s="325" t="str">
        <f>IF('Student DATA Entry'!F196="","",'Student DATA Entry'!F196)</f>
        <v/>
      </c>
      <c r="J201" s="238"/>
      <c r="K201" s="238"/>
      <c r="L201" s="238"/>
      <c r="M201" s="239"/>
      <c r="N201" s="220"/>
      <c r="O201" s="238"/>
      <c r="P201" s="238"/>
      <c r="Q201" s="238"/>
      <c r="R201" s="239"/>
      <c r="S201" s="220"/>
      <c r="T201" s="321"/>
      <c r="U201" s="221" t="str">
        <f t="shared" ref="U201" si="12">IF(T201="","",IF(T201=1,T$2,IF(T201=2,V$2,IF(T201=3,Y$2,""))))</f>
        <v/>
      </c>
      <c r="V201" s="238"/>
      <c r="W201" s="238"/>
      <c r="X201" s="238"/>
      <c r="Y201" s="239"/>
      <c r="Z201" s="239"/>
      <c r="AA201" s="220"/>
      <c r="AB201" s="220"/>
      <c r="AC201" s="321"/>
      <c r="AD201" s="221" t="str">
        <f t="shared" ref="AD201" si="13">IF(AC201="","",IF(AC201=1,AC$2,IF(AC201=2,AE$2,IF(AC201=3,AH$2,""))))</f>
        <v/>
      </c>
      <c r="AE201" s="238"/>
      <c r="AF201" s="238"/>
      <c r="AG201" s="238"/>
      <c r="AH201" s="241"/>
      <c r="AI201" s="241"/>
      <c r="AJ201" s="220"/>
      <c r="AK201" s="220"/>
      <c r="AL201" s="321"/>
      <c r="AM201" s="221" t="str">
        <f t="shared" ref="AM201" si="14">IF(AL201="","",IF(AL201=1,AL$2,IF(AL201=2,AN$2,IF(AL201=3,AQ$2,""))))</f>
        <v/>
      </c>
      <c r="AN201" s="238"/>
      <c r="AO201" s="238"/>
      <c r="AP201" s="238"/>
      <c r="AQ201" s="239"/>
      <c r="AR201" s="239"/>
      <c r="AS201" s="220"/>
      <c r="AT201" s="220"/>
      <c r="AU201" s="321"/>
      <c r="AV201" s="221" t="str">
        <f t="shared" ref="AV201" si="15">IF(AU201="","",IF(AU201=1,AU$2,IF(AU201=2,AW$2,IF(AU201=3,AZ$2,""))))</f>
        <v/>
      </c>
      <c r="AW201" s="238"/>
      <c r="AX201" s="238"/>
      <c r="AY201" s="238"/>
      <c r="AZ201" s="241"/>
      <c r="BA201" s="241"/>
      <c r="BB201" s="240"/>
      <c r="BC201" s="220"/>
      <c r="BD201" s="312"/>
      <c r="BE201" s="312"/>
      <c r="BF201" s="500"/>
      <c r="BG201" s="17"/>
    </row>
    <row r="202" spans="1:59" ht="25" customHeight="1" thickBot="1">
      <c r="A202" s="501">
        <v>195</v>
      </c>
      <c r="B202" s="322" t="str">
        <f>IF('Student DATA Entry'!A197="","",VALUE('Student DATA Entry'!A197))</f>
        <v/>
      </c>
      <c r="C202" s="322" t="str">
        <f>IF('Student DATA Entry'!B197="","",'Student DATA Entry'!B197)</f>
        <v/>
      </c>
      <c r="D202" s="323" t="str">
        <f>IF('Student DATA Entry'!G197="","",'Student DATA Entry'!G197)</f>
        <v/>
      </c>
      <c r="E202" s="324" t="str">
        <f>IF('Student DATA Entry'!C197="","",'Student DATA Entry'!C197)</f>
        <v/>
      </c>
      <c r="F202" s="324" t="str">
        <f>IF('Student DATA Entry'!D197="","",'Student DATA Entry'!D197)</f>
        <v/>
      </c>
      <c r="G202" s="324" t="str">
        <f>IF('Student DATA Entry'!E197="","",'Student DATA Entry'!E197)</f>
        <v/>
      </c>
      <c r="H202" s="322" t="str">
        <f>IF('Student DATA Entry'!H197="","",'Student DATA Entry'!H197)</f>
        <v/>
      </c>
      <c r="I202" s="325" t="str">
        <f>IF('Student DATA Entry'!F197="","",'Student DATA Entry'!F197)</f>
        <v/>
      </c>
      <c r="J202" s="238"/>
      <c r="K202" s="238"/>
      <c r="L202" s="238"/>
      <c r="M202" s="239"/>
      <c r="N202" s="220"/>
      <c r="O202" s="238"/>
      <c r="P202" s="238"/>
      <c r="Q202" s="238"/>
      <c r="R202" s="239"/>
      <c r="S202" s="220"/>
      <c r="T202" s="321"/>
      <c r="U202" s="221" t="str">
        <f t="shared" ref="U202:U207" si="16">IF(T202="","",IF(T202=1,T$2,IF(T202=2,V$2,IF(T202=3,Y$2,""))))</f>
        <v/>
      </c>
      <c r="V202" s="238"/>
      <c r="W202" s="238"/>
      <c r="X202" s="238"/>
      <c r="Y202" s="239"/>
      <c r="Z202" s="239"/>
      <c r="AA202" s="220"/>
      <c r="AB202" s="220"/>
      <c r="AC202" s="321"/>
      <c r="AD202" s="221" t="str">
        <f t="shared" ref="AD202:AD207" si="17">IF(AC202="","",IF(AC202=1,AC$2,IF(AC202=2,AE$2,IF(AC202=3,AH$2,""))))</f>
        <v/>
      </c>
      <c r="AE202" s="238"/>
      <c r="AF202" s="238"/>
      <c r="AG202" s="238"/>
      <c r="AH202" s="241"/>
      <c r="AI202" s="241"/>
      <c r="AJ202" s="220"/>
      <c r="AK202" s="220"/>
      <c r="AL202" s="321"/>
      <c r="AM202" s="221" t="str">
        <f t="shared" ref="AM202:AM207" si="18">IF(AL202="","",IF(AL202=1,AL$2,IF(AL202=2,AN$2,IF(AL202=3,AQ$2,""))))</f>
        <v/>
      </c>
      <c r="AN202" s="238"/>
      <c r="AO202" s="238"/>
      <c r="AP202" s="238"/>
      <c r="AQ202" s="239"/>
      <c r="AR202" s="239"/>
      <c r="AS202" s="220"/>
      <c r="AT202" s="220"/>
      <c r="AU202" s="321"/>
      <c r="AV202" s="221" t="str">
        <f t="shared" ref="AV202:AV207" si="19">IF(AU202="","",IF(AU202=1,AU$2,IF(AU202=2,AW$2,IF(AU202=3,AZ$2,""))))</f>
        <v/>
      </c>
      <c r="AW202" s="238"/>
      <c r="AX202" s="238"/>
      <c r="AY202" s="238"/>
      <c r="AZ202" s="241"/>
      <c r="BA202" s="241"/>
      <c r="BB202" s="240"/>
      <c r="BC202" s="220"/>
      <c r="BD202" s="312"/>
      <c r="BE202" s="312"/>
      <c r="BF202" s="500"/>
      <c r="BG202" s="17"/>
    </row>
    <row r="203" spans="1:59" ht="25" customHeight="1" thickBot="1">
      <c r="A203" s="499">
        <v>196</v>
      </c>
      <c r="B203" s="322" t="str">
        <f>IF('Student DATA Entry'!A198="","",VALUE('Student DATA Entry'!A198))</f>
        <v/>
      </c>
      <c r="C203" s="322" t="str">
        <f>IF('Student DATA Entry'!B198="","",'Student DATA Entry'!B198)</f>
        <v/>
      </c>
      <c r="D203" s="323" t="str">
        <f>IF('Student DATA Entry'!G198="","",'Student DATA Entry'!G198)</f>
        <v/>
      </c>
      <c r="E203" s="324" t="str">
        <f>IF('Student DATA Entry'!C198="","",'Student DATA Entry'!C198)</f>
        <v/>
      </c>
      <c r="F203" s="324" t="str">
        <f>IF('Student DATA Entry'!D198="","",'Student DATA Entry'!D198)</f>
        <v/>
      </c>
      <c r="G203" s="324" t="str">
        <f>IF('Student DATA Entry'!E198="","",'Student DATA Entry'!E198)</f>
        <v/>
      </c>
      <c r="H203" s="322" t="str">
        <f>IF('Student DATA Entry'!H198="","",'Student DATA Entry'!H198)</f>
        <v/>
      </c>
      <c r="I203" s="325" t="str">
        <f>IF('Student DATA Entry'!F198="","",'Student DATA Entry'!F198)</f>
        <v/>
      </c>
      <c r="J203" s="238"/>
      <c r="K203" s="238"/>
      <c r="L203" s="238"/>
      <c r="M203" s="239"/>
      <c r="N203" s="220"/>
      <c r="O203" s="238"/>
      <c r="P203" s="238"/>
      <c r="Q203" s="238"/>
      <c r="R203" s="239"/>
      <c r="S203" s="220"/>
      <c r="T203" s="321"/>
      <c r="U203" s="221" t="str">
        <f t="shared" si="16"/>
        <v/>
      </c>
      <c r="V203" s="238"/>
      <c r="W203" s="238"/>
      <c r="X203" s="238"/>
      <c r="Y203" s="239"/>
      <c r="Z203" s="239"/>
      <c r="AA203" s="220"/>
      <c r="AB203" s="220"/>
      <c r="AC203" s="321"/>
      <c r="AD203" s="221" t="str">
        <f t="shared" si="17"/>
        <v/>
      </c>
      <c r="AE203" s="238"/>
      <c r="AF203" s="238"/>
      <c r="AG203" s="238"/>
      <c r="AH203" s="241"/>
      <c r="AI203" s="241"/>
      <c r="AJ203" s="220"/>
      <c r="AK203" s="220"/>
      <c r="AL203" s="321"/>
      <c r="AM203" s="221" t="str">
        <f t="shared" si="18"/>
        <v/>
      </c>
      <c r="AN203" s="238"/>
      <c r="AO203" s="238"/>
      <c r="AP203" s="238"/>
      <c r="AQ203" s="239"/>
      <c r="AR203" s="239"/>
      <c r="AS203" s="220"/>
      <c r="AT203" s="220"/>
      <c r="AU203" s="321"/>
      <c r="AV203" s="221" t="str">
        <f t="shared" si="19"/>
        <v/>
      </c>
      <c r="AW203" s="238"/>
      <c r="AX203" s="238"/>
      <c r="AY203" s="238"/>
      <c r="AZ203" s="241"/>
      <c r="BA203" s="241"/>
      <c r="BB203" s="240"/>
      <c r="BC203" s="220"/>
      <c r="BD203" s="312"/>
      <c r="BE203" s="312"/>
      <c r="BF203" s="500"/>
      <c r="BG203" s="17"/>
    </row>
    <row r="204" spans="1:59" ht="25" customHeight="1" thickBot="1">
      <c r="A204" s="501">
        <v>197</v>
      </c>
      <c r="B204" s="322" t="str">
        <f>IF('Student DATA Entry'!A199="","",VALUE('Student DATA Entry'!A199))</f>
        <v/>
      </c>
      <c r="C204" s="322" t="str">
        <f>IF('Student DATA Entry'!B199="","",'Student DATA Entry'!B199)</f>
        <v/>
      </c>
      <c r="D204" s="323" t="str">
        <f>IF('Student DATA Entry'!G199="","",'Student DATA Entry'!G199)</f>
        <v/>
      </c>
      <c r="E204" s="324" t="str">
        <f>IF('Student DATA Entry'!C199="","",'Student DATA Entry'!C199)</f>
        <v/>
      </c>
      <c r="F204" s="324" t="str">
        <f>IF('Student DATA Entry'!D199="","",'Student DATA Entry'!D199)</f>
        <v/>
      </c>
      <c r="G204" s="324" t="str">
        <f>IF('Student DATA Entry'!E199="","",'Student DATA Entry'!E199)</f>
        <v/>
      </c>
      <c r="H204" s="322" t="str">
        <f>IF('Student DATA Entry'!H199="","",'Student DATA Entry'!H199)</f>
        <v/>
      </c>
      <c r="I204" s="325" t="str">
        <f>IF('Student DATA Entry'!F199="","",'Student DATA Entry'!F199)</f>
        <v/>
      </c>
      <c r="J204" s="238"/>
      <c r="K204" s="238"/>
      <c r="L204" s="238"/>
      <c r="M204" s="239"/>
      <c r="N204" s="220"/>
      <c r="O204" s="238"/>
      <c r="P204" s="238"/>
      <c r="Q204" s="238"/>
      <c r="R204" s="239"/>
      <c r="S204" s="220"/>
      <c r="T204" s="321"/>
      <c r="U204" s="221" t="str">
        <f t="shared" si="16"/>
        <v/>
      </c>
      <c r="V204" s="238"/>
      <c r="W204" s="238"/>
      <c r="X204" s="238"/>
      <c r="Y204" s="239"/>
      <c r="Z204" s="239"/>
      <c r="AA204" s="220"/>
      <c r="AB204" s="220"/>
      <c r="AC204" s="321"/>
      <c r="AD204" s="221" t="str">
        <f t="shared" si="17"/>
        <v/>
      </c>
      <c r="AE204" s="238"/>
      <c r="AF204" s="238"/>
      <c r="AG204" s="238"/>
      <c r="AH204" s="241"/>
      <c r="AI204" s="241"/>
      <c r="AJ204" s="220"/>
      <c r="AK204" s="220"/>
      <c r="AL204" s="321"/>
      <c r="AM204" s="221" t="str">
        <f t="shared" si="18"/>
        <v/>
      </c>
      <c r="AN204" s="238"/>
      <c r="AO204" s="238"/>
      <c r="AP204" s="238"/>
      <c r="AQ204" s="239"/>
      <c r="AR204" s="239"/>
      <c r="AS204" s="220"/>
      <c r="AT204" s="220"/>
      <c r="AU204" s="321"/>
      <c r="AV204" s="221" t="str">
        <f t="shared" si="19"/>
        <v/>
      </c>
      <c r="AW204" s="238"/>
      <c r="AX204" s="238"/>
      <c r="AY204" s="238"/>
      <c r="AZ204" s="241"/>
      <c r="BA204" s="241"/>
      <c r="BB204" s="240"/>
      <c r="BC204" s="220"/>
      <c r="BD204" s="312"/>
      <c r="BE204" s="312"/>
      <c r="BF204" s="500"/>
      <c r="BG204" s="17"/>
    </row>
    <row r="205" spans="1:59" ht="25" customHeight="1" thickBot="1">
      <c r="A205" s="499">
        <v>198</v>
      </c>
      <c r="B205" s="322" t="str">
        <f>IF('Student DATA Entry'!A200="","",VALUE('Student DATA Entry'!A200))</f>
        <v/>
      </c>
      <c r="C205" s="322" t="str">
        <f>IF('Student DATA Entry'!B200="","",'Student DATA Entry'!B200)</f>
        <v/>
      </c>
      <c r="D205" s="323" t="str">
        <f>IF('Student DATA Entry'!G200="","",'Student DATA Entry'!G200)</f>
        <v/>
      </c>
      <c r="E205" s="324" t="str">
        <f>IF('Student DATA Entry'!C200="","",'Student DATA Entry'!C200)</f>
        <v/>
      </c>
      <c r="F205" s="324" t="str">
        <f>IF('Student DATA Entry'!D200="","",'Student DATA Entry'!D200)</f>
        <v/>
      </c>
      <c r="G205" s="324" t="str">
        <f>IF('Student DATA Entry'!E200="","",'Student DATA Entry'!E200)</f>
        <v/>
      </c>
      <c r="H205" s="322" t="str">
        <f>IF('Student DATA Entry'!H200="","",'Student DATA Entry'!H200)</f>
        <v/>
      </c>
      <c r="I205" s="325" t="str">
        <f>IF('Student DATA Entry'!F200="","",'Student DATA Entry'!F200)</f>
        <v/>
      </c>
      <c r="J205" s="238"/>
      <c r="K205" s="238"/>
      <c r="L205" s="238"/>
      <c r="M205" s="239"/>
      <c r="N205" s="220"/>
      <c r="O205" s="238"/>
      <c r="P205" s="238"/>
      <c r="Q205" s="238"/>
      <c r="R205" s="239"/>
      <c r="S205" s="220"/>
      <c r="T205" s="321"/>
      <c r="U205" s="221" t="str">
        <f t="shared" si="16"/>
        <v/>
      </c>
      <c r="V205" s="238"/>
      <c r="W205" s="238"/>
      <c r="X205" s="238"/>
      <c r="Y205" s="239"/>
      <c r="Z205" s="239"/>
      <c r="AA205" s="220"/>
      <c r="AB205" s="220"/>
      <c r="AC205" s="321"/>
      <c r="AD205" s="221" t="str">
        <f t="shared" si="17"/>
        <v/>
      </c>
      <c r="AE205" s="238"/>
      <c r="AF205" s="238"/>
      <c r="AG205" s="238"/>
      <c r="AH205" s="241"/>
      <c r="AI205" s="241"/>
      <c r="AJ205" s="220"/>
      <c r="AK205" s="220"/>
      <c r="AL205" s="321"/>
      <c r="AM205" s="221" t="str">
        <f t="shared" si="18"/>
        <v/>
      </c>
      <c r="AN205" s="238"/>
      <c r="AO205" s="238"/>
      <c r="AP205" s="238"/>
      <c r="AQ205" s="239"/>
      <c r="AR205" s="239"/>
      <c r="AS205" s="220"/>
      <c r="AT205" s="220"/>
      <c r="AU205" s="321"/>
      <c r="AV205" s="221" t="str">
        <f t="shared" si="19"/>
        <v/>
      </c>
      <c r="AW205" s="238"/>
      <c r="AX205" s="238"/>
      <c r="AY205" s="238"/>
      <c r="AZ205" s="241"/>
      <c r="BA205" s="241"/>
      <c r="BB205" s="240"/>
      <c r="BC205" s="220"/>
      <c r="BD205" s="312"/>
      <c r="BE205" s="312"/>
      <c r="BF205" s="500"/>
      <c r="BG205" s="17"/>
    </row>
    <row r="206" spans="1:59" ht="25" customHeight="1" thickBot="1">
      <c r="A206" s="501">
        <v>199</v>
      </c>
      <c r="B206" s="322" t="str">
        <f>IF('Student DATA Entry'!A201="","",VALUE('Student DATA Entry'!A201))</f>
        <v/>
      </c>
      <c r="C206" s="322" t="str">
        <f>IF('Student DATA Entry'!B201="","",'Student DATA Entry'!B201)</f>
        <v/>
      </c>
      <c r="D206" s="323" t="str">
        <f>IF('Student DATA Entry'!G201="","",'Student DATA Entry'!G201)</f>
        <v/>
      </c>
      <c r="E206" s="324" t="str">
        <f>IF('Student DATA Entry'!C201="","",'Student DATA Entry'!C201)</f>
        <v/>
      </c>
      <c r="F206" s="324" t="str">
        <f>IF('Student DATA Entry'!D201="","",'Student DATA Entry'!D201)</f>
        <v/>
      </c>
      <c r="G206" s="324" t="str">
        <f>IF('Student DATA Entry'!E201="","",'Student DATA Entry'!E201)</f>
        <v/>
      </c>
      <c r="H206" s="322" t="str">
        <f>IF('Student DATA Entry'!H201="","",'Student DATA Entry'!H201)</f>
        <v/>
      </c>
      <c r="I206" s="325" t="str">
        <f>IF('Student DATA Entry'!F201="","",'Student DATA Entry'!F201)</f>
        <v/>
      </c>
      <c r="J206" s="238"/>
      <c r="K206" s="238"/>
      <c r="L206" s="238"/>
      <c r="M206" s="239"/>
      <c r="N206" s="220"/>
      <c r="O206" s="238"/>
      <c r="P206" s="238"/>
      <c r="Q206" s="238"/>
      <c r="R206" s="239"/>
      <c r="S206" s="220"/>
      <c r="T206" s="321"/>
      <c r="U206" s="221" t="str">
        <f t="shared" si="16"/>
        <v/>
      </c>
      <c r="V206" s="238"/>
      <c r="W206" s="238"/>
      <c r="X206" s="238"/>
      <c r="Y206" s="239"/>
      <c r="Z206" s="239"/>
      <c r="AA206" s="220"/>
      <c r="AB206" s="220"/>
      <c r="AC206" s="321"/>
      <c r="AD206" s="221" t="str">
        <f t="shared" si="17"/>
        <v/>
      </c>
      <c r="AE206" s="238"/>
      <c r="AF206" s="238"/>
      <c r="AG206" s="238"/>
      <c r="AH206" s="241"/>
      <c r="AI206" s="241"/>
      <c r="AJ206" s="220"/>
      <c r="AK206" s="220"/>
      <c r="AL206" s="321"/>
      <c r="AM206" s="221" t="str">
        <f t="shared" si="18"/>
        <v/>
      </c>
      <c r="AN206" s="238"/>
      <c r="AO206" s="238"/>
      <c r="AP206" s="238"/>
      <c r="AQ206" s="239"/>
      <c r="AR206" s="239"/>
      <c r="AS206" s="220"/>
      <c r="AT206" s="220"/>
      <c r="AU206" s="321"/>
      <c r="AV206" s="221" t="str">
        <f t="shared" si="19"/>
        <v/>
      </c>
      <c r="AW206" s="238"/>
      <c r="AX206" s="238"/>
      <c r="AY206" s="238"/>
      <c r="AZ206" s="241"/>
      <c r="BA206" s="241"/>
      <c r="BB206" s="240"/>
      <c r="BC206" s="220"/>
      <c r="BD206" s="312"/>
      <c r="BE206" s="312"/>
      <c r="BF206" s="500"/>
      <c r="BG206" s="17"/>
    </row>
    <row r="207" spans="1:59" ht="25" customHeight="1" thickBot="1">
      <c r="A207" s="502">
        <v>200</v>
      </c>
      <c r="B207" s="503" t="str">
        <f>IF('Student DATA Entry'!A202="","",VALUE('Student DATA Entry'!A202))</f>
        <v/>
      </c>
      <c r="C207" s="503" t="str">
        <f>IF('Student DATA Entry'!B202="","",'Student DATA Entry'!B202)</f>
        <v/>
      </c>
      <c r="D207" s="504" t="str">
        <f>IF('Student DATA Entry'!G202="","",'Student DATA Entry'!G202)</f>
        <v/>
      </c>
      <c r="E207" s="505" t="str">
        <f>IF('Student DATA Entry'!C202="","",'Student DATA Entry'!C202)</f>
        <v/>
      </c>
      <c r="F207" s="505" t="str">
        <f>IF('Student DATA Entry'!D202="","",'Student DATA Entry'!D202)</f>
        <v/>
      </c>
      <c r="G207" s="505" t="str">
        <f>IF('Student DATA Entry'!E202="","",'Student DATA Entry'!E202)</f>
        <v/>
      </c>
      <c r="H207" s="503" t="str">
        <f>IF('Student DATA Entry'!H202="","",'Student DATA Entry'!H202)</f>
        <v/>
      </c>
      <c r="I207" s="506" t="str">
        <f>IF('Student DATA Entry'!F202="","",'Student DATA Entry'!F202)</f>
        <v/>
      </c>
      <c r="J207" s="507"/>
      <c r="K207" s="507"/>
      <c r="L207" s="507"/>
      <c r="M207" s="508"/>
      <c r="N207" s="509"/>
      <c r="O207" s="507"/>
      <c r="P207" s="507"/>
      <c r="Q207" s="507"/>
      <c r="R207" s="508"/>
      <c r="S207" s="509"/>
      <c r="T207" s="510"/>
      <c r="U207" s="511" t="str">
        <f t="shared" si="16"/>
        <v/>
      </c>
      <c r="V207" s="507"/>
      <c r="W207" s="507"/>
      <c r="X207" s="507"/>
      <c r="Y207" s="508"/>
      <c r="Z207" s="508"/>
      <c r="AA207" s="509"/>
      <c r="AB207" s="509"/>
      <c r="AC207" s="510"/>
      <c r="AD207" s="511" t="str">
        <f t="shared" si="17"/>
        <v/>
      </c>
      <c r="AE207" s="507"/>
      <c r="AF207" s="507"/>
      <c r="AG207" s="507"/>
      <c r="AH207" s="512"/>
      <c r="AI207" s="512"/>
      <c r="AJ207" s="509"/>
      <c r="AK207" s="509"/>
      <c r="AL207" s="510"/>
      <c r="AM207" s="511" t="str">
        <f t="shared" si="18"/>
        <v/>
      </c>
      <c r="AN207" s="507"/>
      <c r="AO207" s="507"/>
      <c r="AP207" s="507"/>
      <c r="AQ207" s="508"/>
      <c r="AR207" s="508"/>
      <c r="AS207" s="509"/>
      <c r="AT207" s="509"/>
      <c r="AU207" s="510"/>
      <c r="AV207" s="511" t="str">
        <f t="shared" si="19"/>
        <v/>
      </c>
      <c r="AW207" s="507"/>
      <c r="AX207" s="507"/>
      <c r="AY207" s="507"/>
      <c r="AZ207" s="512"/>
      <c r="BA207" s="512"/>
      <c r="BB207" s="513"/>
      <c r="BC207" s="509"/>
      <c r="BD207" s="514"/>
      <c r="BE207" s="514"/>
      <c r="BF207" s="515"/>
      <c r="BG207" s="17"/>
    </row>
    <row r="208" spans="1:59" ht="20.5"/>
    <row r="209" ht="20.5"/>
    <row r="210" ht="20.5"/>
    <row r="211" ht="20.5"/>
  </sheetData>
  <sheetProtection password="D1A2" sheet="1" objects="1" scenarios="1" formatCells="0" formatColumns="0" formatRows="0" selectLockedCells="1"/>
  <protectedRanges>
    <protectedRange password="DC77" sqref="T4:U4 T7:U7 AC4:AD4 AL4:AM4 AU4:AV4 J1:BF3 AC8:AC207 AL8:AL207 AU8:AU207 T8:T207" name="Range4"/>
    <protectedRange password="DC77" sqref="T4:U4 T7:U7 J2:U2 BD2:BF2 V2:AB3 AC4:AD4 AC2:AD2 AE2:AK3 AL4:AM4 AL2:AM2 AN2:AT3 AU4:AV4 AU2:AV2 AW2:BC3 J1:BF1 AC8:AC207 AL8:AL207 AU8:AU207 T8:T207" name="Range2"/>
    <protectedRange password="DC77" sqref="V7:BF7 U8:Z207 AD8:AI207 AV8:BA207 BD8:BF207 AM8:AR207 J7:S207" name="Range1"/>
    <protectedRange password="DC77" sqref="F2:G2" name="Range3"/>
  </protectedRanges>
  <mergeCells count="97">
    <mergeCell ref="AJ4:AK5"/>
    <mergeCell ref="AS4:AT5"/>
    <mergeCell ref="AQ2:AT2"/>
    <mergeCell ref="AQ3:AT3"/>
    <mergeCell ref="AL4:AL6"/>
    <mergeCell ref="AM4:AM6"/>
    <mergeCell ref="AL2:AM2"/>
    <mergeCell ref="AN2:AP2"/>
    <mergeCell ref="AL3:AM3"/>
    <mergeCell ref="AN3:AP3"/>
    <mergeCell ref="AN4:AP4"/>
    <mergeCell ref="AQ4:AQ5"/>
    <mergeCell ref="AZ2:BC2"/>
    <mergeCell ref="AZ3:BC3"/>
    <mergeCell ref="AU4:AU6"/>
    <mergeCell ref="AV4:AV6"/>
    <mergeCell ref="BB4:BC5"/>
    <mergeCell ref="AW4:AY4"/>
    <mergeCell ref="AZ4:AZ5"/>
    <mergeCell ref="AU2:AV2"/>
    <mergeCell ref="AW2:AY2"/>
    <mergeCell ref="AU3:AV3"/>
    <mergeCell ref="AW3:AY3"/>
    <mergeCell ref="AC2:AD2"/>
    <mergeCell ref="AE2:AG2"/>
    <mergeCell ref="AC3:AD3"/>
    <mergeCell ref="AE3:AG3"/>
    <mergeCell ref="AH2:AK2"/>
    <mergeCell ref="AH3:AK3"/>
    <mergeCell ref="V2:X2"/>
    <mergeCell ref="V3:X3"/>
    <mergeCell ref="Y3:AB3"/>
    <mergeCell ref="Y2:AB2"/>
    <mergeCell ref="AZ7:BA7"/>
    <mergeCell ref="AQ7:AR7"/>
    <mergeCell ref="BA4:BA5"/>
    <mergeCell ref="AW5:AW6"/>
    <mergeCell ref="AX5:AX6"/>
    <mergeCell ref="AY5:AY6"/>
    <mergeCell ref="AH7:AI7"/>
    <mergeCell ref="AR4:AR5"/>
    <mergeCell ref="AN5:AN6"/>
    <mergeCell ref="AO5:AO6"/>
    <mergeCell ref="AP5:AP6"/>
    <mergeCell ref="AC4:AC6"/>
    <mergeCell ref="Y7:Z7"/>
    <mergeCell ref="AI4:AI5"/>
    <mergeCell ref="AE5:AE6"/>
    <mergeCell ref="AF5:AF6"/>
    <mergeCell ref="AG5:AG6"/>
    <mergeCell ref="AD4:AD6"/>
    <mergeCell ref="AA4:AB5"/>
    <mergeCell ref="AH4:AH5"/>
    <mergeCell ref="AE4:AG4"/>
    <mergeCell ref="Z4:Z5"/>
    <mergeCell ref="A1:E2"/>
    <mergeCell ref="H1:I2"/>
    <mergeCell ref="J1:N2"/>
    <mergeCell ref="O1:S2"/>
    <mergeCell ref="O3:S3"/>
    <mergeCell ref="A3:A7"/>
    <mergeCell ref="B3:B7"/>
    <mergeCell ref="C3:C7"/>
    <mergeCell ref="D3:D7"/>
    <mergeCell ref="E3:G4"/>
    <mergeCell ref="J5:J6"/>
    <mergeCell ref="K5:K6"/>
    <mergeCell ref="L5:L6"/>
    <mergeCell ref="M4:M6"/>
    <mergeCell ref="N4:N6"/>
    <mergeCell ref="O5:O6"/>
    <mergeCell ref="V4:X4"/>
    <mergeCell ref="Y4:Y5"/>
    <mergeCell ref="V5:V6"/>
    <mergeCell ref="W5:W6"/>
    <mergeCell ref="X5:X6"/>
    <mergeCell ref="T2:U2"/>
    <mergeCell ref="T3:U3"/>
    <mergeCell ref="T4:T6"/>
    <mergeCell ref="U4:U6"/>
    <mergeCell ref="E5:E7"/>
    <mergeCell ref="F5:F7"/>
    <mergeCell ref="G5:G7"/>
    <mergeCell ref="J4:L4"/>
    <mergeCell ref="O4:Q4"/>
    <mergeCell ref="H3:H7"/>
    <mergeCell ref="I3:I7"/>
    <mergeCell ref="J3:N3"/>
    <mergeCell ref="P5:P6"/>
    <mergeCell ref="Q5:Q6"/>
    <mergeCell ref="R4:R6"/>
    <mergeCell ref="S4:S6"/>
    <mergeCell ref="BD1:BF3"/>
    <mergeCell ref="BD4:BF4"/>
    <mergeCell ref="BD5:BD6"/>
    <mergeCell ref="BE5:BE6"/>
    <mergeCell ref="BF5:BF6"/>
  </mergeCells>
  <conditionalFormatting sqref="BG7">
    <cfRule type="cellIs" dxfId="98" priority="8" operator="equal">
      <formula>0</formula>
    </cfRule>
  </conditionalFormatting>
  <dataValidations count="21">
    <dataValidation type="custom" operator="lessThanOrEqual" allowBlank="1" showInputMessage="1" showErrorMessage="1" errorTitle="maximum limit crossed" error="Invalid entry" sqref="AW8:AZ207 AE8:AH207 J8:S207 BD8:BF207 AA8:AA207 AJ8:AJ207 AS8:AS207 BB8:BB207 AN8:AQ207 V8:Y207">
      <formula1>OR(J8&lt;=J$7,J8="ML",J8="NA",J8="ab")</formula1>
    </dataValidation>
    <dataValidation type="custom" operator="lessThanOrEqual" allowBlank="1" showInputMessage="1" showErrorMessage="1" errorTitle="maximum limit crossed" error="Invalid entry" sqref="BA8:BA207 Z8:Z207 AB8:AB207 BC8:BC207 AK8:AK207 AT8:AT207 AI8:AI207 AR8:AR207">
      <formula1>OR(Z8&lt;=Z$6,Z8="ML",Z8="NA",Z8="ab")</formula1>
    </dataValidation>
    <dataValidation type="custom" operator="lessThanOrEqual" allowBlank="1" showInputMessage="1" showErrorMessage="1" errorTitle="maximum limit crossed" error="maximum limit crossed" sqref="AA7:AB7 AS7:AT7 BB7:BC7 N7 AJ7:AK7 S7">
      <formula1>OR(N7&lt;=100,N7="ML",N7="NA",N7="AB")</formula1>
    </dataValidation>
    <dataValidation type="custom" operator="lessThanOrEqual" allowBlank="1" showInputMessage="1" showErrorMessage="1" errorTitle="maximum limit crossed" error="maximum limit crossed" sqref="M7 AQ7:AR7 AH7:AI7 R7 Y7:Z7 AZ7:BA7">
      <formula1>OR(M7&lt;=70,M7="ML",M7="NA",M7="ab")</formula1>
    </dataValidation>
    <dataValidation type="textLength" errorStyle="warning" operator="lessThanOrEqual" showInputMessage="1" showErrorMessage="1" errorTitle="long name" error="Please decrease the font size of this cell if name does not fit into the column." sqref="F2">
      <formula1>20</formula1>
    </dataValidation>
    <dataValidation type="custom" operator="lessThanOrEqual" allowBlank="1" showInputMessage="1" showErrorMessage="1" errorTitle="maximum limit crossed" error="Invalid entry" sqref="J7:L7 AN7:AP7 AE7:AG7 O7:Q7 V7:X7 AW7:AY7">
      <formula1>OR(J7&lt;=10,J7="ML",J7="NA",J7="ab")</formula1>
    </dataValidation>
    <dataValidation type="list" allowBlank="1" showInputMessage="1" showErrorMessage="1" sqref="T1 W1 Z1 AC1 AF1 AI1 AL1 AO1 AR1 AU1 AX1 BA1">
      <formula1>CODE</formula1>
    </dataValidation>
    <dataValidation type="list" allowBlank="1" showInputMessage="1" showErrorMessage="1" sqref="T2:U2">
      <formula1>INDIRECT($T$1)</formula1>
    </dataValidation>
    <dataValidation type="list" allowBlank="1" showInputMessage="1" showErrorMessage="1" sqref="V2:X2">
      <formula1>INDIRECT($W$1)</formula1>
    </dataValidation>
    <dataValidation type="list" allowBlank="1" showInputMessage="1" showErrorMessage="1" sqref="Y2">
      <formula1>INDIRECT($Z$1)</formula1>
    </dataValidation>
    <dataValidation type="list" allowBlank="1" showInputMessage="1" showErrorMessage="1" sqref="AC2:AD2">
      <formula1>INDIRECT($AC$1)</formula1>
    </dataValidation>
    <dataValidation type="list" allowBlank="1" showInputMessage="1" showErrorMessage="1" sqref="AE2:AG2">
      <formula1>INDIRECT($AF$1)</formula1>
    </dataValidation>
    <dataValidation type="list" allowBlank="1" showInputMessage="1" showErrorMessage="1" sqref="AH2">
      <formula1>INDIRECT($AI$1)</formula1>
    </dataValidation>
    <dataValidation type="list" allowBlank="1" showInputMessage="1" showErrorMessage="1" sqref="AL2:AM2">
      <formula1>INDIRECT($AL$1)</formula1>
    </dataValidation>
    <dataValidation type="list" allowBlank="1" showInputMessage="1" showErrorMessage="1" sqref="AN2:AP2">
      <formula1>INDIRECT($AO$1)</formula1>
    </dataValidation>
    <dataValidation type="list" allowBlank="1" showInputMessage="1" showErrorMessage="1" sqref="AQ2">
      <formula1>INDIRECT($AR$1)</formula1>
    </dataValidation>
    <dataValidation type="list" allowBlank="1" showInputMessage="1" showErrorMessage="1" sqref="AU2:AV2">
      <formula1>INDIRECT($AU$1)</formula1>
    </dataValidation>
    <dataValidation type="list" allowBlank="1" showInputMessage="1" showErrorMessage="1" sqref="AW2:AY2">
      <formula1>INDIRECT($AX$1)</formula1>
    </dataValidation>
    <dataValidation type="list" allowBlank="1" showInputMessage="1" showErrorMessage="1" sqref="AZ2">
      <formula1>INDIRECT($BA$1)</formula1>
    </dataValidation>
    <dataValidation type="list" allowBlank="1" showInputMessage="1" showErrorMessage="1" sqref="AL8:AL207 AC8:AC207 T8:T207 AU8:AU207">
      <formula1>"1, 2, 3"</formula1>
    </dataValidation>
    <dataValidation type="custom" allowBlank="1" showInputMessage="1" showErrorMessage="1" sqref="AM8:AM207 AD8:AD207 U8:U207 AV8:AV207">
      <formula1>IF(T8="","",IF(T8=1,T$2,IF(T8=2,V$2,IF(T8=3,Y$2,""))))</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dimension ref="A1:FT234"/>
  <sheetViews>
    <sheetView topLeftCell="EP2" workbookViewId="0">
      <selection activeCell="FB7" sqref="FB7"/>
    </sheetView>
  </sheetViews>
  <sheetFormatPr defaultColWidth="0" defaultRowHeight="30.75" customHeight="1" zeroHeight="1"/>
  <cols>
    <col min="1" max="1" width="4.26953125" style="468" customWidth="1"/>
    <col min="2" max="3" width="5.81640625" style="469" customWidth="1"/>
    <col min="4" max="4" width="11.453125" style="470" customWidth="1"/>
    <col min="5" max="5" width="18" style="471" customWidth="1"/>
    <col min="6" max="6" width="18.81640625" style="471" customWidth="1"/>
    <col min="7" max="7" width="16.81640625" style="471" customWidth="1"/>
    <col min="8" max="8" width="6.1796875" style="472" customWidth="1"/>
    <col min="9" max="9" width="3" style="472" customWidth="1"/>
    <col min="10" max="12" width="3.7265625" style="473" customWidth="1"/>
    <col min="13" max="13" width="3.7265625" style="474" customWidth="1"/>
    <col min="14" max="14" width="4.54296875" style="474" customWidth="1"/>
    <col min="15" max="15" width="3.81640625" style="473" customWidth="1"/>
    <col min="16" max="16" width="5" style="474" customWidth="1"/>
    <col min="17" max="17" width="5.81640625" style="473" customWidth="1"/>
    <col min="18" max="18" width="4.81640625" style="474" customWidth="1"/>
    <col min="19" max="20" width="3.26953125" style="475" hidden="1" customWidth="1"/>
    <col min="21" max="21" width="4.26953125" style="475" hidden="1" customWidth="1"/>
    <col min="22" max="22" width="3.26953125" style="475" hidden="1" customWidth="1"/>
    <col min="23" max="23" width="2.7265625" style="475" hidden="1" customWidth="1"/>
    <col min="24" max="24" width="3.26953125" style="475" hidden="1" customWidth="1"/>
    <col min="25" max="27" width="3.7265625" style="473" customWidth="1"/>
    <col min="28" max="28" width="3.7265625" style="474" customWidth="1"/>
    <col min="29" max="29" width="4.54296875" style="474" customWidth="1"/>
    <col min="30" max="30" width="3.81640625" style="473" customWidth="1"/>
    <col min="31" max="31" width="5" style="474" customWidth="1"/>
    <col min="32" max="32" width="5.81640625" style="473" customWidth="1"/>
    <col min="33" max="33" width="4.81640625" style="474" customWidth="1"/>
    <col min="34" max="35" width="3.26953125" style="475" hidden="1" customWidth="1"/>
    <col min="36" max="36" width="4.26953125" style="475" hidden="1" customWidth="1"/>
    <col min="37" max="37" width="3.26953125" style="475" hidden="1" customWidth="1"/>
    <col min="38" max="38" width="2.7265625" style="475" hidden="1" customWidth="1"/>
    <col min="39" max="39" width="3.26953125" style="475" hidden="1" customWidth="1"/>
    <col min="40" max="40" width="3.26953125" style="475" customWidth="1"/>
    <col min="41" max="43" width="3.7265625" style="473" customWidth="1"/>
    <col min="44" max="44" width="3.7265625" style="474" customWidth="1"/>
    <col min="45" max="45" width="4.54296875" style="474" customWidth="1"/>
    <col min="46" max="48" width="3.81640625" style="473" customWidth="1"/>
    <col min="49" max="49" width="5" style="474" customWidth="1"/>
    <col min="50" max="50" width="5.81640625" style="473" customWidth="1"/>
    <col min="51" max="51" width="4.81640625" style="474" customWidth="1"/>
    <col min="52" max="53" width="3.26953125" style="475" hidden="1" customWidth="1"/>
    <col min="54" max="54" width="4.26953125" style="475" hidden="1" customWidth="1"/>
    <col min="55" max="55" width="3.26953125" style="475" hidden="1" customWidth="1"/>
    <col min="56" max="56" width="2.7265625" style="475" hidden="1" customWidth="1"/>
    <col min="57" max="57" width="3.26953125" style="475" hidden="1" customWidth="1"/>
    <col min="58" max="58" width="4.81640625" style="475" customWidth="1"/>
    <col min="59" max="61" width="3.7265625" style="473" customWidth="1"/>
    <col min="62" max="62" width="3.7265625" style="474" customWidth="1"/>
    <col min="63" max="63" width="4.54296875" style="474" customWidth="1"/>
    <col min="64" max="66" width="3.81640625" style="473" customWidth="1"/>
    <col min="67" max="67" width="5" style="474" customWidth="1"/>
    <col min="68" max="68" width="5.81640625" style="473" customWidth="1"/>
    <col min="69" max="69" width="4.81640625" style="474" customWidth="1"/>
    <col min="70" max="71" width="3.26953125" style="475" hidden="1" customWidth="1"/>
    <col min="72" max="72" width="4.26953125" style="475" hidden="1" customWidth="1"/>
    <col min="73" max="73" width="3.26953125" style="475" hidden="1" customWidth="1"/>
    <col min="74" max="74" width="2.7265625" style="475" hidden="1" customWidth="1"/>
    <col min="75" max="75" width="3.26953125" style="475" hidden="1" customWidth="1"/>
    <col min="76" max="76" width="5.26953125" style="475" customWidth="1"/>
    <col min="77" max="79" width="3.7265625" style="473" customWidth="1"/>
    <col min="80" max="80" width="3.7265625" style="474" customWidth="1"/>
    <col min="81" max="81" width="4.54296875" style="474" customWidth="1"/>
    <col min="82" max="84" width="3.81640625" style="473" customWidth="1"/>
    <col min="85" max="85" width="5" style="474" customWidth="1"/>
    <col min="86" max="86" width="5.81640625" style="473" customWidth="1"/>
    <col min="87" max="87" width="4.81640625" style="474" customWidth="1"/>
    <col min="88" max="89" width="3.26953125" style="475" hidden="1" customWidth="1"/>
    <col min="90" max="90" width="4.26953125" style="475" hidden="1" customWidth="1"/>
    <col min="91" max="91" width="3.26953125" style="475" hidden="1" customWidth="1"/>
    <col min="92" max="92" width="2.7265625" style="475" hidden="1" customWidth="1"/>
    <col min="93" max="93" width="3.26953125" style="475" hidden="1" customWidth="1"/>
    <col min="94" max="94" width="4.453125" style="475" customWidth="1"/>
    <col min="95" max="97" width="3.7265625" style="473" customWidth="1"/>
    <col min="98" max="98" width="3.7265625" style="474" customWidth="1"/>
    <col min="99" max="99" width="4.54296875" style="474" customWidth="1"/>
    <col min="100" max="102" width="3.81640625" style="473" customWidth="1"/>
    <col min="103" max="103" width="5" style="474" customWidth="1"/>
    <col min="104" max="104" width="5.81640625" style="473" customWidth="1"/>
    <col min="105" max="105" width="4.81640625" style="474" customWidth="1"/>
    <col min="106" max="107" width="3.26953125" style="475" hidden="1" customWidth="1"/>
    <col min="108" max="108" width="4.26953125" style="475" hidden="1" customWidth="1"/>
    <col min="109" max="109" width="3.26953125" style="475" hidden="1" customWidth="1"/>
    <col min="110" max="110" width="2.7265625" style="475" hidden="1" customWidth="1"/>
    <col min="111" max="112" width="3.26953125" style="475" hidden="1" customWidth="1"/>
    <col min="113" max="114" width="3.7265625" style="475" hidden="1" customWidth="1"/>
    <col min="115" max="118" width="4.7265625" style="475" hidden="1" customWidth="1"/>
    <col min="119" max="123" width="3.26953125" style="475" hidden="1" customWidth="1"/>
    <col min="124" max="124" width="10.1796875" style="475" hidden="1" customWidth="1"/>
    <col min="125" max="128" width="5.7265625" style="475" customWidth="1"/>
    <col min="129" max="129" width="4.26953125" style="476" customWidth="1"/>
    <col min="130" max="130" width="3.453125" style="476" customWidth="1"/>
    <col min="131" max="131" width="4.1796875" style="468" customWidth="1"/>
    <col min="132" max="147" width="3.453125" style="468" customWidth="1"/>
    <col min="148" max="148" width="4.81640625" style="468" customWidth="1"/>
    <col min="149" max="153" width="3.453125" style="468" customWidth="1"/>
    <col min="154" max="154" width="7.26953125" style="468" customWidth="1"/>
    <col min="155" max="156" width="8" style="468" customWidth="1"/>
    <col min="157" max="157" width="9.453125" style="468" customWidth="1"/>
    <col min="158" max="158" width="10" style="468" customWidth="1"/>
    <col min="159" max="159" width="26.26953125" style="468" customWidth="1"/>
    <col min="160" max="160" width="20.1796875" style="468" customWidth="1"/>
    <col min="161" max="161" width="6" style="468" customWidth="1"/>
    <col min="162" max="162" width="7.26953125" style="468" customWidth="1"/>
    <col min="163" max="163" width="5.1796875" style="468" customWidth="1"/>
    <col min="164" max="164" width="7.7265625" style="468" customWidth="1"/>
    <col min="165" max="165" width="14.1796875" style="468" customWidth="1"/>
    <col min="166" max="166" width="9.1796875" style="468" customWidth="1"/>
    <col min="167" max="176" width="0" style="468" hidden="1" customWidth="1"/>
    <col min="177" max="16384" width="9.1796875" style="468" hidden="1"/>
  </cols>
  <sheetData>
    <row r="1" spans="1:165" s="341" customFormat="1" ht="21" customHeight="1">
      <c r="A1" s="723" t="str">
        <f>CONCATENATE("School Name :-","  ",'Master sheet'!C8)</f>
        <v>School Name :-  Govt. Sr. Sec. School Inderwara , PALI</v>
      </c>
      <c r="B1" s="723"/>
      <c r="C1" s="723"/>
      <c r="D1" s="723"/>
      <c r="E1" s="723"/>
      <c r="F1" s="723"/>
      <c r="G1" s="723"/>
      <c r="H1" s="723"/>
      <c r="I1" s="723"/>
      <c r="J1" s="724" t="str">
        <f>'Marks Entry'!J1</f>
        <v>Com. Hindi</v>
      </c>
      <c r="K1" s="725"/>
      <c r="L1" s="725"/>
      <c r="M1" s="725"/>
      <c r="N1" s="725"/>
      <c r="O1" s="725"/>
      <c r="P1" s="725"/>
      <c r="Q1" s="725"/>
      <c r="R1" s="725"/>
      <c r="S1" s="337"/>
      <c r="T1" s="337"/>
      <c r="U1" s="337"/>
      <c r="V1" s="337"/>
      <c r="W1" s="337"/>
      <c r="X1" s="338"/>
      <c r="Y1" s="782" t="str">
        <f>'Marks Entry'!O1</f>
        <v>Com. English</v>
      </c>
      <c r="Z1" s="782"/>
      <c r="AA1" s="782"/>
      <c r="AB1" s="782"/>
      <c r="AC1" s="782"/>
      <c r="AD1" s="782"/>
      <c r="AE1" s="782"/>
      <c r="AF1" s="782"/>
      <c r="AG1" s="782"/>
      <c r="AH1" s="782"/>
      <c r="AI1" s="782"/>
      <c r="AJ1" s="782"/>
      <c r="AK1" s="782"/>
      <c r="AL1" s="782"/>
      <c r="AM1" s="782"/>
      <c r="AN1" s="728" t="s">
        <v>358</v>
      </c>
      <c r="AO1" s="747" t="str">
        <f>IF('Marks Entry'!T2="","",'Marks Entry'!T2)</f>
        <v>GEOGRAPHY</v>
      </c>
      <c r="AP1" s="747"/>
      <c r="AQ1" s="747"/>
      <c r="AR1" s="747"/>
      <c r="AS1" s="747" t="str">
        <f>IF('Marks Entry'!V2="","",'Marks Entry'!V2)</f>
        <v/>
      </c>
      <c r="AT1" s="747"/>
      <c r="AU1" s="747"/>
      <c r="AV1" s="747"/>
      <c r="AW1" s="747" t="str">
        <f>IF('Marks Entry'!Y2="","",'Marks Entry'!Y2)</f>
        <v/>
      </c>
      <c r="AX1" s="747"/>
      <c r="AY1" s="747"/>
      <c r="AZ1" s="339"/>
      <c r="BA1" s="339"/>
      <c r="BB1" s="339"/>
      <c r="BC1" s="339"/>
      <c r="BD1" s="339"/>
      <c r="BE1" s="339"/>
      <c r="BF1" s="728" t="s">
        <v>358</v>
      </c>
      <c r="BG1" s="747" t="str">
        <f>IF('Marks Entry'!AC2="","",'Marks Entry'!AC2)</f>
        <v>POLITICAL SCIENCE</v>
      </c>
      <c r="BH1" s="747"/>
      <c r="BI1" s="747"/>
      <c r="BJ1" s="747"/>
      <c r="BK1" s="747" t="str">
        <f>IF('Marks Entry'!AE2="","",'Marks Entry'!AE2)</f>
        <v>HINDI LITERATURE</v>
      </c>
      <c r="BL1" s="747"/>
      <c r="BM1" s="747"/>
      <c r="BN1" s="747"/>
      <c r="BO1" s="747" t="str">
        <f>IF('Marks Entry'!AH2="","",'Marks Entry'!AH2)</f>
        <v/>
      </c>
      <c r="BP1" s="747"/>
      <c r="BQ1" s="747"/>
      <c r="BR1" s="339"/>
      <c r="BS1" s="339"/>
      <c r="BT1" s="339"/>
      <c r="BU1" s="339"/>
      <c r="BV1" s="339"/>
      <c r="BW1" s="339"/>
      <c r="BX1" s="728" t="s">
        <v>358</v>
      </c>
      <c r="BY1" s="747" t="str">
        <f>IF('Marks Entry'!AL2="","",'Marks Entry'!AL2)</f>
        <v>ECONOMICS</v>
      </c>
      <c r="BZ1" s="747"/>
      <c r="CA1" s="747"/>
      <c r="CB1" s="747"/>
      <c r="CC1" s="747" t="str">
        <f>IF('Marks Entry'!AN2="","",'Marks Entry'!AN2)</f>
        <v>HISTORY</v>
      </c>
      <c r="CD1" s="747"/>
      <c r="CE1" s="747"/>
      <c r="CF1" s="747"/>
      <c r="CG1" s="747" t="str">
        <f>IF('Marks Entry'!AQ2="","",'Marks Entry'!AQ2)</f>
        <v>INFORMATION TECHNOLOGY AND PROCESSING 1</v>
      </c>
      <c r="CH1" s="747"/>
      <c r="CI1" s="747"/>
      <c r="CJ1" s="339"/>
      <c r="CK1" s="339"/>
      <c r="CL1" s="339"/>
      <c r="CM1" s="339"/>
      <c r="CN1" s="339"/>
      <c r="CO1" s="339"/>
      <c r="CP1" s="728" t="s">
        <v>358</v>
      </c>
      <c r="CQ1" s="747" t="str">
        <f>IF('Marks Entry'!AU2="","",'Marks Entry'!AU2)</f>
        <v/>
      </c>
      <c r="CR1" s="747"/>
      <c r="CS1" s="747"/>
      <c r="CT1" s="747"/>
      <c r="CU1" s="747" t="str">
        <f>IF('Marks Entry'!AW2="","",'Marks Entry'!AW2)</f>
        <v/>
      </c>
      <c r="CV1" s="747"/>
      <c r="CW1" s="747"/>
      <c r="CX1" s="747"/>
      <c r="CY1" s="747" t="str">
        <f>IF('Marks Entry'!AZ2="","",'Marks Entry'!AZ2)</f>
        <v/>
      </c>
      <c r="CZ1" s="747"/>
      <c r="DA1" s="747"/>
      <c r="DB1" s="339"/>
      <c r="DC1" s="339"/>
      <c r="DD1" s="339"/>
      <c r="DE1" s="339"/>
      <c r="DF1" s="339"/>
      <c r="DG1" s="339"/>
      <c r="DH1" s="340"/>
      <c r="DI1" s="340"/>
      <c r="DJ1" s="340"/>
      <c r="DK1" s="340"/>
      <c r="DL1" s="340"/>
      <c r="DM1" s="340"/>
      <c r="DN1" s="340"/>
      <c r="DO1" s="340"/>
      <c r="DP1" s="340"/>
      <c r="DQ1" s="340"/>
      <c r="DR1" s="340"/>
      <c r="DS1" s="340"/>
      <c r="DT1" s="340"/>
      <c r="DU1" s="750" t="s">
        <v>177</v>
      </c>
      <c r="DV1" s="750"/>
      <c r="DW1" s="750"/>
      <c r="DX1" s="750"/>
      <c r="DY1" s="751" t="s">
        <v>187</v>
      </c>
      <c r="DZ1" s="751"/>
      <c r="EA1" s="751"/>
      <c r="EB1" s="751"/>
      <c r="EC1" s="751"/>
      <c r="ED1" s="751"/>
      <c r="EE1" s="751"/>
      <c r="EF1" s="751"/>
      <c r="EG1" s="751"/>
      <c r="EH1" s="751"/>
      <c r="EI1" s="751"/>
      <c r="EJ1" s="751"/>
      <c r="EK1" s="751"/>
      <c r="EL1" s="751"/>
      <c r="EM1" s="751"/>
      <c r="EN1" s="751"/>
      <c r="EO1" s="751"/>
      <c r="EP1" s="751"/>
      <c r="EQ1" s="751"/>
      <c r="ER1" s="751"/>
      <c r="ES1" s="751"/>
      <c r="ET1" s="751"/>
      <c r="EU1" s="751"/>
      <c r="EV1" s="751"/>
      <c r="EW1" s="751"/>
      <c r="EX1" s="740" t="s">
        <v>345</v>
      </c>
      <c r="EY1" s="740"/>
      <c r="EZ1" s="783" t="s">
        <v>188</v>
      </c>
      <c r="FA1" s="783"/>
      <c r="FB1" s="783"/>
      <c r="FC1" s="783"/>
      <c r="FD1" s="784" t="s">
        <v>189</v>
      </c>
      <c r="FE1" s="784"/>
      <c r="FF1" s="784"/>
      <c r="FG1" s="784"/>
      <c r="FH1" s="784"/>
      <c r="FI1" s="779"/>
    </row>
    <row r="2" spans="1:165" s="345" customFormat="1" ht="21" customHeight="1">
      <c r="A2" s="732" t="s">
        <v>19</v>
      </c>
      <c r="B2" s="732"/>
      <c r="C2" s="342" t="str">
        <f>'Marks Entry'!G2</f>
        <v>11'A'</v>
      </c>
      <c r="D2" s="732" t="str">
        <f>CONCATENATE("Session :","  ",'Marks Entry'!F2)</f>
        <v>Session :  2019-20</v>
      </c>
      <c r="E2" s="732"/>
      <c r="F2" s="786" t="s">
        <v>20</v>
      </c>
      <c r="G2" s="786"/>
      <c r="H2" s="786"/>
      <c r="I2" s="786"/>
      <c r="J2" s="787" t="str">
        <f>IF('Marks Entry'!J3="","",'Marks Entry'!J3)</f>
        <v>mlr</v>
      </c>
      <c r="K2" s="787"/>
      <c r="L2" s="787"/>
      <c r="M2" s="787"/>
      <c r="N2" s="787"/>
      <c r="O2" s="787"/>
      <c r="P2" s="787"/>
      <c r="Q2" s="787"/>
      <c r="R2" s="787"/>
      <c r="S2" s="787"/>
      <c r="T2" s="787"/>
      <c r="U2" s="787"/>
      <c r="V2" s="787"/>
      <c r="W2" s="787"/>
      <c r="X2" s="787"/>
      <c r="Y2" s="787" t="str">
        <f>IF('Marks Entry'!O3="","",'Marks Entry'!O3)</f>
        <v>mlm</v>
      </c>
      <c r="Z2" s="787"/>
      <c r="AA2" s="787"/>
      <c r="AB2" s="787"/>
      <c r="AC2" s="787"/>
      <c r="AD2" s="787"/>
      <c r="AE2" s="787"/>
      <c r="AF2" s="787"/>
      <c r="AG2" s="787"/>
      <c r="AH2" s="787"/>
      <c r="AI2" s="787"/>
      <c r="AJ2" s="787"/>
      <c r="AK2" s="787"/>
      <c r="AL2" s="787"/>
      <c r="AM2" s="787"/>
      <c r="AN2" s="729"/>
      <c r="AO2" s="748" t="str">
        <f>IF('Marks Entry'!T3="","",'Marks Entry'!T3)</f>
        <v>ks</v>
      </c>
      <c r="AP2" s="748"/>
      <c r="AQ2" s="748"/>
      <c r="AR2" s="748"/>
      <c r="AS2" s="749" t="str">
        <f>IF('Marks Entry'!V3="","",'Marks Entry'!V3)</f>
        <v/>
      </c>
      <c r="AT2" s="749"/>
      <c r="AU2" s="749"/>
      <c r="AV2" s="749"/>
      <c r="AW2" s="749" t="str">
        <f>IF('Marks Entry'!Y3="","",'Marks Entry'!Y3)</f>
        <v/>
      </c>
      <c r="AX2" s="749"/>
      <c r="AY2" s="749"/>
      <c r="AZ2" s="343"/>
      <c r="BA2" s="343"/>
      <c r="BB2" s="343"/>
      <c r="BC2" s="343"/>
      <c r="BD2" s="343"/>
      <c r="BE2" s="343"/>
      <c r="BF2" s="729"/>
      <c r="BG2" s="748" t="str">
        <f>IF('Marks Entry'!AC3="","",'Marks Entry'!AC3)</f>
        <v>hl</v>
      </c>
      <c r="BH2" s="748"/>
      <c r="BI2" s="748"/>
      <c r="BJ2" s="748"/>
      <c r="BK2" s="749" t="str">
        <f>IF('Marks Entry'!AE3="","",'Marks Entry'!AE3)</f>
        <v>bs</v>
      </c>
      <c r="BL2" s="749"/>
      <c r="BM2" s="749"/>
      <c r="BN2" s="749"/>
      <c r="BO2" s="749" t="str">
        <f>IF('Marks Entry'!AH3="","",'Marks Entry'!AH3)</f>
        <v/>
      </c>
      <c r="BP2" s="749"/>
      <c r="BQ2" s="749"/>
      <c r="BR2" s="343"/>
      <c r="BS2" s="343"/>
      <c r="BT2" s="343"/>
      <c r="BU2" s="343"/>
      <c r="BV2" s="343"/>
      <c r="BW2" s="343"/>
      <c r="BX2" s="729"/>
      <c r="BY2" s="748" t="str">
        <f>IF('Marks Entry'!AL3="","",'Marks Entry'!AL3)</f>
        <v>sks</v>
      </c>
      <c r="BZ2" s="748"/>
      <c r="CA2" s="748"/>
      <c r="CB2" s="748"/>
      <c r="CC2" s="749" t="str">
        <f>IF('Marks Entry'!AN3="","",'Marks Entry'!AN3)</f>
        <v>as</v>
      </c>
      <c r="CD2" s="749"/>
      <c r="CE2" s="749"/>
      <c r="CF2" s="749"/>
      <c r="CG2" s="749" t="str">
        <f>IF('Marks Entry'!AQ3="","",'Marks Entry'!AQ3)</f>
        <v>sk</v>
      </c>
      <c r="CH2" s="749"/>
      <c r="CI2" s="749"/>
      <c r="CJ2" s="343"/>
      <c r="CK2" s="343"/>
      <c r="CL2" s="343"/>
      <c r="CM2" s="343"/>
      <c r="CN2" s="343"/>
      <c r="CO2" s="343"/>
      <c r="CP2" s="729"/>
      <c r="CQ2" s="748" t="str">
        <f>IF('Marks Entry'!AU3="","",'Marks Entry'!AU3)</f>
        <v/>
      </c>
      <c r="CR2" s="748"/>
      <c r="CS2" s="748"/>
      <c r="CT2" s="748"/>
      <c r="CU2" s="749" t="str">
        <f>IF('Marks Entry'!AW3="","",'Marks Entry'!AW3)</f>
        <v/>
      </c>
      <c r="CV2" s="749"/>
      <c r="CW2" s="749"/>
      <c r="CX2" s="749"/>
      <c r="CY2" s="749" t="str">
        <f>IF('Marks Entry'!AZ3="","",'Marks Entry'!AZ3)</f>
        <v/>
      </c>
      <c r="CZ2" s="749"/>
      <c r="DA2" s="749"/>
      <c r="DB2" s="343"/>
      <c r="DC2" s="343"/>
      <c r="DD2" s="343"/>
      <c r="DE2" s="343"/>
      <c r="DF2" s="343"/>
      <c r="DG2" s="343"/>
      <c r="DH2" s="344"/>
      <c r="DI2" s="793" t="s">
        <v>21</v>
      </c>
      <c r="DJ2" s="793"/>
      <c r="DK2" s="793"/>
      <c r="DL2" s="793"/>
      <c r="DM2" s="793"/>
      <c r="DN2" s="793"/>
      <c r="DO2" s="760" t="s">
        <v>22</v>
      </c>
      <c r="DP2" s="760" t="s">
        <v>23</v>
      </c>
      <c r="DQ2" s="760" t="s">
        <v>24</v>
      </c>
      <c r="DR2" s="760" t="s">
        <v>25</v>
      </c>
      <c r="DS2" s="760" t="s">
        <v>26</v>
      </c>
      <c r="DT2" s="344"/>
      <c r="DU2" s="734" t="str">
        <f>IF('Marks Entry'!BD1="","",'Marks Entry'!BD1)</f>
        <v>JEEVAN KAUSHAL</v>
      </c>
      <c r="DV2" s="734"/>
      <c r="DW2" s="734"/>
      <c r="DX2" s="734"/>
      <c r="DY2" s="751"/>
      <c r="DZ2" s="751"/>
      <c r="EA2" s="751"/>
      <c r="EB2" s="751"/>
      <c r="EC2" s="751"/>
      <c r="ED2" s="751"/>
      <c r="EE2" s="751"/>
      <c r="EF2" s="751"/>
      <c r="EG2" s="751"/>
      <c r="EH2" s="751"/>
      <c r="EI2" s="751"/>
      <c r="EJ2" s="751"/>
      <c r="EK2" s="751"/>
      <c r="EL2" s="751"/>
      <c r="EM2" s="751"/>
      <c r="EN2" s="751"/>
      <c r="EO2" s="751"/>
      <c r="EP2" s="751"/>
      <c r="EQ2" s="751"/>
      <c r="ER2" s="751"/>
      <c r="ES2" s="751"/>
      <c r="ET2" s="751"/>
      <c r="EU2" s="751"/>
      <c r="EV2" s="751"/>
      <c r="EW2" s="751"/>
      <c r="EX2" s="740"/>
      <c r="EY2" s="740"/>
      <c r="EZ2" s="783"/>
      <c r="FA2" s="783"/>
      <c r="FB2" s="783"/>
      <c r="FC2" s="783"/>
      <c r="FD2" s="784"/>
      <c r="FE2" s="784"/>
      <c r="FF2" s="784"/>
      <c r="FG2" s="784"/>
      <c r="FH2" s="784"/>
      <c r="FI2" s="779"/>
    </row>
    <row r="3" spans="1:165" s="345" customFormat="1" ht="39.5" customHeight="1">
      <c r="A3" s="780" t="str">
        <f>'Marks Entry'!A3:A8</f>
        <v>S. N.</v>
      </c>
      <c r="B3" s="780" t="str">
        <f>'Marks Entry'!B3:B8</f>
        <v>Roll No.</v>
      </c>
      <c r="C3" s="780" t="str">
        <f>'Marks Entry'!C3:C8</f>
        <v>Student Sr. No.</v>
      </c>
      <c r="D3" s="781" t="str">
        <f>'Marks Entry'!D3:D8</f>
        <v>Date of Birth</v>
      </c>
      <c r="E3" s="781" t="str">
        <f>'Marks Entry'!E5</f>
        <v>Student Name</v>
      </c>
      <c r="F3" s="781" t="str">
        <f>'Marks Entry'!F5</f>
        <v>Father Name</v>
      </c>
      <c r="G3" s="781" t="str">
        <f>'Marks Entry'!G5</f>
        <v>Mother Name</v>
      </c>
      <c r="H3" s="780" t="str">
        <f>'Marks Entry'!H3:H8</f>
        <v>Category</v>
      </c>
      <c r="I3" s="780" t="str">
        <f>'Marks Entry'!I3:I8</f>
        <v>Gender</v>
      </c>
      <c r="J3" s="734" t="s">
        <v>164</v>
      </c>
      <c r="K3" s="734"/>
      <c r="L3" s="734"/>
      <c r="M3" s="734"/>
      <c r="N3" s="757" t="s">
        <v>172</v>
      </c>
      <c r="O3" s="755" t="s">
        <v>173</v>
      </c>
      <c r="P3" s="757" t="s">
        <v>174</v>
      </c>
      <c r="Q3" s="758" t="s">
        <v>169</v>
      </c>
      <c r="R3" s="764" t="s">
        <v>175</v>
      </c>
      <c r="S3" s="765" t="s">
        <v>27</v>
      </c>
      <c r="T3" s="765" t="s">
        <v>27</v>
      </c>
      <c r="U3" s="756" t="s">
        <v>28</v>
      </c>
      <c r="V3" s="765" t="s">
        <v>29</v>
      </c>
      <c r="W3" s="756" t="s">
        <v>30</v>
      </c>
      <c r="X3" s="756" t="s">
        <v>31</v>
      </c>
      <c r="Y3" s="734" t="s">
        <v>164</v>
      </c>
      <c r="Z3" s="734"/>
      <c r="AA3" s="734"/>
      <c r="AB3" s="734"/>
      <c r="AC3" s="757" t="s">
        <v>172</v>
      </c>
      <c r="AD3" s="755" t="s">
        <v>173</v>
      </c>
      <c r="AE3" s="757" t="s">
        <v>174</v>
      </c>
      <c r="AF3" s="758" t="s">
        <v>169</v>
      </c>
      <c r="AG3" s="764" t="s">
        <v>175</v>
      </c>
      <c r="AH3" s="765" t="s">
        <v>27</v>
      </c>
      <c r="AI3" s="765" t="s">
        <v>27</v>
      </c>
      <c r="AJ3" s="756" t="s">
        <v>28</v>
      </c>
      <c r="AK3" s="765" t="s">
        <v>29</v>
      </c>
      <c r="AL3" s="756" t="s">
        <v>30</v>
      </c>
      <c r="AM3" s="756" t="s">
        <v>31</v>
      </c>
      <c r="AN3" s="729"/>
      <c r="AO3" s="734" t="s">
        <v>164</v>
      </c>
      <c r="AP3" s="734"/>
      <c r="AQ3" s="734"/>
      <c r="AR3" s="734"/>
      <c r="AS3" s="757" t="s">
        <v>172</v>
      </c>
      <c r="AT3" s="755" t="s">
        <v>170</v>
      </c>
      <c r="AU3" s="755" t="s">
        <v>171</v>
      </c>
      <c r="AV3" s="755" t="s">
        <v>176</v>
      </c>
      <c r="AW3" s="757" t="s">
        <v>174</v>
      </c>
      <c r="AX3" s="758" t="s">
        <v>169</v>
      </c>
      <c r="AY3" s="764" t="s">
        <v>175</v>
      </c>
      <c r="AZ3" s="765" t="s">
        <v>27</v>
      </c>
      <c r="BA3" s="765" t="s">
        <v>27</v>
      </c>
      <c r="BB3" s="756" t="s">
        <v>28</v>
      </c>
      <c r="BC3" s="765" t="s">
        <v>29</v>
      </c>
      <c r="BD3" s="756" t="s">
        <v>30</v>
      </c>
      <c r="BE3" s="756" t="s">
        <v>31</v>
      </c>
      <c r="BF3" s="729"/>
      <c r="BG3" s="734" t="s">
        <v>164</v>
      </c>
      <c r="BH3" s="734"/>
      <c r="BI3" s="734"/>
      <c r="BJ3" s="734"/>
      <c r="BK3" s="757" t="s">
        <v>172</v>
      </c>
      <c r="BL3" s="755" t="s">
        <v>170</v>
      </c>
      <c r="BM3" s="755" t="s">
        <v>171</v>
      </c>
      <c r="BN3" s="755" t="s">
        <v>176</v>
      </c>
      <c r="BO3" s="757" t="s">
        <v>174</v>
      </c>
      <c r="BP3" s="758" t="s">
        <v>169</v>
      </c>
      <c r="BQ3" s="764" t="s">
        <v>175</v>
      </c>
      <c r="BR3" s="765" t="s">
        <v>27</v>
      </c>
      <c r="BS3" s="765" t="s">
        <v>27</v>
      </c>
      <c r="BT3" s="756" t="s">
        <v>28</v>
      </c>
      <c r="BU3" s="765" t="s">
        <v>29</v>
      </c>
      <c r="BV3" s="756" t="s">
        <v>30</v>
      </c>
      <c r="BW3" s="756" t="s">
        <v>31</v>
      </c>
      <c r="BX3" s="729"/>
      <c r="BY3" s="734" t="s">
        <v>164</v>
      </c>
      <c r="BZ3" s="734"/>
      <c r="CA3" s="734"/>
      <c r="CB3" s="734"/>
      <c r="CC3" s="757" t="s">
        <v>172</v>
      </c>
      <c r="CD3" s="755" t="s">
        <v>170</v>
      </c>
      <c r="CE3" s="755" t="s">
        <v>171</v>
      </c>
      <c r="CF3" s="755" t="s">
        <v>176</v>
      </c>
      <c r="CG3" s="757" t="s">
        <v>174</v>
      </c>
      <c r="CH3" s="758" t="s">
        <v>169</v>
      </c>
      <c r="CI3" s="764" t="s">
        <v>175</v>
      </c>
      <c r="CJ3" s="765" t="s">
        <v>27</v>
      </c>
      <c r="CK3" s="765" t="s">
        <v>27</v>
      </c>
      <c r="CL3" s="756" t="s">
        <v>28</v>
      </c>
      <c r="CM3" s="765" t="s">
        <v>29</v>
      </c>
      <c r="CN3" s="756" t="s">
        <v>30</v>
      </c>
      <c r="CO3" s="756" t="s">
        <v>31</v>
      </c>
      <c r="CP3" s="729"/>
      <c r="CQ3" s="734" t="s">
        <v>164</v>
      </c>
      <c r="CR3" s="734"/>
      <c r="CS3" s="734"/>
      <c r="CT3" s="734"/>
      <c r="CU3" s="757" t="s">
        <v>172</v>
      </c>
      <c r="CV3" s="755" t="s">
        <v>170</v>
      </c>
      <c r="CW3" s="755" t="s">
        <v>171</v>
      </c>
      <c r="CX3" s="755" t="s">
        <v>176</v>
      </c>
      <c r="CY3" s="757" t="s">
        <v>174</v>
      </c>
      <c r="CZ3" s="758" t="s">
        <v>169</v>
      </c>
      <c r="DA3" s="764" t="s">
        <v>175</v>
      </c>
      <c r="DB3" s="765" t="s">
        <v>27</v>
      </c>
      <c r="DC3" s="765" t="s">
        <v>27</v>
      </c>
      <c r="DD3" s="756" t="s">
        <v>28</v>
      </c>
      <c r="DE3" s="765" t="s">
        <v>29</v>
      </c>
      <c r="DF3" s="756" t="s">
        <v>30</v>
      </c>
      <c r="DG3" s="756" t="s">
        <v>31</v>
      </c>
      <c r="DH3" s="765" t="s">
        <v>49</v>
      </c>
      <c r="DI3" s="793"/>
      <c r="DJ3" s="793"/>
      <c r="DK3" s="793"/>
      <c r="DL3" s="793"/>
      <c r="DM3" s="793"/>
      <c r="DN3" s="793"/>
      <c r="DO3" s="760"/>
      <c r="DP3" s="760"/>
      <c r="DQ3" s="760"/>
      <c r="DR3" s="760"/>
      <c r="DS3" s="760"/>
      <c r="DT3" s="761" t="s">
        <v>32</v>
      </c>
      <c r="DU3" s="734" t="str">
        <f>IF('Marks Entry'!BD4="","",'Marks Entry'!BD4)</f>
        <v>bs</v>
      </c>
      <c r="DV3" s="734"/>
      <c r="DW3" s="734"/>
      <c r="DX3" s="734"/>
      <c r="DY3" s="734" t="s">
        <v>135</v>
      </c>
      <c r="DZ3" s="734"/>
      <c r="EA3" s="734" t="s">
        <v>136</v>
      </c>
      <c r="EB3" s="734"/>
      <c r="EC3" s="734" t="s">
        <v>178</v>
      </c>
      <c r="ED3" s="734"/>
      <c r="EE3" s="734"/>
      <c r="EF3" s="734"/>
      <c r="EG3" s="734"/>
      <c r="EH3" s="734" t="s">
        <v>179</v>
      </c>
      <c r="EI3" s="734"/>
      <c r="EJ3" s="734"/>
      <c r="EK3" s="734"/>
      <c r="EL3" s="734"/>
      <c r="EM3" s="734" t="s">
        <v>180</v>
      </c>
      <c r="EN3" s="734"/>
      <c r="EO3" s="734"/>
      <c r="EP3" s="734"/>
      <c r="EQ3" s="734"/>
      <c r="ER3" s="734" t="s">
        <v>181</v>
      </c>
      <c r="ES3" s="734"/>
      <c r="ET3" s="734"/>
      <c r="EU3" s="734"/>
      <c r="EV3" s="734"/>
      <c r="EW3" s="752" t="s">
        <v>357</v>
      </c>
      <c r="EX3" s="740"/>
      <c r="EY3" s="740"/>
      <c r="EZ3" s="740" t="s">
        <v>183</v>
      </c>
      <c r="FA3" s="740" t="s">
        <v>184</v>
      </c>
      <c r="FB3" s="740" t="s">
        <v>185</v>
      </c>
      <c r="FC3" s="740" t="s">
        <v>186</v>
      </c>
      <c r="FD3" s="750" t="s">
        <v>190</v>
      </c>
      <c r="FE3" s="785" t="s">
        <v>191</v>
      </c>
      <c r="FF3" s="346" t="s">
        <v>193</v>
      </c>
      <c r="FG3" s="763" t="s">
        <v>192</v>
      </c>
      <c r="FH3" s="750" t="s">
        <v>194</v>
      </c>
      <c r="FI3" s="740" t="s">
        <v>188</v>
      </c>
    </row>
    <row r="4" spans="1:165" s="345" customFormat="1" ht="64" customHeight="1">
      <c r="A4" s="780"/>
      <c r="B4" s="780"/>
      <c r="C4" s="780"/>
      <c r="D4" s="781"/>
      <c r="E4" s="781"/>
      <c r="F4" s="781"/>
      <c r="G4" s="781"/>
      <c r="H4" s="780"/>
      <c r="I4" s="780"/>
      <c r="J4" s="347" t="s">
        <v>165</v>
      </c>
      <c r="K4" s="347" t="s">
        <v>166</v>
      </c>
      <c r="L4" s="347" t="s">
        <v>167</v>
      </c>
      <c r="M4" s="348" t="s">
        <v>11</v>
      </c>
      <c r="N4" s="757"/>
      <c r="O4" s="755"/>
      <c r="P4" s="757"/>
      <c r="Q4" s="758"/>
      <c r="R4" s="764"/>
      <c r="S4" s="765"/>
      <c r="T4" s="765"/>
      <c r="U4" s="756"/>
      <c r="V4" s="765"/>
      <c r="W4" s="756"/>
      <c r="X4" s="756"/>
      <c r="Y4" s="347" t="s">
        <v>165</v>
      </c>
      <c r="Z4" s="347" t="s">
        <v>166</v>
      </c>
      <c r="AA4" s="347" t="s">
        <v>167</v>
      </c>
      <c r="AB4" s="348" t="s">
        <v>11</v>
      </c>
      <c r="AC4" s="757"/>
      <c r="AD4" s="755"/>
      <c r="AE4" s="757"/>
      <c r="AF4" s="758"/>
      <c r="AG4" s="764"/>
      <c r="AH4" s="765"/>
      <c r="AI4" s="765"/>
      <c r="AJ4" s="756"/>
      <c r="AK4" s="765"/>
      <c r="AL4" s="756"/>
      <c r="AM4" s="756"/>
      <c r="AN4" s="730"/>
      <c r="AO4" s="347" t="s">
        <v>165</v>
      </c>
      <c r="AP4" s="347" t="s">
        <v>166</v>
      </c>
      <c r="AQ4" s="347" t="s">
        <v>167</v>
      </c>
      <c r="AR4" s="348" t="s">
        <v>11</v>
      </c>
      <c r="AS4" s="757"/>
      <c r="AT4" s="755"/>
      <c r="AU4" s="755"/>
      <c r="AV4" s="755"/>
      <c r="AW4" s="757"/>
      <c r="AX4" s="758"/>
      <c r="AY4" s="764"/>
      <c r="AZ4" s="765"/>
      <c r="BA4" s="765"/>
      <c r="BB4" s="756"/>
      <c r="BC4" s="765"/>
      <c r="BD4" s="756"/>
      <c r="BE4" s="756"/>
      <c r="BF4" s="730"/>
      <c r="BG4" s="347" t="s">
        <v>165</v>
      </c>
      <c r="BH4" s="347" t="s">
        <v>166</v>
      </c>
      <c r="BI4" s="347" t="s">
        <v>167</v>
      </c>
      <c r="BJ4" s="348" t="s">
        <v>11</v>
      </c>
      <c r="BK4" s="757"/>
      <c r="BL4" s="755"/>
      <c r="BM4" s="755"/>
      <c r="BN4" s="755"/>
      <c r="BO4" s="757"/>
      <c r="BP4" s="758"/>
      <c r="BQ4" s="764"/>
      <c r="BR4" s="765"/>
      <c r="BS4" s="765"/>
      <c r="BT4" s="756"/>
      <c r="BU4" s="765"/>
      <c r="BV4" s="756"/>
      <c r="BW4" s="756"/>
      <c r="BX4" s="730"/>
      <c r="BY4" s="347" t="s">
        <v>165</v>
      </c>
      <c r="BZ4" s="347" t="s">
        <v>166</v>
      </c>
      <c r="CA4" s="347" t="s">
        <v>167</v>
      </c>
      <c r="CB4" s="348" t="s">
        <v>11</v>
      </c>
      <c r="CC4" s="757"/>
      <c r="CD4" s="755"/>
      <c r="CE4" s="755"/>
      <c r="CF4" s="755"/>
      <c r="CG4" s="757"/>
      <c r="CH4" s="758"/>
      <c r="CI4" s="764"/>
      <c r="CJ4" s="765"/>
      <c r="CK4" s="765"/>
      <c r="CL4" s="756"/>
      <c r="CM4" s="765"/>
      <c r="CN4" s="756"/>
      <c r="CO4" s="756"/>
      <c r="CP4" s="730"/>
      <c r="CQ4" s="347" t="s">
        <v>165</v>
      </c>
      <c r="CR4" s="347" t="s">
        <v>166</v>
      </c>
      <c r="CS4" s="347" t="s">
        <v>167</v>
      </c>
      <c r="CT4" s="348" t="s">
        <v>11</v>
      </c>
      <c r="CU4" s="757"/>
      <c r="CV4" s="755"/>
      <c r="CW4" s="755"/>
      <c r="CX4" s="755"/>
      <c r="CY4" s="757"/>
      <c r="CZ4" s="758"/>
      <c r="DA4" s="764"/>
      <c r="DB4" s="765"/>
      <c r="DC4" s="765"/>
      <c r="DD4" s="756"/>
      <c r="DE4" s="765"/>
      <c r="DF4" s="756"/>
      <c r="DG4" s="756"/>
      <c r="DH4" s="765"/>
      <c r="DI4" s="793"/>
      <c r="DJ4" s="793"/>
      <c r="DK4" s="793"/>
      <c r="DL4" s="793"/>
      <c r="DM4" s="793"/>
      <c r="DN4" s="793"/>
      <c r="DO4" s="760"/>
      <c r="DP4" s="760"/>
      <c r="DQ4" s="760"/>
      <c r="DR4" s="760"/>
      <c r="DS4" s="760"/>
      <c r="DT4" s="761"/>
      <c r="DU4" s="349" t="s">
        <v>338</v>
      </c>
      <c r="DV4" s="349" t="s">
        <v>338</v>
      </c>
      <c r="DW4" s="349" t="s">
        <v>339</v>
      </c>
      <c r="DX4" s="350" t="s">
        <v>175</v>
      </c>
      <c r="DY4" s="763" t="s">
        <v>354</v>
      </c>
      <c r="DZ4" s="754" t="s">
        <v>182</v>
      </c>
      <c r="EA4" s="763" t="s">
        <v>355</v>
      </c>
      <c r="EB4" s="754" t="s">
        <v>182</v>
      </c>
      <c r="EC4" s="754" t="s">
        <v>353</v>
      </c>
      <c r="ED4" s="351" t="str">
        <f>AO1</f>
        <v>GEOGRAPHY</v>
      </c>
      <c r="EE4" s="351" t="str">
        <f>AS1</f>
        <v/>
      </c>
      <c r="EF4" s="352" t="str">
        <f>AW1</f>
        <v/>
      </c>
      <c r="EG4" s="754" t="s">
        <v>182</v>
      </c>
      <c r="EH4" s="754" t="s">
        <v>353</v>
      </c>
      <c r="EI4" s="351" t="str">
        <f>BG1</f>
        <v>POLITICAL SCIENCE</v>
      </c>
      <c r="EJ4" s="351" t="str">
        <f>BK1</f>
        <v>HINDI LITERATURE</v>
      </c>
      <c r="EK4" s="351" t="str">
        <f>BO1</f>
        <v/>
      </c>
      <c r="EL4" s="754" t="s">
        <v>182</v>
      </c>
      <c r="EM4" s="754" t="s">
        <v>353</v>
      </c>
      <c r="EN4" s="351" t="str">
        <f>BY1</f>
        <v>ECONOMICS</v>
      </c>
      <c r="EO4" s="351" t="str">
        <f>CC1</f>
        <v>HISTORY</v>
      </c>
      <c r="EP4" s="351" t="str">
        <f>CG1</f>
        <v>INFORMATION TECHNOLOGY AND PROCESSING 1</v>
      </c>
      <c r="EQ4" s="754" t="s">
        <v>182</v>
      </c>
      <c r="ER4" s="754" t="s">
        <v>353</v>
      </c>
      <c r="ES4" s="353" t="str">
        <f>CQ1</f>
        <v/>
      </c>
      <c r="ET4" s="353" t="str">
        <f>CU1</f>
        <v/>
      </c>
      <c r="EU4" s="353" t="str">
        <f>CY1</f>
        <v/>
      </c>
      <c r="EV4" s="753" t="s">
        <v>182</v>
      </c>
      <c r="EW4" s="752"/>
      <c r="EX4" s="354" t="s">
        <v>138</v>
      </c>
      <c r="EY4" s="354" t="s">
        <v>139</v>
      </c>
      <c r="EZ4" s="740"/>
      <c r="FA4" s="740"/>
      <c r="FB4" s="740"/>
      <c r="FC4" s="740"/>
      <c r="FD4" s="750"/>
      <c r="FE4" s="785"/>
      <c r="FF4" s="355" t="s">
        <v>33</v>
      </c>
      <c r="FG4" s="763"/>
      <c r="FH4" s="750"/>
      <c r="FI4" s="740"/>
    </row>
    <row r="5" spans="1:165" s="374" customFormat="1" ht="14" customHeight="1">
      <c r="A5" s="780"/>
      <c r="B5" s="780"/>
      <c r="C5" s="780"/>
      <c r="D5" s="781"/>
      <c r="E5" s="781"/>
      <c r="F5" s="781"/>
      <c r="G5" s="781"/>
      <c r="H5" s="780"/>
      <c r="I5" s="780"/>
      <c r="J5" s="356">
        <v>10</v>
      </c>
      <c r="K5" s="356">
        <v>10</v>
      </c>
      <c r="L5" s="356">
        <v>10</v>
      </c>
      <c r="M5" s="357">
        <f t="shared" ref="M5" si="0">IF(AND(J5="",K5="",L5=""),"",SUM(J5:L5))</f>
        <v>30</v>
      </c>
      <c r="N5" s="358">
        <v>20</v>
      </c>
      <c r="O5" s="356">
        <v>70</v>
      </c>
      <c r="P5" s="358">
        <v>50</v>
      </c>
      <c r="Q5" s="359">
        <v>30</v>
      </c>
      <c r="R5" s="360">
        <f>IF(AND(N5="",P5="",Q5=""),"",SUM(N5,P5,Q5))</f>
        <v>100</v>
      </c>
      <c r="S5" s="361">
        <f t="shared" ref="S5" si="1">COUNTIF(J5:L5,"NA")*10</f>
        <v>0</v>
      </c>
      <c r="T5" s="361">
        <f t="shared" ref="T5:T6" si="2">(COUNTIF(J5:L5,"ML")*10)+(COUNTIF(O5,"ML")*70)+(COUNTIF(Q5,"ML")*100)</f>
        <v>0</v>
      </c>
      <c r="U5" s="362" t="str">
        <f>IF(OR($B5="NSO",$B5=0),"",IF(AND(J5="",K5="",L5="",O5="",Q5=""),"",IF(AND(K5="",L5="",O5="",Q5=""),10-S5-T5,IF(AND(L5="",O5="",Q5=""),20-S5-T5,IF(AND(L5="",Q5=""),90-S5-T5,IF(Q5="",100-S5-T5,200-S5-T5))))))</f>
        <v/>
      </c>
      <c r="V5" s="361" t="str">
        <f t="shared" ref="V5" si="3">IF(AND(OR(J5="ab",J5="ml"),OR(K5="ab",K5="ml"),OR(L5="ab",L5="ml")),"AB",IF(AND(OR(J5="ab",J5="ml"),OR(K5="ab",K5="ml"),OR(O5="ab",O5="ml")),"AB",IF(AND(OR(J5="ab",J5="ml"),OR(O5="ab",O5="ml"),OR(L5="ab",L5="ml")),"AB",IF(AND(OR(O5="ab",O5="ml"),OR(K5="ab",K5="ml"),OR(L5="ab",L5="ml")),"AB",""))))</f>
        <v/>
      </c>
      <c r="W5" s="361" t="str">
        <f>IF(OR($B5="NSO",$B5="",Q5=""),"",IF(OR(V5="AB",Q5="ab"),"AB",IF(Q5="ML","RE",IF(AND(R5&gt;=36%*U5,Q5&gt;=20),"P",IF(AND(R5&gt;=34%*U5,T5=0,Q5&gt;=20),"G2",IF(AND(R5&gt;=31%*U5,T5=0,Q5&gt;=20),"G1",IF(R5&gt;=25%*U5,"S","F")))))))</f>
        <v/>
      </c>
      <c r="X5" s="361" t="str">
        <f>IF(OR(W5="",W5=0,W5="S",W5="RE",W5="F",W5="AB"),W5,IF(R5&gt;=75%*U5,"D",IF(R5&gt;=60%*U5,"I",IF(R5&gt;=48%*U5,"II",IF(R5&gt;=36%*U5,"III",W5)))))</f>
        <v/>
      </c>
      <c r="Y5" s="356">
        <v>10</v>
      </c>
      <c r="Z5" s="356">
        <v>10</v>
      </c>
      <c r="AA5" s="356">
        <v>10</v>
      </c>
      <c r="AB5" s="357">
        <f t="shared" ref="AB5" si="4">IF(AND(Y5="",Z5="",AA5=""),"",SUM(Y5:AA5))</f>
        <v>30</v>
      </c>
      <c r="AC5" s="358">
        <v>20</v>
      </c>
      <c r="AD5" s="356">
        <v>70</v>
      </c>
      <c r="AE5" s="358">
        <v>50</v>
      </c>
      <c r="AF5" s="359">
        <v>30</v>
      </c>
      <c r="AG5" s="360">
        <f>IF(AND(AC5="",AE5="",AF5=""),"",SUM(AC5,AE5,AF5))</f>
        <v>100</v>
      </c>
      <c r="AH5" s="361">
        <f t="shared" ref="AH5" si="5">COUNTIF(Y5:AA5,"NA")*10</f>
        <v>0</v>
      </c>
      <c r="AI5" s="361">
        <f t="shared" ref="AI5:AI6" si="6">(COUNTIF(Y5:AA5,"ML")*10)+(COUNTIF(AD5,"ML")*70)+(COUNTIF(AF5,"ML")*100)</f>
        <v>0</v>
      </c>
      <c r="AJ5" s="362" t="str">
        <f>IF(OR($B5="NSO",$B5=0),"",IF(AND(Y5="",Z5="",AA5="",AD5="",AF5=""),"",IF(AND(Z5="",AA5="",AD5="",AF5=""),10-AH5-AI5,IF(AND(AA5="",AD5="",AF5=""),20-AH5-AI5,IF(AND(AA5="",AF5=""),90-AH5-AI5,IF(AF5="",100-AH5-AI5,200-AH5-AI5))))))</f>
        <v/>
      </c>
      <c r="AK5" s="361" t="str">
        <f t="shared" ref="AK5" si="7">IF(AND(OR(Y5="ab",Y5="ml"),OR(Z5="ab",Z5="ml"),OR(AA5="ab",AA5="ml")),"AB",IF(AND(OR(Y5="ab",Y5="ml"),OR(Z5="ab",Z5="ml"),OR(AD5="ab",AD5="ml")),"AB",IF(AND(OR(Y5="ab",Y5="ml"),OR(AD5="ab",AD5="ml"),OR(AA5="ab",AA5="ml")),"AB",IF(AND(OR(AD5="ab",AD5="ml"),OR(Z5="ab",Z5="ml"),OR(AA5="ab",AA5="ml")),"AB",""))))</f>
        <v/>
      </c>
      <c r="AL5" s="361" t="str">
        <f>IF(OR($B5="NSO",$B5="",AF5=""),"",IF(OR(AK5="AB",AF5="ab"),"AB",IF(AF5="ML","RE",IF(AND(AG5&gt;=36%*AJ5,AF5&gt;=20),"P",IF(AND(AG5&gt;=34%*AJ5,AI5=0,AF5&gt;=20),"G2",IF(AND(AG5&gt;=31%*AJ5,AI5=0,AF5&gt;=20),"G1",IF(AG5&gt;=25%*AJ5,"S","F")))))))</f>
        <v/>
      </c>
      <c r="AM5" s="361" t="str">
        <f>IF(OR(AL5="",AL5=0,AL5="S",AL5="RE",AL5="F",AL5="AB"),AL5,IF(AG5&gt;=75%*AJ5,"D",IF(AG5&gt;=60%*AJ5,"I",IF(AG5&gt;=48%*AJ5,"II",IF(AG5&gt;=36%*AJ5,"III",AL5)))))</f>
        <v/>
      </c>
      <c r="AN5" s="363"/>
      <c r="AO5" s="356">
        <v>10</v>
      </c>
      <c r="AP5" s="356">
        <v>10</v>
      </c>
      <c r="AQ5" s="356">
        <v>10</v>
      </c>
      <c r="AR5" s="357">
        <f t="shared" ref="AR5" si="8">IF(AND(AO5="",AP5="",AQ5=""),"",SUM(AO5:AQ5))</f>
        <v>30</v>
      </c>
      <c r="AS5" s="358">
        <v>20</v>
      </c>
      <c r="AT5" s="356"/>
      <c r="AU5" s="356"/>
      <c r="AV5" s="356">
        <v>70</v>
      </c>
      <c r="AW5" s="358">
        <v>50</v>
      </c>
      <c r="AX5" s="359">
        <v>30</v>
      </c>
      <c r="AY5" s="360">
        <f>IF(AND(AS5="",AW5="",AX5=""),"",SUM(AS5,AW5,AX5))</f>
        <v>100</v>
      </c>
      <c r="AZ5" s="361">
        <f t="shared" ref="AZ5" si="9">COUNTIF(AO5:AQ5,"NA")*10</f>
        <v>0</v>
      </c>
      <c r="BA5" s="361">
        <f t="shared" ref="BA5:BA6" si="10">(COUNTIF(AO5:AQ5,"ML")*10)+(COUNTIF(AT5,"ML")*70)+(COUNTIF(AX5,"ML")*100)</f>
        <v>0</v>
      </c>
      <c r="BB5" s="362" t="str">
        <f>IF(OR($B5="NSO",$B5=0),"",IF(AND(AO5="",AP5="",AQ5="",AT5="",AX5=""),"",IF(AND(AP5="",AQ5="",AT5="",AX5=""),10-AZ5-BA5,IF(AND(AQ5="",AT5="",AX5=""),20-AZ5-BA5,IF(AND(AQ5="",AX5=""),90-AZ5-BA5,IF(AX5="",100-AZ5-BA5,200-AZ5-BA5))))))</f>
        <v/>
      </c>
      <c r="BC5" s="361" t="str">
        <f t="shared" ref="BC5" si="11">IF(AND(OR(AO5="ab",AO5="ml"),OR(AP5="ab",AP5="ml"),OR(AQ5="ab",AQ5="ml")),"AB",IF(AND(OR(AO5="ab",AO5="ml"),OR(AP5="ab",AP5="ml"),OR(AT5="ab",AT5="ml")),"AB",IF(AND(OR(AO5="ab",AO5="ml"),OR(AT5="ab",AT5="ml"),OR(AQ5="ab",AQ5="ml")),"AB",IF(AND(OR(AT5="ab",AT5="ml"),OR(AP5="ab",AP5="ml"),OR(AQ5="ab",AQ5="ml")),"AB",""))))</f>
        <v/>
      </c>
      <c r="BD5" s="361" t="str">
        <f>IF(OR($B5="NSO",$B5="",AX5=""),"",IF(OR(BC5="AB",AX5="ab"),"AB",IF(AX5="ML","RE",IF(AND(AY5&gt;=36%*BB5,AX5&gt;=20),"P",IF(AND(AY5&gt;=34%*BB5,BA5=0,AX5&gt;=20),"G2",IF(AND(AY5&gt;=31%*BB5,BA5=0,AX5&gt;=20),"G1",IF(AY5&gt;=25%*BB5,"S","F")))))))</f>
        <v/>
      </c>
      <c r="BE5" s="361" t="str">
        <f>IF(OR(BD5="",BD5=0,BD5="S",BD5="RE",BD5="F",BD5="AB"),BD5,IF(AY5&gt;=75%*BB5,"D",IF(AY5&gt;=60%*BB5,"I",IF(AY5&gt;=48%*BB5,"II",IF(AY5&gt;=36%*BB5,"III",BD5)))))</f>
        <v/>
      </c>
      <c r="BF5" s="363"/>
      <c r="BG5" s="356">
        <v>10</v>
      </c>
      <c r="BH5" s="356">
        <v>10</v>
      </c>
      <c r="BI5" s="356">
        <v>10</v>
      </c>
      <c r="BJ5" s="357">
        <f>IF(AND(BG5="",BH5="",BI5=""),"",SUM(BG5:BI5))</f>
        <v>30</v>
      </c>
      <c r="BK5" s="358">
        <v>20</v>
      </c>
      <c r="BL5" s="356"/>
      <c r="BM5" s="356"/>
      <c r="BN5" s="356">
        <v>70</v>
      </c>
      <c r="BO5" s="358">
        <v>50</v>
      </c>
      <c r="BP5" s="359">
        <v>30</v>
      </c>
      <c r="BQ5" s="360">
        <f>IF(AND(BK5="",BO5="",BP5=""),"",SUM(BK5,BO5,BP5))</f>
        <v>100</v>
      </c>
      <c r="BR5" s="361">
        <f t="shared" ref="BR5" si="12">COUNTIF(BG5:BI5,"NA")*10</f>
        <v>0</v>
      </c>
      <c r="BS5" s="361">
        <f t="shared" ref="BS5:BS6" si="13">(COUNTIF(BG5:BI5,"ML")*10)+(COUNTIF(BL5,"ML")*70)+(COUNTIF(BP5,"ML")*100)</f>
        <v>0</v>
      </c>
      <c r="BT5" s="362" t="str">
        <f>IF(OR($B5="NSO",$B5=0),"",IF(AND(BG5="",BH5="",BI5="",BL5="",BP5=""),"",IF(AND(BH5="",BI5="",BL5="",BP5=""),10-BR5-BS5,IF(AND(BI5="",BL5="",BP5=""),20-BR5-BS5,IF(AND(BI5="",BP5=""),90-BR5-BS5,IF(BP5="",100-BR5-BS5,200-BR5-BS5))))))</f>
        <v/>
      </c>
      <c r="BU5" s="361" t="str">
        <f t="shared" ref="BU5" si="14">IF(AND(OR(BG5="ab",BG5="ml"),OR(BH5="ab",BH5="ml"),OR(BI5="ab",BI5="ml")),"AB",IF(AND(OR(BG5="ab",BG5="ml"),OR(BH5="ab",BH5="ml"),OR(BL5="ab",BL5="ml")),"AB",IF(AND(OR(BG5="ab",BG5="ml"),OR(BL5="ab",BL5="ml"),OR(BI5="ab",BI5="ml")),"AB",IF(AND(OR(BL5="ab",BL5="ml"),OR(BH5="ab",BH5="ml"),OR(BI5="ab",BI5="ml")),"AB",""))))</f>
        <v/>
      </c>
      <c r="BV5" s="361" t="str">
        <f>IF(OR($B5="NSO",$B5="",BP5=""),"",IF(OR(BU5="AB",BP5="ab"),"AB",IF(BP5="ML","RE",IF(AND(BQ5&gt;=36%*BT5,BP5&gt;=20),"P",IF(AND(BQ5&gt;=34%*BT5,BS5=0,BP5&gt;=20),"G2",IF(AND(BQ5&gt;=31%*BT5,BS5=0,BP5&gt;=20),"G1",IF(BQ5&gt;=25%*BT5,"S","F")))))))</f>
        <v/>
      </c>
      <c r="BW5" s="361" t="str">
        <f>IF(OR(BV5="",BV5=0,BV5="S",BV5="RE",BV5="F",BV5="AB"),BV5,IF(BQ5&gt;=75%*BT5,"D",IF(BQ5&gt;=60%*BT5,"I",IF(BQ5&gt;=48%*BT5,"II",IF(BQ5&gt;=36%*BT5,"III",BV5)))))</f>
        <v/>
      </c>
      <c r="BX5" s="363"/>
      <c r="BY5" s="356">
        <v>10</v>
      </c>
      <c r="BZ5" s="356">
        <v>10</v>
      </c>
      <c r="CA5" s="356">
        <v>10</v>
      </c>
      <c r="CB5" s="357">
        <f>IF(AND(BY5="",BZ5="",CA5=""),"",SUM(BY5:CA5))</f>
        <v>30</v>
      </c>
      <c r="CC5" s="358">
        <v>20</v>
      </c>
      <c r="CD5" s="356"/>
      <c r="CE5" s="356"/>
      <c r="CF5" s="356">
        <v>70</v>
      </c>
      <c r="CG5" s="358">
        <v>50</v>
      </c>
      <c r="CH5" s="359">
        <v>30</v>
      </c>
      <c r="CI5" s="360">
        <f>IF(AND(CC5="",CG5="",CH5=""),"",SUM(CC5,CG5,CH5))</f>
        <v>100</v>
      </c>
      <c r="CJ5" s="361">
        <f t="shared" ref="CJ5" si="15">COUNTIF(BY5:CA5,"NA")*10</f>
        <v>0</v>
      </c>
      <c r="CK5" s="361">
        <f t="shared" ref="CK5:CK6" si="16">(COUNTIF(BY5:CA5,"ML")*10)+(COUNTIF(CD5,"ML")*70)+(COUNTIF(CH5,"ML")*100)</f>
        <v>0</v>
      </c>
      <c r="CL5" s="362" t="str">
        <f>IF(OR($B5="NSO",$B5=0),"",IF(AND(BY5="",BZ5="",CA5="",CD5="",CH5=""),"",IF(AND(BZ5="",CA5="",CD5="",CH5=""),10-CJ5-CK5,IF(AND(CA5="",CD5="",CH5=""),20-CJ5-CK5,IF(AND(CA5="",CH5=""),90-CJ5-CK5,IF(CH5="",100-CJ5-CK5,200-CJ5-CK5))))))</f>
        <v/>
      </c>
      <c r="CM5" s="361" t="str">
        <f t="shared" ref="CM5" si="17">IF(AND(OR(BY5="ab",BY5="ml"),OR(BZ5="ab",BZ5="ml"),OR(CA5="ab",CA5="ml")),"AB",IF(AND(OR(BY5="ab",BY5="ml"),OR(BZ5="ab",BZ5="ml"),OR(CD5="ab",CD5="ml")),"AB",IF(AND(OR(BY5="ab",BY5="ml"),OR(CD5="ab",CD5="ml"),OR(CA5="ab",CA5="ml")),"AB",IF(AND(OR(CD5="ab",CD5="ml"),OR(BZ5="ab",BZ5="ml"),OR(CA5="ab",CA5="ml")),"AB",""))))</f>
        <v/>
      </c>
      <c r="CN5" s="361" t="str">
        <f>IF(OR($B5="NSO",$B5="",CH5=""),"",IF(OR(CM5="AB",CH5="ab"),"AB",IF(CH5="ML","RE",IF(AND(CI5&gt;=36%*CL5,CH5&gt;=20),"P",IF(AND(CI5&gt;=34%*CL5,CK5=0,CH5&gt;=20),"G2",IF(AND(CI5&gt;=31%*CL5,CK5=0,CH5&gt;=20),"G1",IF(CI5&gt;=25%*CL5,"S","F")))))))</f>
        <v/>
      </c>
      <c r="CO5" s="361" t="str">
        <f>IF(OR(CN5="",CN5=0,CN5="S",CN5="RE",CN5="F",CN5="AB"),CN5,IF(CI5&gt;=75%*CL5,"D",IF(CI5&gt;=60%*CL5,"I",IF(CI5&gt;=48%*CL5,"II",IF(CI5&gt;=36%*CL5,"III",CN5)))))</f>
        <v/>
      </c>
      <c r="CP5" s="363"/>
      <c r="CQ5" s="356">
        <v>10</v>
      </c>
      <c r="CR5" s="356">
        <v>10</v>
      </c>
      <c r="CS5" s="356">
        <v>10</v>
      </c>
      <c r="CT5" s="357">
        <f>IF(AND(CQ5="",CR5="",CS5=""),"",SUM(CQ5:CS5))</f>
        <v>30</v>
      </c>
      <c r="CU5" s="358">
        <v>20</v>
      </c>
      <c r="CV5" s="356"/>
      <c r="CW5" s="356"/>
      <c r="CX5" s="356">
        <v>70</v>
      </c>
      <c r="CY5" s="358">
        <v>50</v>
      </c>
      <c r="CZ5" s="359">
        <v>30</v>
      </c>
      <c r="DA5" s="360">
        <f>IF(AND(CU5="",CY5="",CZ5=""),"",SUM(CU5,CY5,CZ5))</f>
        <v>100</v>
      </c>
      <c r="DB5" s="361">
        <f t="shared" ref="DB5" si="18">COUNTIF(CQ5:CS5,"NA")*10</f>
        <v>0</v>
      </c>
      <c r="DC5" s="361">
        <f t="shared" ref="DC5:DC6" si="19">(COUNTIF(CQ5:CS5,"ML")*10)+(COUNTIF(CV5,"ML")*70)+(COUNTIF(CZ5,"ML")*100)</f>
        <v>0</v>
      </c>
      <c r="DD5" s="362" t="str">
        <f>IF(OR($B5="NSO",$B5=0),"",IF(AND(CQ5="",CR5="",CS5="",CV5="",CZ5=""),"",IF(AND(CR5="",CS5="",CV5="",CZ5=""),10-DB5-DC5,IF(AND(CS5="",CV5="",CZ5=""),20-DB5-DC5,IF(AND(CS5="",CZ5=""),90-DB5-DC5,IF(CZ5="",100-DB5-DC5,200-DB5-DC5))))))</f>
        <v/>
      </c>
      <c r="DE5" s="361" t="str">
        <f t="shared" ref="DE5" si="20">IF(AND(OR(CQ5="ab",CQ5="ml"),OR(CR5="ab",CR5="ml"),OR(CS5="ab",CS5="ml")),"AB",IF(AND(OR(CQ5="ab",CQ5="ml"),OR(CR5="ab",CR5="ml"),OR(CV5="ab",CV5="ml")),"AB",IF(AND(OR(CQ5="ab",CQ5="ml"),OR(CV5="ab",CV5="ml"),OR(CS5="ab",CS5="ml")),"AB",IF(AND(OR(CV5="ab",CV5="ml"),OR(CR5="ab",CR5="ml"),OR(CS5="ab",CS5="ml")),"AB",""))))</f>
        <v/>
      </c>
      <c r="DF5" s="361" t="str">
        <f>IF(OR($B5="NSO",$B5="",CZ5=""),"",IF(OR(DE5="AB",CZ5="ab"),"AB",IF(CZ5="ML","RE",IF(AND(DA5&gt;=36%*DD5,CZ5&gt;=20),"P",IF(AND(DA5&gt;=34%*DD5,DC5=0,CZ5&gt;=20),"G2",IF(AND(DA5&gt;=31%*DD5,DC5=0,CZ5&gt;=20),"G1",IF(DA5&gt;=25%*DD5,"S","F")))))))</f>
        <v/>
      </c>
      <c r="DG5" s="361" t="str">
        <f>IF(OR(DF5="",DF5=0,DF5="S",DF5="RE",DF5="F",DF5="AB"),DF5,IF(DA5&gt;=75%*DD5,"D",IF(DA5&gt;=60%*DD5,"I",IF(DA5&gt;=48%*DD5,"II",IF(DA5&gt;=36%*DD5,"III",DF5)))))</f>
        <v/>
      </c>
      <c r="DH5" s="361">
        <f>SUM(T5,S5,AH5,AI5,AZ5,BA5,BR5,BS5,CJ5,CK5,DB5,DC5)</f>
        <v>0</v>
      </c>
      <c r="DI5" s="364" t="s">
        <v>34</v>
      </c>
      <c r="DJ5" s="364" t="s">
        <v>35</v>
      </c>
      <c r="DK5" s="364" t="s">
        <v>131</v>
      </c>
      <c r="DL5" s="364" t="s">
        <v>133</v>
      </c>
      <c r="DM5" s="364" t="s">
        <v>132</v>
      </c>
      <c r="DN5" s="364" t="s">
        <v>134</v>
      </c>
      <c r="DO5" s="365" t="s">
        <v>13</v>
      </c>
      <c r="DP5" s="365" t="s">
        <v>36</v>
      </c>
      <c r="DQ5" s="365" t="s">
        <v>37</v>
      </c>
      <c r="DR5" s="365" t="s">
        <v>38</v>
      </c>
      <c r="DS5" s="365" t="s">
        <v>39</v>
      </c>
      <c r="DT5" s="762"/>
      <c r="DU5" s="366">
        <f>IF('Marks Entry'!BD7="","",'Marks Entry'!BD7)</f>
        <v>30</v>
      </c>
      <c r="DV5" s="366">
        <f>IF('Marks Entry'!BE7="","",'Marks Entry'!BE7)</f>
        <v>30</v>
      </c>
      <c r="DW5" s="366">
        <f>IF('Marks Entry'!BF7="","",'Marks Entry'!BF7)</f>
        <v>40</v>
      </c>
      <c r="DX5" s="366">
        <f>SUM(DU5:DW5)</f>
        <v>100</v>
      </c>
      <c r="DY5" s="763"/>
      <c r="DZ5" s="754"/>
      <c r="EA5" s="763"/>
      <c r="EB5" s="754"/>
      <c r="EC5" s="754"/>
      <c r="ED5" s="367">
        <v>1</v>
      </c>
      <c r="EE5" s="367">
        <v>2</v>
      </c>
      <c r="EF5" s="368">
        <v>3</v>
      </c>
      <c r="EG5" s="754"/>
      <c r="EH5" s="754"/>
      <c r="EI5" s="367">
        <v>1</v>
      </c>
      <c r="EJ5" s="367">
        <v>2</v>
      </c>
      <c r="EK5" s="368">
        <v>3</v>
      </c>
      <c r="EL5" s="754"/>
      <c r="EM5" s="754"/>
      <c r="EN5" s="367">
        <v>1</v>
      </c>
      <c r="EO5" s="367">
        <v>2</v>
      </c>
      <c r="EP5" s="368">
        <v>3</v>
      </c>
      <c r="EQ5" s="754"/>
      <c r="ER5" s="754"/>
      <c r="ES5" s="367">
        <v>1</v>
      </c>
      <c r="ET5" s="367">
        <v>2</v>
      </c>
      <c r="EU5" s="368">
        <v>3</v>
      </c>
      <c r="EV5" s="753"/>
      <c r="EW5" s="353"/>
      <c r="EX5" s="369">
        <v>324</v>
      </c>
      <c r="EY5" s="370">
        <v>310</v>
      </c>
      <c r="EZ5" s="740"/>
      <c r="FA5" s="740"/>
      <c r="FB5" s="740"/>
      <c r="FC5" s="740"/>
      <c r="FD5" s="750"/>
      <c r="FE5" s="371">
        <f>SUM(R5,AG5,AY5,BQ5,CI5)</f>
        <v>500</v>
      </c>
      <c r="FF5" s="372">
        <f>FE5*100/(500-DH5)</f>
        <v>100</v>
      </c>
      <c r="FG5" s="373"/>
      <c r="FH5" s="750"/>
      <c r="FI5" s="740"/>
    </row>
    <row r="6" spans="1:165" s="393" customFormat="1" ht="22" customHeight="1">
      <c r="A6" s="375">
        <v>1</v>
      </c>
      <c r="B6" s="376">
        <f>IF('Marks Entry'!B8="","",VALUE('Marks Entry'!B8))</f>
        <v>1101</v>
      </c>
      <c r="C6" s="377">
        <f>IF('Marks Entry'!C8="","",'Marks Entry'!C8)</f>
        <v>6327</v>
      </c>
      <c r="D6" s="378">
        <f>IF('Marks Entry'!D8="","",'Marks Entry'!D8)</f>
        <v>37905</v>
      </c>
      <c r="E6" s="379" t="str">
        <f>IF('Marks Entry'!E8="","",'Marks Entry'!E8)</f>
        <v>ABHISHEK SHARMA</v>
      </c>
      <c r="F6" s="379" t="str">
        <f>IF('Marks Entry'!F8="","",'Marks Entry'!F8)</f>
        <v>SANJEEV SHARMA</v>
      </c>
      <c r="G6" s="379" t="str">
        <f>IF('Marks Entry'!G8="","",'Marks Entry'!G8)</f>
        <v>SAROJ SHARMA</v>
      </c>
      <c r="H6" s="356" t="str">
        <f>IF('Marks Entry'!H8="","",'Marks Entry'!H8)</f>
        <v>GEN</v>
      </c>
      <c r="I6" s="356" t="str">
        <f>IF('Marks Entry'!I8="","",'Marks Entry'!I8)</f>
        <v>M</v>
      </c>
      <c r="J6" s="356">
        <f>IF('Marks Entry'!J8="","",'Marks Entry'!J8)</f>
        <v>4</v>
      </c>
      <c r="K6" s="356">
        <f>IF('Marks Entry'!K8="","",'Marks Entry'!K8)</f>
        <v>7</v>
      </c>
      <c r="L6" s="356">
        <f>IF('Marks Entry'!L8="","",'Marks Entry'!L8)</f>
        <v>8</v>
      </c>
      <c r="M6" s="357">
        <f>IF(AND(J6="",K6="",L6=""),"",SUM(J6:L6))</f>
        <v>19</v>
      </c>
      <c r="N6" s="380">
        <f>IF(AND($B6="NSO",$E6=""),"",IF(AND(M6="AB"),"AB",IF(AND(M6="ML"),"RE",IF(AND(M6=""),"",ROUNDUP(M6*20/30,0)))))</f>
        <v>13</v>
      </c>
      <c r="O6" s="356">
        <f>IF('Marks Entry'!M8="","",'Marks Entry'!M8)</f>
        <v>35</v>
      </c>
      <c r="P6" s="380">
        <f>IF(AND($B6="NSO",$E6="",O6=""),"",IF(AND(O6="AB"),"AB",IF(AND(O6="ML"),"RE",IF(AND(O6=""),"",ROUNDUP(O6*50/70,0)))))</f>
        <v>25</v>
      </c>
      <c r="Q6" s="377">
        <f>IF(AND($B6="NSO",$E6="",O6=""),"",IF(AND('Marks Entry'!N8="AB"),"AB",IF(AND('Marks Entry'!N8="ML"),"RE",IF('Marks Entry'!N8="","",ROUNDUP('Marks Entry'!N8*30/100,0)))))</f>
        <v>29</v>
      </c>
      <c r="R6" s="381">
        <f>IF(AND(N6="",P6="",Q6=""),"",SUM(N6,P6,Q6))</f>
        <v>67</v>
      </c>
      <c r="S6" s="361">
        <f>COUNTIF(J6:L6,"NA")*10</f>
        <v>0</v>
      </c>
      <c r="T6" s="361">
        <f t="shared" si="2"/>
        <v>0</v>
      </c>
      <c r="U6" s="362">
        <f>IF(AND($B6="NSO"),"nso",IF(AND(J6="",K6="",L6="",O6="",Q6=""),"",IF(AND(K6="",L6="",O6="",Q6=""),10-S6-T6,IF(AND(L6="",O6="",Q6=""),20-S6-T6,IF(AND(L6="",Q6=""),90-S6-T6,IF(Q6="",100-S6-T6,100-S6-T6))))))</f>
        <v>100</v>
      </c>
      <c r="V6" s="361" t="str">
        <f>IF(AND(OR(J6="ab",J6="ml"),OR(K6="ab",K6="ml"),OR(L6="ab",L6="ml")),"AB",IF(AND(OR(J6="ab",J6="ml"),OR(K6="ab",K6="ml"),OR(O6="ab",O6="ml")),"AB",IF(AND(OR(J6="ab",J6="ml"),OR(O6="ab",O6="ml"),OR(L6="ab",L6="ml")),"AB",IF(AND(OR(O6="ab",O6="ml"),OR(K6="ab",K6="ml"),OR(L6="ab",L6="ml")),"AB",""))))</f>
        <v/>
      </c>
      <c r="W6" s="361" t="str">
        <f>IF(OR($B6="NSO",$E6="",Q6=""),"",IF(AND(P6="AB",Q6="ab"),"AB",IF(Q6="ML","RE",IF(AND(R6&gt;=36%*U6),"P",IF(AND(R6&gt;=34%*U6,T6=0),"G2",IF(AND(R6&gt;=31%*U6,T6=0),"G1",IF(R6&lt;=30%*U6,"F","")))))))</f>
        <v>P</v>
      </c>
      <c r="X6" s="361" t="str">
        <f>IF(OR(W6="",W6=0,W6="S",W6="RE",W6="AB"),W6,IF(R6&gt;=75%*U6,"D",IF(R6&gt;=60%*U6,"I",IF(R6&gt;=48%*U6,"II",IF(R6&gt;=36%*U6,"III",IF(R6&gt;=0%*U6,"P",W6))))))</f>
        <v>I</v>
      </c>
      <c r="Y6" s="356">
        <f>IF('Marks Entry'!O8="","",'Marks Entry'!O8)</f>
        <v>5</v>
      </c>
      <c r="Z6" s="356">
        <f>IF('Marks Entry'!P8="","",'Marks Entry'!P8)</f>
        <v>6</v>
      </c>
      <c r="AA6" s="356">
        <f>IF('Marks Entry'!Q8="","",'Marks Entry'!Q8)</f>
        <v>7</v>
      </c>
      <c r="AB6" s="357">
        <f>IF(AND(Y6="",Z6="",AA6=""),"",SUM(Y6:AA6))</f>
        <v>18</v>
      </c>
      <c r="AC6" s="380">
        <f>IF(AND($B6="NSO",$E6="",AB6=""),"",IF(AND(AB6="AB"),"AB",IF(AND(AB6="ML"),"RE",IF(AND(AB6=""),"",ROUNDUP(AB6*20/30,0)))))</f>
        <v>12</v>
      </c>
      <c r="AD6" s="356">
        <f>IF('Marks Entry'!R8="","",'Marks Entry'!R8)</f>
        <v>12</v>
      </c>
      <c r="AE6" s="380">
        <f>IF(AND($B6="NSO",$E6="",AD6=""),"",IF(AND(AD6="AB"),"AB",IF(AND(AD6="ML"),"RE",IF(AND(AD6=""),"",ROUNDUP(AD6*50/70,0)))))</f>
        <v>9</v>
      </c>
      <c r="AF6" s="377">
        <f>IF(AND($B6="NSO",$E6=""),"",IF(AND('Marks Entry'!S8="AB"),"AB",IF(AND('Marks Entry'!S8="ML"),"RE",IF('Marks Entry'!S8="","",ROUNDUP('Marks Entry'!S8*30/100,0)))))</f>
        <v>29</v>
      </c>
      <c r="AG6" s="381">
        <f>IF(AND(AC6="",AE6="",AF6=""),"",SUM(AC6,AE6,AF6))</f>
        <v>50</v>
      </c>
      <c r="AH6" s="361">
        <f>COUNTIF(Y6:AA6,"NA")*10</f>
        <v>0</v>
      </c>
      <c r="AI6" s="361">
        <f t="shared" si="6"/>
        <v>0</v>
      </c>
      <c r="AJ6" s="362">
        <f>IF(AND($B6="NSO"),"nso",IF(AND(Y6="",Z6="",AA6="",AD6="",AF6=""),"",IF(AND(Z6="",AA6="",AD6="",AF6=""),10-AH6-AI6,IF(AND(AA6="",AD6="",AF6=""),20-AH6-AI6,IF(AND(AA6="",AF6=""),90-AH6-AI6,IF(AF6="",100-AH6-AI6,100-AH6-AI6))))))</f>
        <v>100</v>
      </c>
      <c r="AK6" s="361" t="str">
        <f>IF(AND(OR(Y6="ab",Y6="ml"),OR(Z6="ab",Z6="ml"),OR(AA6="ab",AA6="ml")),"AB",IF(AND(OR(Y6="ab",Y6="ml"),OR(Z6="ab",Z6="ml"),OR(AD6="ab",AD6="ml")),"AB",IF(AND(OR(Y6="ab",Y6="ml"),OR(AD6="ab",AD6="ml"),OR(AA6="ab",AA6="ml")),"AB",IF(AND(OR(AD6="ab",AD6="ml"),OR(Z6="ab",Z6="ml"),OR(AA6="ab",AA6="ml")),"AB",""))))</f>
        <v/>
      </c>
      <c r="AL6" s="361" t="str">
        <f>IF(OR($B6="NSO",$E6="",AF6=""),"",IF(AND(AE6="AB",AF6="ab"),"AB",IF(AF6="ML","RE",IF(AND(AG6&gt;=36%*AJ6),"P",IF(AND(AG6&gt;=34%*AJ6,AI6=0),"G2",IF(AND(AG6&gt;=31%*AJ6,AI6=0),"G1",IF(AG6&lt;=30%*AJ6,"F","")))))))</f>
        <v>P</v>
      </c>
      <c r="AM6" s="361" t="str">
        <f>IF(OR(AL6="",AL6=0,AL6="S",AL6="RE",AL6="AB"),AL6,IF(AG6&gt;=75%*AJ6,"D",IF(AG6&gt;=60%*AJ6,"I",IF(AG6&gt;=48%*AJ6,"II",IF(AG6&gt;=36%*AJ6,"III",IF(AG6&gt;=0%*AJ6,"P",AL6))))))</f>
        <v>II</v>
      </c>
      <c r="AN6" s="363">
        <f>IF('Marks Entry'!T8="","",'Marks Entry'!T8)</f>
        <v>1</v>
      </c>
      <c r="AO6" s="356">
        <f>IF('Marks Entry'!V8="","",'Marks Entry'!V8)</f>
        <v>9</v>
      </c>
      <c r="AP6" s="356">
        <f>IF('Marks Entry'!W8="","",'Marks Entry'!W8)</f>
        <v>8</v>
      </c>
      <c r="AQ6" s="356">
        <f>IF('Marks Entry'!X8="","",'Marks Entry'!X8)</f>
        <v>8</v>
      </c>
      <c r="AR6" s="357">
        <f>IF(AND(AO6="",AP6="",AQ6=""),"",SUM(AO6:AQ6))</f>
        <v>25</v>
      </c>
      <c r="AS6" s="380">
        <f>IF(AND($B6="NSO",$E6="",AR6=""),"",IF(AND(AR6="AB"),"AB",IF(AND(AR6="ML"),"RE",IF(AND(AR6=""),"",ROUNDUP(AR6*20/30,0)))))</f>
        <v>17</v>
      </c>
      <c r="AT6" s="356">
        <f>IF('Marks Entry'!Y8="","",'Marks Entry'!Y8)</f>
        <v>13</v>
      </c>
      <c r="AU6" s="356">
        <f>IF('Marks Entry'!Z8="","",'Marks Entry'!Z8)</f>
        <v>12</v>
      </c>
      <c r="AV6" s="356">
        <f>IF(AND(AT6="",AU6=""),"",IF(AND(AT6="AB",AU6="AB"),"AB",IF(AND(AT6="ML",AU6="ML"),"RE",SUM(AT6,AU6))))</f>
        <v>25</v>
      </c>
      <c r="AW6" s="380">
        <f>IF(AND($B6="NSO",$E6="",AV6=""),"",IF(AND(AV6="AB"),"AB",IF(AND(AV6="ML"),"RE",IF(AND(AV6="RE"),"RE",IF(AND(AV6=""),"",ROUNDUP(AV6*50/70,0))))))</f>
        <v>18</v>
      </c>
      <c r="AX6" s="377">
        <f>IF(AND($B6="NSO",$E6=""),"",IF(AND('Marks Entry'!AA8="AB",'Marks Entry'!AB8="AB"),"AB",IF(AND('Marks Entry'!AA8="ML",'Marks Entry'!AB8="ML"),"RE",IF('Marks Entry'!AA8="","",ROUNDUP(('Marks Entry'!AA8+'Marks Entry'!AB8)*30/100,0)))))</f>
        <v>28</v>
      </c>
      <c r="AY6" s="381">
        <f>IF(AND(AS6="",AW6="",AX6=""),"",SUM(AS6,AW6,AX6))</f>
        <v>63</v>
      </c>
      <c r="AZ6" s="361">
        <f>COUNTIF(AO6:AQ6,"NA")*10</f>
        <v>0</v>
      </c>
      <c r="BA6" s="361">
        <f t="shared" si="10"/>
        <v>0</v>
      </c>
      <c r="BB6" s="362">
        <f>IF(OR($B6="NSO",$B6=0),"",IF(AND(AO6="",AP6="",AQ6="",AT6="",AX6=""),"",IF(AND(AP6="",AQ6="",AT6="",AX6=""),10-AZ6-BA6,IF(AND(AQ6="",AT6="",AX6=""),20-AZ6-BA6,IF(AND(AQ6="",AX6=""),90-AZ6-BA6,IF(AX6="",100-AZ6-BA6,100-AZ6-BA6))))))</f>
        <v>100</v>
      </c>
      <c r="BC6" s="361" t="str">
        <f>IF(AND(OR(AO6="ab",AO6="ml"),OR(AP6="ab",AP6="ml"),OR(AQ6="ab",AQ6="ml")),"AB",IF(AND(OR(AO6="ab",AO6="ml"),OR(AP6="ab",AP6="ml"),OR(AT6="ab",AT6="ml")),"AB",IF(AND(OR(AO6="ab",AO6="ml"),OR(AT6="ab",AT6="ml"),OR(AQ6="ab",AQ6="ml")),"AB",IF(AND(OR(AT6="ab",AT6="ml"),OR(AP6="ab",AP6="ml"),OR(AQ6="ab",AQ6="ml")),"AB",""))))</f>
        <v/>
      </c>
      <c r="BD6" s="361" t="str">
        <f>IF(OR($B6="NSO",$E6="",AX6=""),"",IF(AND(AW6="AB",AX6="ab"),"AB",IF(AX6="ML","RE",IF(AND(AY6&gt;=36%*BB6),"P",IF(AND(AY6&gt;=34%*BB6,BA6=0),"G2",IF(AND(AY6&gt;=31%*BB6,BA6=0),"G1",IF(AY6&lt;=30%*BB6,"F","")))))))</f>
        <v>P</v>
      </c>
      <c r="BE6" s="361" t="str">
        <f>IF(OR(BD6="",BD6=0,BD6="S",BD6="RE",BD6="AB"),BD6,IF(AY6&gt;=75%*BB6,"D",IF(AY6&gt;=60%*BB6,"I",IF(AY6&gt;=48%*BB6,"II",IF(AY6&gt;=36%*BB6,"III",IF(AY6&gt;=0%*BB6,"P",BD6))))))</f>
        <v>I</v>
      </c>
      <c r="BF6" s="363">
        <f>IF('Marks Entry'!AC8="","",'Marks Entry'!AC8)</f>
        <v>2</v>
      </c>
      <c r="BG6" s="356">
        <f>IF('Marks Entry'!AE8="","",'Marks Entry'!AE8)</f>
        <v>6</v>
      </c>
      <c r="BH6" s="356">
        <f>IF('Marks Entry'!AF8="","",'Marks Entry'!AF8)</f>
        <v>4</v>
      </c>
      <c r="BI6" s="356" t="str">
        <f>IF('Marks Entry'!AG8="","",'Marks Entry'!AG8)</f>
        <v>AB</v>
      </c>
      <c r="BJ6" s="357">
        <f>IF(AND(BG6="",BH6="",BI6=""),"",SUM(BG6:BI6))</f>
        <v>10</v>
      </c>
      <c r="BK6" s="380">
        <f>IF(AND($E6="NSO",$E6="",BJ6=""),"",IF(AND(BJ6="AB"),"AB",IF(AND(BJ6="ML"),"RE",IF(AND(BJ6=""),"",ROUNDUP(BJ6*20/30,0)))))</f>
        <v>7</v>
      </c>
      <c r="BL6" s="356">
        <f>IF('Marks Entry'!AH8="","",'Marks Entry'!AH8)</f>
        <v>31</v>
      </c>
      <c r="BM6" s="356" t="str">
        <f>IF('Marks Entry'!AI8="","",'Marks Entry'!AI8)</f>
        <v/>
      </c>
      <c r="BN6" s="356">
        <f>IF(AND(BL6="",BM6=""),"",IF(AND(BL6="AB",BM6="AB"),"AB",IF(AND(BL6="ML",BM6="ML"),"RE",SUM(BL6,BM6))))</f>
        <v>31</v>
      </c>
      <c r="BO6" s="380">
        <f>IF(AND($E6="NSO",$E6="",BN6=""),"",IF(AND(BN6="AB"),"AB",IF(AND(BN6="ML"),"RE",IF(AND(BN6=""),"",ROUNDUP(BN6*50/70,0)))))</f>
        <v>23</v>
      </c>
      <c r="BP6" s="377">
        <f>IF(AND($B6="NSO",$E6=""),"",IF(AND('Marks Entry'!AJ8="AB",'Marks Entry'!AK8="AB"),"AB",IF(AND('Marks Entry'!AJ8="ML",'Marks Entry'!AK8="ML"),"RE",IF('Marks Entry'!AJ8="","",ROUNDUP(('Marks Entry'!AJ8+'Marks Entry'!AK8)*30/100,0)))))</f>
        <v>28</v>
      </c>
      <c r="BQ6" s="381">
        <f>IF(AND(BK6="",BO6="",BP6=""),"",SUM(BK6,BO6,BP6))</f>
        <v>58</v>
      </c>
      <c r="BR6" s="361">
        <f>COUNTIF(BG6:BI6,"NA")*10</f>
        <v>0</v>
      </c>
      <c r="BS6" s="361">
        <f t="shared" si="13"/>
        <v>0</v>
      </c>
      <c r="BT6" s="362">
        <f>IF(OR($B6="NSO",$B6=0),"",IF(AND(BG6="",BH6="",BI6="",BL6="",BP6=""),"",IF(AND(BH6="",BI6="",BL6="",BP6=""),10-BR6-BS6,IF(AND(BI6="",BL6="",BP6=""),20-BR6-BS6,IF(AND(BI6="",BP6=""),90-BR6-BS6,IF(BP6="",100-BR6-BS6,100-BR6-BS6))))))</f>
        <v>100</v>
      </c>
      <c r="BU6" s="361" t="str">
        <f>IF(AND(OR(BG6="ab",BG6="ml"),OR(BH6="ab",BH6="ml"),OR(BI6="ab",BI6="ml")),"AB",IF(AND(OR(BG6="ab",BG6="ml"),OR(BH6="ab",BH6="ml"),OR(BL6="ab",BL6="ml")),"AB",IF(AND(OR(BG6="ab",BG6="ml"),OR(BL6="ab",BL6="ml"),OR(BI6="ab",BI6="ml")),"AB",IF(AND(OR(BL6="ab",BL6="ml"),OR(BH6="ab",BH6="ml"),OR(BI6="ab",BI6="ml")),"AB",""))))</f>
        <v/>
      </c>
      <c r="BV6" s="361" t="str">
        <f>IF(OR($B6="NSO",$E6="",BP6=""),"",IF(AND(BO6="AB",BP6="ab"),"AB",IF(BP6="ML","RE",IF(AND(BQ6&gt;=36%*BT6),"P",IF(AND(BQ6&gt;=34%*BT6,BS6=0),"G2",IF(AND(BQ6&gt;=31%*BT6,BS6=0),"G1",IF(BQ6&lt;=30%*BT6,"F","")))))))</f>
        <v>P</v>
      </c>
      <c r="BW6" s="361" t="str">
        <f>IF(OR(BV6="",BV6=0,BV6="S",BV6="RE",BV6="AB"),BV6,IF(BQ6&gt;=75%*BT6,"D",IF(BQ6&gt;=60%*BT6,"I",IF(BQ6&gt;=48%*BT6,"II",IF(BQ6&gt;=36%*BT6,"III",IF(BQ6&gt;=0%*BT6,"P",BV6))))))</f>
        <v>II</v>
      </c>
      <c r="BX6" s="363">
        <f>IF('Marks Entry'!AL8="","",'Marks Entry'!AL8)</f>
        <v>3</v>
      </c>
      <c r="BY6" s="356">
        <f>IF('Marks Entry'!AN8="","",'Marks Entry'!AN8)</f>
        <v>4</v>
      </c>
      <c r="BZ6" s="356">
        <f>IF('Marks Entry'!AO8="","",'Marks Entry'!AO8)</f>
        <v>3</v>
      </c>
      <c r="CA6" s="356">
        <f>IF('Marks Entry'!AP8="","",'Marks Entry'!AP8)</f>
        <v>7</v>
      </c>
      <c r="CB6" s="357">
        <f>IF(AND(BY6="",BZ6="",CA6=""),"",SUM(BY6:CA6))</f>
        <v>14</v>
      </c>
      <c r="CC6" s="380">
        <f>IF(AND($E6="NSO",$E6="",CB6=""),"",IF(AND(CB6="AB"),"AB",IF(AND(CB6="ML"),"RE",IF(AND(CB6=""),"",ROUNDUP(CB6*20/30,0)))))</f>
        <v>10</v>
      </c>
      <c r="CD6" s="356">
        <f>IF('Marks Entry'!AQ8="","",'Marks Entry'!AQ8)</f>
        <v>38</v>
      </c>
      <c r="CE6" s="356">
        <f>IF('Marks Entry'!AR8="","",'Marks Entry'!AR8)</f>
        <v>18</v>
      </c>
      <c r="CF6" s="356">
        <f>IF(AND(CD6="",CE6=""),"",IF(AND(CD6="AB",CE6="AB"),"AB",IF(AND(CD6="ML",CE6="ML"),"RE",SUM(CD6,CE6))))</f>
        <v>56</v>
      </c>
      <c r="CG6" s="380">
        <f>IF(AND($E6="NSO",$E6="",CF6=""),"",IF(AND(CF6="AB"),"AB",IF(AND(CF6="ML"),"RE",IF(AND(CF6=""),"",ROUNDUP(CF6*50/70,0)))))</f>
        <v>40</v>
      </c>
      <c r="CH6" s="377">
        <f>IF(AND($B6="NSO",$E6=""),"",IF(AND('Marks Entry'!AS8="AB",'Marks Entry'!AT8="AB"),"AB",IF(AND('Marks Entry'!AS8="ML",'Marks Entry'!AT8="ML"),"RE",IF('Marks Entry'!AS8="","",ROUNDUP(('Marks Entry'!AS8+'Marks Entry'!AT8)*30/100,0)))))</f>
        <v>28</v>
      </c>
      <c r="CI6" s="381">
        <f>IF(AND(CC6="",CG6="",CH6=""),"",SUM(CC6,CG6,CH6))</f>
        <v>78</v>
      </c>
      <c r="CJ6" s="361">
        <f>COUNTIF(BY6:CA6,"NA")*10</f>
        <v>0</v>
      </c>
      <c r="CK6" s="361">
        <f t="shared" si="16"/>
        <v>0</v>
      </c>
      <c r="CL6" s="362">
        <f>IF(OR($B6="NSO",$B6=0),"",IF(AND(BY6="",BZ6="",CA6="",CD6="",CH6=""),"",IF(AND(BZ6="",CA6="",CD6="",CH6=""),10-CJ6-CK6,IF(AND(CA6="",CD6="",CH6=""),20-CJ6-CK6,IF(AND(CA6="",CH6=""),90-CJ6-CK6,IF(CH6="",100-CJ6-CK6,100-CJ6-CK6))))))</f>
        <v>100</v>
      </c>
      <c r="CM6" s="361" t="str">
        <f>IF(AND(OR(BY6="ab",BY6="ml"),OR(BZ6="ab",BZ6="ml"),OR(CA6="ab",CA6="ml")),"AB",IF(AND(OR(BY6="ab",BY6="ml"),OR(BZ6="ab",BZ6="ml"),OR(CD6="ab",CD6="ml")),"AB",IF(AND(OR(BY6="ab",BY6="ml"),OR(CD6="ab",CD6="ml"),OR(CA6="ab",CA6="ml")),"AB",IF(AND(OR(CD6="ab",CD6="ml"),OR(BZ6="ab",BZ6="ml"),OR(CA6="ab",CA6="ml")),"AB",""))))</f>
        <v/>
      </c>
      <c r="CN6" s="361" t="str">
        <f>IF(OR($B6="NSO",$E6="",CH6=""),"",IF(AND(CG6="AB",CH6="ab"),"AB",IF(CH6="ML","RE",IF(AND(CI6&gt;=36%*CL6),"P",IF(AND(CI6&gt;=34%*CL6,CK6=0),"G2",IF(AND(CI6&gt;=31%*CL6,CK6=0),"G1",IF(CI6&lt;=30%*CL6,"F","")))))))</f>
        <v>P</v>
      </c>
      <c r="CO6" s="361" t="str">
        <f>IF(OR(CN6="",CN6=0,CN6="S",CN6="RE",CN6="AB"),CN6,IF(CI6&gt;=75%*CL6,"D",IF(CI6&gt;=60%*CL6,"I",IF(CI6&gt;=48%*CL6,"II",IF(CI6&gt;=36%*CL6,"III",IF(CI6&gt;=0%*CL6,"P",CN6))))))</f>
        <v>D</v>
      </c>
      <c r="CP6" s="363" t="str">
        <f>IF('Marks Entry'!AU8="","",'Marks Entry'!AU8)</f>
        <v/>
      </c>
      <c r="CQ6" s="356" t="str">
        <f>IF('Marks Entry'!AW8="","",'Marks Entry'!AW8)</f>
        <v/>
      </c>
      <c r="CR6" s="356" t="str">
        <f>IF('Marks Entry'!AX8="","",'Marks Entry'!AX8)</f>
        <v/>
      </c>
      <c r="CS6" s="356" t="str">
        <f>IF('Marks Entry'!AY8="","",'Marks Entry'!AY8)</f>
        <v/>
      </c>
      <c r="CT6" s="357" t="str">
        <f>IF(AND(CQ6="",CR6="",CS6=""),"",SUM(CQ6:CS6))</f>
        <v/>
      </c>
      <c r="CU6" s="380" t="str">
        <f>IF(AND($E6="NSO",$E6="",CT6=""),"",IF(AND(CT6="AB"),"AB",IF(AND(CT6="ML"),"RE",IF(AND(CT6=""),"",ROUNDUP(CT6*20/30,0)))))</f>
        <v/>
      </c>
      <c r="CV6" s="356" t="str">
        <f>IF('Marks Entry'!AZ8="","",'Marks Entry'!AZ8)</f>
        <v/>
      </c>
      <c r="CW6" s="356" t="str">
        <f>IF('Marks Entry'!BA8="","",'Marks Entry'!BA8)</f>
        <v/>
      </c>
      <c r="CX6" s="356" t="str">
        <f>IF(AND(CV6="",CW6=""),"",IF(AND(CV6="AB",CW6="AB"),"AB",IF(AND(CV6="ML",CW6="ML"),"RE",SUM(CV6,CW6))))</f>
        <v/>
      </c>
      <c r="CY6" s="380" t="str">
        <f>IF(AND($E6="NSO",$E6="",CX6=""),"",IF(AND(CX6="AB"),"AB",IF(AND(CX6="ML"),"RE",IF(AND(CX6=""),"",ROUNDUP(CX6*50/70,0)))))</f>
        <v/>
      </c>
      <c r="CZ6" s="377" t="str">
        <f>IF(AND($B6="NSO",$E6=""),"",IF(AND('Marks Entry'!BB8="AB",'Marks Entry'!BC8="AB"),"AB",IF(AND('Marks Entry'!BB8="ML",'Marks Entry'!BC8="ML"),"RE",IF('Marks Entry'!BB8="","",ROUNDUP(('Marks Entry'!BB8+'Marks Entry'!BC8)*30/100,0)))))</f>
        <v/>
      </c>
      <c r="DA6" s="381" t="str">
        <f>IF(AND(CU6="",CY6="",CZ6=""),"",SUM(CU6,CY6,CZ6))</f>
        <v/>
      </c>
      <c r="DB6" s="361">
        <f>COUNTIF(CQ6:CS6,"NA")*10</f>
        <v>0</v>
      </c>
      <c r="DC6" s="361">
        <f t="shared" si="19"/>
        <v>0</v>
      </c>
      <c r="DD6" s="362" t="str">
        <f>IF(OR($B6="NSO",$B6=0),"",IF(AND(CQ6="",CR6="",CS6="",CV6="",CZ6=""),"",IF(AND(CR6="",CS6="",CV6="",CZ6=""),10-DB6-DC6,IF(AND(CS6="",CV6="",CZ6=""),20-DB6-DC6,IF(AND(CS6="",CZ6=""),90-DB6-DC6,IF(CZ6="",100-DB6-DC6,100-DB6-DC6))))))</f>
        <v/>
      </c>
      <c r="DE6" s="361" t="str">
        <f>IF(AND(OR(CQ6="ab",CQ6="ml"),OR(CR6="ab",CR6="ml"),OR(CS6="ab",CS6="ml")),"AB",IF(AND(OR(CQ6="ab",CQ6="ml"),OR(CR6="ab",CR6="ml"),OR(CV6="ab",CV6="ml")),"AB",IF(AND(OR(CQ6="ab",CQ6="ml"),OR(CV6="ab",CV6="ml"),OR(CS6="ab",CS6="ml")),"AB",IF(AND(OR(CV6="ab",CV6="ml"),OR(CR6="ab",CR6="ml"),OR(CS6="ab",CS6="ml")),"AB",""))))</f>
        <v/>
      </c>
      <c r="DF6" s="361" t="str">
        <f>IF(OR($B6="NSO",$E6="",CZ6=""),"",IF(AND(CY6="AB",CZ6="ab"),"AB",IF(CZ6="ML","RE",IF(AND(DA6&gt;=36%*DD6),"P",IF(AND(DA6&gt;=34%*DD6,DC6=0),"G2",IF(AND(DA6&gt;=31%*DD6,DC6=0),"G1",IF(DA6&lt;=30%*DD6,"F","")))))))</f>
        <v/>
      </c>
      <c r="DG6" s="361" t="str">
        <f>IF(OR(DF6="",DF6=0,DF6="S",DF6="RE",DF6="AB"),DF6,IF(DA6&gt;=75%*DD6,"D",IF(DA6&gt;=60%*DD6,"I",IF(DA6&gt;=48%*DD6,"II",IF(DA6&gt;=36%*DD6,"III",IF(DA6&gt;=0%*DD6,"P",DF6))))))</f>
        <v/>
      </c>
      <c r="DH6" s="361">
        <f>SUM(T6,S6,AH6,AI6,AZ6,BA6,BR6,BS6,CJ6,CK6,DB6,DC6)</f>
        <v>0</v>
      </c>
      <c r="DI6" s="382" t="str">
        <f>X6</f>
        <v>I</v>
      </c>
      <c r="DJ6" s="382" t="str">
        <f>AM6</f>
        <v>II</v>
      </c>
      <c r="DK6" s="382" t="str">
        <f>BE6</f>
        <v>I</v>
      </c>
      <c r="DL6" s="382" t="str">
        <f>BW6</f>
        <v>II</v>
      </c>
      <c r="DM6" s="382" t="str">
        <f>CO6</f>
        <v>D</v>
      </c>
      <c r="DN6" s="382" t="str">
        <f>DG6</f>
        <v/>
      </c>
      <c r="DO6" s="365">
        <f>COUNTIF(DI6:DN6,"F")</f>
        <v>0</v>
      </c>
      <c r="DP6" s="365">
        <f>COUNTIF(DI6:DN6,"S")</f>
        <v>0</v>
      </c>
      <c r="DQ6" s="365">
        <f>COUNTIF(DI6:DN6,"G1")</f>
        <v>0</v>
      </c>
      <c r="DR6" s="365">
        <f>COUNTIF(DI6:DN6,"G2")</f>
        <v>0</v>
      </c>
      <c r="DS6" s="365">
        <f>COUNTIF(DI6:DN6,"RE")+COUNTIF(DI6:DN6,"REP")+COUNTIF(DI6:DN6,"AB")</f>
        <v>0</v>
      </c>
      <c r="DT6" s="383" t="str">
        <f>IF(B6="NSO","NSO",IF(OR(E6="",E6=0,Q6="",AF6="",AX6="",BP6="",CH6=""),"",IF(OR(DO6&gt;0,(DP6+DQ6+DR6)&gt;2),"FAIL",IF(DS6&gt;0,"RE-EXAM.",IF(OR(DP6&gt;0,DQ6&gt;1),"RE-EXAM.",IF(AND(DQ6&gt;0,DR6&gt;0),"SUPPL.",IF((DQ6+DR6)&gt;0,"PASS BY GRACE","PASS")))))))</f>
        <v>PASS</v>
      </c>
      <c r="DU6" s="368">
        <f>IF('Marks Entry'!BD8="","",'Marks Entry'!BD8)</f>
        <v>28</v>
      </c>
      <c r="DV6" s="368">
        <f>IF('Marks Entry'!BE8="","",'Marks Entry'!BE8)</f>
        <v>25</v>
      </c>
      <c r="DW6" s="368">
        <f>IF('Marks Entry'!BF8="","",'Marks Entry'!BF8)</f>
        <v>40</v>
      </c>
      <c r="DX6" s="384">
        <f>IF(AND(DU6="",DV6="",DW6=""),"",SUM(DU6:DW6))</f>
        <v>93</v>
      </c>
      <c r="DY6" s="356" t="str">
        <f>IF(AND(DT6="FAIL",(OR(DI6="G1",DI6="G2",DI6="S",DI6="RE"))),"F",IF(AND(DT6="RE-EXAM.",(OR(DI6="G1",DI6="G2",DI6="S"))),"S",IF(AND(DT6="SUPPL.",(OR(DI6="G1",DI6="G2"))),"S",IF(AND(DT6="PASS BY GRACE",(OR(DI6="G1",DI6="G2"))),"G",DI6))))</f>
        <v>I</v>
      </c>
      <c r="DZ6" s="385" t="str">
        <f t="shared" ref="DZ6" si="21">IF(DY6="G",ROUNDUP(36%*U6-R6,0),"")</f>
        <v/>
      </c>
      <c r="EA6" s="356" t="str">
        <f>IF(AND(DT6="FAIL",(OR(DJ6="G1",DJ6="G2",DJ6="S",DJ6="RE"))),"F",IF(AND(DT6="RE-EXAM.",(OR(DJ6="G1",DJ6="G2",DJ6="S"))),"S",IF(AND(DT6="SUPPL.",(OR(DJ6="G1",DJ6="G2"))),"S",IF(AND(DT6="PASS BY GRACE",(OR(DJ6="G1",DJ6="G2"))),"G",DJ6))))</f>
        <v>II</v>
      </c>
      <c r="EB6" s="385" t="str">
        <f t="shared" ref="EB6" si="22">IF(EA6="G",ROUNDUP(36%*AK6-AH6,0),"")</f>
        <v/>
      </c>
      <c r="EC6" s="356" t="str">
        <f>IF(AND(DT6="FAIL",(OR(DK6="G1",DK6="G2",DK6="S",DK6="RE"))),"F",IF(AND(DT6="RE-EXAM.",(OR(DK6="G1",DK6="G2",DK6="S"))),"S",IF(AND(DT6="SUPPL.",(OR(DK6="G1",DK6="G2"))),"S",IF(AND(DT6="PASS BY GRACE",(OR(DK6="G1",DK6="G2"))),"G",DK6))))</f>
        <v>I</v>
      </c>
      <c r="ED6" s="356" t="str">
        <f>IF(AN6=1,EC6,"")</f>
        <v>I</v>
      </c>
      <c r="EE6" s="356" t="str">
        <f>IF(AN6=2,EC6,"")</f>
        <v/>
      </c>
      <c r="EF6" s="386" t="str">
        <f>IF(AN6=3,EC6,"")</f>
        <v/>
      </c>
      <c r="EG6" s="385" t="str">
        <f>IF(EC6="G",ROUNDUP(36%*AO6-AK6,0),"")</f>
        <v/>
      </c>
      <c r="EH6" s="356" t="str">
        <f>IF(AND(DT6="FAIL",(OR(DL6="G1",DL6="G2",DL6="S",DL6="RE"))),"F",IF(AND(DT6="RE-EXAM.",(OR(DL6="G1",DL6="G2",DL6="S"))),"S",IF(AND(DT6="SUPPL.",(OR(DL6="G1",DL6="G2"))),"S",IF(AND(DT6="PASS BY GRACE",(OR(DL6="G1",DL6="G2"))),"G",DL6))))</f>
        <v>II</v>
      </c>
      <c r="EI6" s="356" t="str">
        <f>IF(BF6=1,EH6,"")</f>
        <v/>
      </c>
      <c r="EJ6" s="356" t="str">
        <f>IF(BF6=2,EH6,"")</f>
        <v>II</v>
      </c>
      <c r="EK6" s="356" t="str">
        <f>IF(BF6=3,EH6,"")</f>
        <v/>
      </c>
      <c r="EL6" s="385" t="str">
        <f>IF(EH6="G",ROUNDUP(36%*AR6-AO6,0),"")</f>
        <v/>
      </c>
      <c r="EM6" s="356" t="str">
        <f>IF(AND(DT6="FAIL",(OR(DM6="G1",DM6="G2",DM6="S",DM6="RE"))),"F",IF(AND(DT6="RE-EXAM.",(OR(DM6="G1",DM6="G2",DM6="S"))),"S",IF(AND(DT6="SUPPL.",(OR(DM6="G1",DM6="G2"))),"S",IF(AND(DT6="PASS BY GRACE",(OR(DM6="G1",DM6="G2"))),"G",DM6))))</f>
        <v>D</v>
      </c>
      <c r="EN6" s="356" t="str">
        <f>IF(BX6=1,EM6,"")</f>
        <v/>
      </c>
      <c r="EO6" s="356" t="str">
        <f>IF(BX6=2,EM6,"")</f>
        <v/>
      </c>
      <c r="EP6" s="356" t="str">
        <f>IF(BX6=3,EM6,"")</f>
        <v>D</v>
      </c>
      <c r="EQ6" s="385" t="str">
        <f>IF(EM6="G",ROUNDUP(36%*AW6-AR6,0),"")</f>
        <v/>
      </c>
      <c r="ER6" s="356" t="str">
        <f>IF(AND(DT6="FAIL",(OR(DN6="G1",DN6="G2",DN6="S",DN6="RE"))),"F",IF(AND(DT6="RE-EXAM.",(OR(DN6="G1",DN6="G2",DN6="S"))),"S",IF(AND(DT6="SUPPL.",(OR(DN6="G1",DN6="G2"))),"S",IF(AND(DT6="PASS BY GRACE",(OR(DN6="G1",DN6="G2"))),"G",DN6))))</f>
        <v/>
      </c>
      <c r="ES6" s="356" t="str">
        <f>IF(CP6=1,ER6,"")</f>
        <v/>
      </c>
      <c r="ET6" s="356" t="str">
        <f>IF(CP6=2,ER6,"")</f>
        <v/>
      </c>
      <c r="EU6" s="356" t="str">
        <f>IF(CP6=3,ER6,"")</f>
        <v/>
      </c>
      <c r="EV6" s="385" t="str">
        <f t="shared" ref="EV6" si="23">IF(ER6="G",ROUNDUP(36%*AZ6-AW6,0),"")</f>
        <v/>
      </c>
      <c r="EW6" s="385" t="str">
        <f>IF(OR(DX6="",DX6=0,DX6="S",DX6="RE",DX6="AB"),"",IF(DX6&gt;=75%*$DX$5,"D",IF(DX6&gt;=60%*$DX$5,"I",IF(DX6&gt;=48%*$DX$5,"II",IF(DX6&gt;=36%*$DX$5,"III",IF(DX6&gt;=0%*$DX$5,"P",""))))))</f>
        <v>D</v>
      </c>
      <c r="EX6" s="387">
        <f>IF('Student DATA Entry'!I3="","",'Student DATA Entry'!I3)</f>
        <v>370</v>
      </c>
      <c r="EY6" s="388">
        <f>IF('Student DATA Entry'!J3="","",'Student DATA Entry'!J3)</f>
        <v>285</v>
      </c>
      <c r="EZ6" s="373" t="str">
        <f t="shared" ref="EZ6" si="24">CONCATENATE(IF(DY6="F",$DY$4,"")," ",IF(EA6="F",$EA$4,"")," ",IF(EC6="F",$EC$4,"")," ",IF(EH6="F",$EH$4,"")," ",IF(EM6="F",$EM$4,"")," ",IF(ER6="F",$ER$4,"")," ")</f>
        <v xml:space="preserve">      </v>
      </c>
      <c r="FA6" s="373" t="str">
        <f t="shared" ref="FA6" si="25">CONCATENATE(IF(DY6="S",$DY$4,"")," ",IF(EA6="S",$EA$4,"")," ",IF(EC6="S",$EC$4,"")," ",IF(EH6="S",$EH$4,"")," ",IF(EM6="S",$EM$4,"")," ",IF(ER6="S",$ER$4,"")," ")</f>
        <v xml:space="preserve">      </v>
      </c>
      <c r="FB6" s="373" t="str">
        <f t="shared" ref="FB6" si="26">CONCATENATE(IF(DY6="G",$DY$4,"")," ",IF(EA6="G",$EA$4,"")," ",IF(EC6="G",$EC$4,"")," ",IF(EH6="G",$EH$4,"")," ",IF(EM6="G",$EM$4,"")," ",IF(ER6="G",$ER$4,"")," ")</f>
        <v xml:space="preserve">      </v>
      </c>
      <c r="FC6" s="373" t="str">
        <f>CONCATENATE(IF(DY6="D",$DY$4,"")," ",IF(EA6="D",$EA$4,"")," ",IF(ED6="D",$ED$4,"")," ",IF(EE6="D",$EE$4,"")," ",IF(EF6="D",$EF$4,"")," ",IF(EI6="D",$EI$4,"")," ",IF(EJ6="D",$EJ$4,"")," ",IF(EK6="D",$EK$4,"")," ",IF(EN6="D",$EN$4,"")," ",IF(EO6="D",$EO$4,"")," ",IF(EP6="D",$EP$4,"")," ",IF(ET6="D",$ET$4,"")," ",IF(EU6="D",$EU$4,"")," ",IF(ES6="D",$ES$4,"")," ")</f>
        <v xml:space="preserve">          INFORMATION TECHNOLOGY AND PROCESSING 1    </v>
      </c>
      <c r="FD6" s="373" t="str">
        <f>IF(E6=""," ",IF(OR(B6="",B6="NSO")," ","Promoted to Class 12th"))</f>
        <v>Promoted to Class 12th</v>
      </c>
      <c r="FE6" s="389">
        <f>IF(AND(FD6=""),"",IF(AND(R6="",AG6="",AY6="",BQ6="",CI6=""),"",SUM(R6,AG6,AY6,BQ6,CI6)))</f>
        <v>316</v>
      </c>
      <c r="FF6" s="390">
        <f>IF(FE6="","",FE6*100/($FE$5-DH6))</f>
        <v>63.2</v>
      </c>
      <c r="FG6" s="391" t="str">
        <f>IF(B6="NSO","NSO",IF(FF6="","",IF(AND(FF6&gt;=60,(FD6="Promoted to Class 12th")),"I",IF(AND(FF6&gt;=60,(FD6="Promoted to Class 12th")),"I",IF(AND(FF6&gt;=48,(FD6="Promoted to Class 12th")),"II",IF(AND(FF6&gt;=48,(FD6="Promoted to Class 12th")),"II",IF(AND(FF6&gt;=36,(FD6="Promoted to Class 12th")),"III",IF(AND(FF6&gt;=0,(FD6="Promoted to Class 12th")),"P",""))))))))</f>
        <v>I</v>
      </c>
      <c r="FH6" s="392">
        <f t="shared" ref="FH6:FH69" si="27">IF(FF6="","",SUMPRODUCT((FF6&lt;FF$6:FF$206)/COUNTIF(FF$6:FF$206,FF$6:FF$206)))</f>
        <v>4.0000000000000293</v>
      </c>
      <c r="FI6" s="368" t="str">
        <f>IF(FG6="P","Promoted","")</f>
        <v/>
      </c>
    </row>
    <row r="7" spans="1:165" s="393" customFormat="1" ht="22" customHeight="1">
      <c r="A7" s="375">
        <v>2</v>
      </c>
      <c r="B7" s="376">
        <f>IF('Marks Entry'!B9="","",VALUE('Marks Entry'!B9))</f>
        <v>1102</v>
      </c>
      <c r="C7" s="377">
        <f>IF('Marks Entry'!C9="","",'Marks Entry'!C9)</f>
        <v>6284</v>
      </c>
      <c r="D7" s="378">
        <f>IF('Marks Entry'!D9="","",'Marks Entry'!D9)</f>
        <v>36981</v>
      </c>
      <c r="E7" s="379" t="str">
        <f>IF('Marks Entry'!E9="","",'Marks Entry'!E9)</f>
        <v>AJAY KUMAR SAIN</v>
      </c>
      <c r="F7" s="379" t="str">
        <f>IF('Marks Entry'!F9="","",'Marks Entry'!F9)</f>
        <v>SHYAM SAIN</v>
      </c>
      <c r="G7" s="379" t="str">
        <f>IF('Marks Entry'!G9="","",'Marks Entry'!G9)</f>
        <v>BABITA SAIN</v>
      </c>
      <c r="H7" s="356" t="str">
        <f>IF('Marks Entry'!H9="","",'Marks Entry'!H9)</f>
        <v>GEN</v>
      </c>
      <c r="I7" s="356" t="str">
        <f>IF('Marks Entry'!I9="","",'Marks Entry'!I9)</f>
        <v>M</v>
      </c>
      <c r="J7" s="356">
        <f>IF('Marks Entry'!J9="","",'Marks Entry'!J9)</f>
        <v>4</v>
      </c>
      <c r="K7" s="356">
        <f>IF('Marks Entry'!K9="","",'Marks Entry'!K9)</f>
        <v>7</v>
      </c>
      <c r="L7" s="356">
        <f>IF('Marks Entry'!L9="","",'Marks Entry'!L9)</f>
        <v>8</v>
      </c>
      <c r="M7" s="357">
        <f t="shared" ref="M7:M70" si="28">IF(AND(J7="",K7="",L7=""),"",SUM(J7:L7))</f>
        <v>19</v>
      </c>
      <c r="N7" s="380">
        <f t="shared" ref="N7:N70" si="29">IF(AND($B7="NSO",$E7=""),"",IF(AND(M7="AB"),"AB",IF(AND(M7="ML"),"RE",IF(AND(M7=""),"",ROUNDUP(M7*20/30,0)))))</f>
        <v>13</v>
      </c>
      <c r="O7" s="356">
        <f>IF('Marks Entry'!M9="","",'Marks Entry'!M9)</f>
        <v>35</v>
      </c>
      <c r="P7" s="380">
        <f t="shared" ref="P7:P70" si="30">IF(AND($B7="NSO",$E7="",O7=""),"",IF(AND(O7="AB"),"AB",IF(AND(O7="ML"),"RE",IF(AND(O7=""),"",ROUNDUP(O7*50/70,0)))))</f>
        <v>25</v>
      </c>
      <c r="Q7" s="377">
        <f>IF(AND($B7="NSO",$E7="",O7=""),"",IF(AND('Marks Entry'!N9="AB"),"AB",IF(AND('Marks Entry'!N9="ML"),"RE",IF('Marks Entry'!N9="","",ROUNDUP('Marks Entry'!N9*30/100,0)))))</f>
        <v>29</v>
      </c>
      <c r="R7" s="381">
        <f t="shared" ref="R7:R70" si="31">IF(AND(N7="",P7="",Q7=""),"",SUM(N7,P7,Q7))</f>
        <v>67</v>
      </c>
      <c r="S7" s="361">
        <f t="shared" ref="S7:S70" si="32">COUNTIF(J7:L7,"NA")*10</f>
        <v>0</v>
      </c>
      <c r="T7" s="361">
        <f t="shared" ref="T7:T70" si="33">(COUNTIF(J7:L7,"ML")*10)+(COUNTIF(O7,"ML")*70)+(COUNTIF(Q7,"ML")*100)</f>
        <v>0</v>
      </c>
      <c r="U7" s="362">
        <f t="shared" ref="U7:U70" si="34">IF(AND($B7="NSO"),"nso",IF(AND(J7="",K7="",L7="",O7="",Q7=""),"",IF(AND(K7="",L7="",O7="",Q7=""),10-S7-T7,IF(AND(L7="",O7="",Q7=""),20-S7-T7,IF(AND(L7="",Q7=""),90-S7-T7,IF(Q7="",100-S7-T7,100-S7-T7))))))</f>
        <v>100</v>
      </c>
      <c r="V7" s="361" t="str">
        <f t="shared" ref="V7:V70" si="35">IF(AND(OR(J7="ab",J7="ml"),OR(K7="ab",K7="ml"),OR(L7="ab",L7="ml")),"AB",IF(AND(OR(J7="ab",J7="ml"),OR(K7="ab",K7="ml"),OR(O7="ab",O7="ml")),"AB",IF(AND(OR(J7="ab",J7="ml"),OR(O7="ab",O7="ml"),OR(L7="ab",L7="ml")),"AB",IF(AND(OR(O7="ab",O7="ml"),OR(K7="ab",K7="ml"),OR(L7="ab",L7="ml")),"AB",""))))</f>
        <v/>
      </c>
      <c r="W7" s="361" t="str">
        <f t="shared" ref="W7:W70" si="36">IF(OR($B7="NSO",$E7="",Q7=""),"",IF(AND(P7="AB",Q7="ab"),"AB",IF(Q7="ML","RE",IF(AND(R7&gt;=36%*U7),"P",IF(AND(R7&gt;=34%*U7,T7=0),"G2",IF(AND(R7&gt;=31%*U7,T7=0),"G1",IF(R7&lt;=30%*U7,"F","")))))))</f>
        <v>P</v>
      </c>
      <c r="X7" s="361" t="str">
        <f t="shared" ref="X7:X70" si="37">IF(OR(W7="",W7=0,W7="S",W7="RE",W7="AB"),W7,IF(R7&gt;=75%*U7,"D",IF(R7&gt;=60%*U7,"I",IF(R7&gt;=48%*U7,"II",IF(R7&gt;=36%*U7,"III",IF(R7&gt;=0%*U7,"P",W7))))))</f>
        <v>I</v>
      </c>
      <c r="Y7" s="356">
        <f>IF('Marks Entry'!O9="","",'Marks Entry'!O9)</f>
        <v>5</v>
      </c>
      <c r="Z7" s="356">
        <f>IF('Marks Entry'!P9="","",'Marks Entry'!P9)</f>
        <v>6</v>
      </c>
      <c r="AA7" s="356">
        <f>IF('Marks Entry'!Q9="","",'Marks Entry'!Q9)</f>
        <v>8</v>
      </c>
      <c r="AB7" s="357">
        <f t="shared" ref="AB7:AB70" si="38">IF(AND(Y7="",Z7="",AA7=""),"",SUM(Y7:AA7))</f>
        <v>19</v>
      </c>
      <c r="AC7" s="380">
        <f t="shared" ref="AC7:AC70" si="39">IF(AND($B7="NSO",$E7="",AB7=""),"",IF(AND(AB7="AB"),"AB",IF(AND(AB7="ML"),"RE",IF(AND(AB7=""),"",ROUNDUP(AB7*20/30,0)))))</f>
        <v>13</v>
      </c>
      <c r="AD7" s="356">
        <f>IF('Marks Entry'!R9="","",'Marks Entry'!R9)</f>
        <v>12</v>
      </c>
      <c r="AE7" s="380">
        <f t="shared" ref="AE7:AE70" si="40">IF(AND($B7="NSO",$E7="",AD7=""),"",IF(AND(AD7="AB"),"AB",IF(AND(AD7="ML"),"RE",IF(AND(AD7=""),"",ROUNDUP(AD7*50/70,0)))))</f>
        <v>9</v>
      </c>
      <c r="AF7" s="377">
        <f>IF(AND($B7="NSO",$E7=""),"",IF(AND('Marks Entry'!S9="AB"),"AB",IF(AND('Marks Entry'!S9="ML"),"RE",IF('Marks Entry'!S9="","",ROUNDUP('Marks Entry'!S9*30/100,0)))))</f>
        <v>29</v>
      </c>
      <c r="AG7" s="381">
        <f t="shared" ref="AG7:AG70" si="41">IF(AND(AC7="",AE7="",AF7=""),"",SUM(AC7,AE7,AF7))</f>
        <v>51</v>
      </c>
      <c r="AH7" s="361">
        <f t="shared" ref="AH7:AH70" si="42">COUNTIF(Y7:AA7,"NA")*10</f>
        <v>0</v>
      </c>
      <c r="AI7" s="361">
        <f t="shared" ref="AI7:AI70" si="43">(COUNTIF(Y7:AA7,"ML")*10)+(COUNTIF(AD7,"ML")*70)+(COUNTIF(AF7,"ML")*100)</f>
        <v>0</v>
      </c>
      <c r="AJ7" s="362">
        <f t="shared" ref="AJ7:AJ70" si="44">IF(AND($B7="NSO"),"nso",IF(AND(Y7="",Z7="",AA7="",AD7="",AF7=""),"",IF(AND(Z7="",AA7="",AD7="",AF7=""),10-AH7-AI7,IF(AND(AA7="",AD7="",AF7=""),20-AH7-AI7,IF(AND(AA7="",AF7=""),90-AH7-AI7,IF(AF7="",100-AH7-AI7,100-AH7-AI7))))))</f>
        <v>100</v>
      </c>
      <c r="AK7" s="361" t="str">
        <f t="shared" ref="AK7:AK70" si="45">IF(AND(OR(Y7="ab",Y7="ml"),OR(Z7="ab",Z7="ml"),OR(AA7="ab",AA7="ml")),"AB",IF(AND(OR(Y7="ab",Y7="ml"),OR(Z7="ab",Z7="ml"),OR(AD7="ab",AD7="ml")),"AB",IF(AND(OR(Y7="ab",Y7="ml"),OR(AD7="ab",AD7="ml"),OR(AA7="ab",AA7="ml")),"AB",IF(AND(OR(AD7="ab",AD7="ml"),OR(Z7="ab",Z7="ml"),OR(AA7="ab",AA7="ml")),"AB",""))))</f>
        <v/>
      </c>
      <c r="AL7" s="361" t="str">
        <f t="shared" ref="AL7:AL70" si="46">IF(OR($B7="NSO",$E7="",AF7=""),"",IF(AND(AE7="AB",AF7="ab"),"AB",IF(AF7="ML","RE",IF(AND(AG7&gt;=36%*AJ7),"P",IF(AND(AG7&gt;=34%*AJ7,AI7=0),"G2",IF(AND(AG7&gt;=31%*AJ7,AI7=0),"G1",IF(AG7&lt;=30%*AJ7,"F","")))))))</f>
        <v>P</v>
      </c>
      <c r="AM7" s="361" t="str">
        <f t="shared" ref="AM7:AM70" si="47">IF(OR(AL7="",AL7=0,AL7="S",AL7="RE",AL7="AB"),AL7,IF(AG7&gt;=75%*AJ7,"D",IF(AG7&gt;=60%*AJ7,"I",IF(AG7&gt;=48%*AJ7,"II",IF(AG7&gt;=36%*AJ7,"III",IF(AG7&gt;=0%*AJ7,"P",AL7))))))</f>
        <v>II</v>
      </c>
      <c r="AN7" s="363">
        <f>IF('Marks Entry'!T9="","",'Marks Entry'!T9)</f>
        <v>1</v>
      </c>
      <c r="AO7" s="356">
        <f>IF('Marks Entry'!V9="","",'Marks Entry'!V9)</f>
        <v>9</v>
      </c>
      <c r="AP7" s="356">
        <f>IF('Marks Entry'!W9="","",'Marks Entry'!W9)</f>
        <v>8</v>
      </c>
      <c r="AQ7" s="356">
        <f>IF('Marks Entry'!X9="","",'Marks Entry'!X9)</f>
        <v>8</v>
      </c>
      <c r="AR7" s="357">
        <f t="shared" ref="AR7:AR70" si="48">IF(AND(AO7="",AP7="",AQ7=""),"",SUM(AO7:AQ7))</f>
        <v>25</v>
      </c>
      <c r="AS7" s="380">
        <f t="shared" ref="AS7:AS70" si="49">IF(AND($B7="NSO",$E7="",AR7=""),"",IF(AND(AR7="AB"),"AB",IF(AND(AR7="ML"),"RE",IF(AND(AR7=""),"",ROUNDUP(AR7*20/30,0)))))</f>
        <v>17</v>
      </c>
      <c r="AT7" s="356">
        <f>IF('Marks Entry'!Y9="","",'Marks Entry'!Y9)</f>
        <v>13</v>
      </c>
      <c r="AU7" s="356">
        <f>IF('Marks Entry'!Z9="","",'Marks Entry'!Z9)</f>
        <v>12</v>
      </c>
      <c r="AV7" s="356">
        <f t="shared" ref="AV7:AV70" si="50">IF(AND(AT7="",AU7=""),"",IF(AND(AT7="AB",AU7="AB"),"AB",IF(AND(AT7="ML",AU7="ML"),"RE",SUM(AT7,AU7))))</f>
        <v>25</v>
      </c>
      <c r="AW7" s="380">
        <f t="shared" ref="AW7:AW70" si="51">IF(AND($B7="NSO",$E7="",AV7=""),"",IF(AND(AV7="AB"),"AB",IF(AND(AV7="ML"),"RE",IF(AND(AV7="RE"),"RE",IF(AND(AV7=""),"",ROUNDUP(AV7*50/70,0))))))</f>
        <v>18</v>
      </c>
      <c r="AX7" s="377">
        <f>IF(AND($B7="NSO",$E7=""),"",IF(AND('Marks Entry'!AA9="AB",'Marks Entry'!AB9="AB"),"AB",IF(AND('Marks Entry'!AA9="ML",'Marks Entry'!AB9="ML"),"RE",IF('Marks Entry'!AA9="","",ROUNDUP(('Marks Entry'!AA9+'Marks Entry'!AB9)*30/100,0)))))</f>
        <v>28</v>
      </c>
      <c r="AY7" s="381">
        <f t="shared" ref="AY7:AY70" si="52">IF(AND(AS7="",AW7="",AX7=""),"",SUM(AS7,AW7,AX7))</f>
        <v>63</v>
      </c>
      <c r="AZ7" s="361">
        <f t="shared" ref="AZ7:AZ70" si="53">COUNTIF(AO7:AQ7,"NA")*10</f>
        <v>0</v>
      </c>
      <c r="BA7" s="361">
        <f t="shared" ref="BA7:BA70" si="54">(COUNTIF(AO7:AQ7,"ML")*10)+(COUNTIF(AT7,"ML")*70)+(COUNTIF(AX7,"ML")*100)</f>
        <v>0</v>
      </c>
      <c r="BB7" s="362">
        <f t="shared" ref="BB7:BB70" si="55">IF(OR($B7="NSO",$B7=0),"",IF(AND(AO7="",AP7="",AQ7="",AT7="",AX7=""),"",IF(AND(AP7="",AQ7="",AT7="",AX7=""),10-AZ7-BA7,IF(AND(AQ7="",AT7="",AX7=""),20-AZ7-BA7,IF(AND(AQ7="",AX7=""),90-AZ7-BA7,IF(AX7="",100-AZ7-BA7,100-AZ7-BA7))))))</f>
        <v>100</v>
      </c>
      <c r="BC7" s="361" t="str">
        <f t="shared" ref="BC7:BC70" si="56">IF(AND(OR(AO7="ab",AO7="ml"),OR(AP7="ab",AP7="ml"),OR(AQ7="ab",AQ7="ml")),"AB",IF(AND(OR(AO7="ab",AO7="ml"),OR(AP7="ab",AP7="ml"),OR(AT7="ab",AT7="ml")),"AB",IF(AND(OR(AO7="ab",AO7="ml"),OR(AT7="ab",AT7="ml"),OR(AQ7="ab",AQ7="ml")),"AB",IF(AND(OR(AT7="ab",AT7="ml"),OR(AP7="ab",AP7="ml"),OR(AQ7="ab",AQ7="ml")),"AB",""))))</f>
        <v/>
      </c>
      <c r="BD7" s="361" t="str">
        <f t="shared" ref="BD7:BD70" si="57">IF(OR($B7="NSO",$E7="",AX7=""),"",IF(AND(AW7="AB",AX7="ab"),"AB",IF(AX7="ML","RE",IF(AND(AY7&gt;=36%*BB7),"P",IF(AND(AY7&gt;=34%*BB7,BA7=0),"G2",IF(AND(AY7&gt;=31%*BB7,BA7=0),"G1",IF(AY7&lt;=30%*BB7,"F","")))))))</f>
        <v>P</v>
      </c>
      <c r="BE7" s="361" t="str">
        <f t="shared" ref="BE7:BE70" si="58">IF(OR(BD7="",BD7=0,BD7="S",BD7="RE",BD7="AB"),BD7,IF(AY7&gt;=75%*BB7,"D",IF(AY7&gt;=60%*BB7,"I",IF(AY7&gt;=48%*BB7,"II",IF(AY7&gt;=36%*BB7,"III",IF(AY7&gt;=0%*BB7,"P",BD7))))))</f>
        <v>I</v>
      </c>
      <c r="BF7" s="363">
        <f>IF('Marks Entry'!AC9="","",'Marks Entry'!AC9)</f>
        <v>2</v>
      </c>
      <c r="BG7" s="356">
        <f>IF('Marks Entry'!AE9="","",'Marks Entry'!AE9)</f>
        <v>6</v>
      </c>
      <c r="BH7" s="356">
        <f>IF('Marks Entry'!AF9="","",'Marks Entry'!AF9)</f>
        <v>4</v>
      </c>
      <c r="BI7" s="356" t="str">
        <f>IF('Marks Entry'!AG9="","",'Marks Entry'!AG9)</f>
        <v>AB</v>
      </c>
      <c r="BJ7" s="357">
        <f t="shared" ref="BJ7:BJ70" si="59">IF(AND(BG7="",BH7="",BI7=""),"",SUM(BG7:BI7))</f>
        <v>10</v>
      </c>
      <c r="BK7" s="380">
        <f t="shared" ref="BK7:BK70" si="60">IF(AND($E7="NSO",$E7="",BJ7=""),"",IF(AND(BJ7="AB"),"AB",IF(AND(BJ7="ML"),"RE",IF(AND(BJ7=""),"",ROUNDUP(BJ7*20/30,0)))))</f>
        <v>7</v>
      </c>
      <c r="BL7" s="356">
        <f>IF('Marks Entry'!AH9="","",'Marks Entry'!AH9)</f>
        <v>31</v>
      </c>
      <c r="BM7" s="356" t="str">
        <f>IF('Marks Entry'!AI9="","",'Marks Entry'!AI9)</f>
        <v/>
      </c>
      <c r="BN7" s="356">
        <f t="shared" ref="BN7:BN70" si="61">IF(AND(BL7="",BM7=""),"",IF(AND(BL7="AB",BM7="AB"),"AB",IF(AND(BL7="ML",BM7="ML"),"RE",SUM(BL7,BM7))))</f>
        <v>31</v>
      </c>
      <c r="BO7" s="380">
        <f t="shared" ref="BO7:BO70" si="62">IF(AND($E7="NSO",$E7="",BN7=""),"",IF(AND(BN7="AB"),"AB",IF(AND(BN7="ML"),"RE",IF(AND(BN7=""),"",ROUNDUP(BN7*50/70,0)))))</f>
        <v>23</v>
      </c>
      <c r="BP7" s="377">
        <f>IF(AND($B7="NSO",$E7=""),"",IF(AND('Marks Entry'!AJ9="AB",'Marks Entry'!AK9="AB"),"AB",IF(AND('Marks Entry'!AJ9="ML",'Marks Entry'!AK9="ML"),"RE",IF('Marks Entry'!AJ9="","",ROUNDUP(('Marks Entry'!AJ9+'Marks Entry'!AK9)*30/100,0)))))</f>
        <v>28</v>
      </c>
      <c r="BQ7" s="381">
        <f t="shared" ref="BQ7:BQ70" si="63">IF(AND(BK7="",BO7="",BP7=""),"",SUM(BK7,BO7,BP7))</f>
        <v>58</v>
      </c>
      <c r="BR7" s="361">
        <f t="shared" ref="BR7:BR70" si="64">COUNTIF(BG7:BI7,"NA")*10</f>
        <v>0</v>
      </c>
      <c r="BS7" s="361">
        <f t="shared" ref="BS7:BS70" si="65">(COUNTIF(BG7:BI7,"ML")*10)+(COUNTIF(BL7,"ML")*70)+(COUNTIF(BP7,"ML")*100)</f>
        <v>0</v>
      </c>
      <c r="BT7" s="362">
        <f t="shared" ref="BT7:BT70" si="66">IF(OR($B7="NSO",$B7=0),"",IF(AND(BG7="",BH7="",BI7="",BL7="",BP7=""),"",IF(AND(BH7="",BI7="",BL7="",BP7=""),10-BR7-BS7,IF(AND(BI7="",BL7="",BP7=""),20-BR7-BS7,IF(AND(BI7="",BP7=""),90-BR7-BS7,IF(BP7="",100-BR7-BS7,100-BR7-BS7))))))</f>
        <v>100</v>
      </c>
      <c r="BU7" s="361" t="str">
        <f t="shared" ref="BU7:BU70" si="67">IF(AND(OR(BG7="ab",BG7="ml"),OR(BH7="ab",BH7="ml"),OR(BI7="ab",BI7="ml")),"AB",IF(AND(OR(BG7="ab",BG7="ml"),OR(BH7="ab",BH7="ml"),OR(BL7="ab",BL7="ml")),"AB",IF(AND(OR(BG7="ab",BG7="ml"),OR(BL7="ab",BL7="ml"),OR(BI7="ab",BI7="ml")),"AB",IF(AND(OR(BL7="ab",BL7="ml"),OR(BH7="ab",BH7="ml"),OR(BI7="ab",BI7="ml")),"AB",""))))</f>
        <v/>
      </c>
      <c r="BV7" s="361" t="str">
        <f t="shared" ref="BV7:BV70" si="68">IF(OR($B7="NSO",$E7="",BP7=""),"",IF(AND(BO7="AB",BP7="ab"),"AB",IF(BP7="ML","RE",IF(AND(BQ7&gt;=36%*BT7),"P",IF(AND(BQ7&gt;=34%*BT7,BS7=0),"G2",IF(AND(BQ7&gt;=31%*BT7,BS7=0),"G1",IF(BQ7&lt;=30%*BT7,"F","")))))))</f>
        <v>P</v>
      </c>
      <c r="BW7" s="361" t="str">
        <f t="shared" ref="BW7:BW70" si="69">IF(OR(BV7="",BV7=0,BV7="S",BV7="RE",BV7="AB"),BV7,IF(BQ7&gt;=75%*BT7,"D",IF(BQ7&gt;=60%*BT7,"I",IF(BQ7&gt;=48%*BT7,"II",IF(BQ7&gt;=36%*BT7,"III",IF(BQ7&gt;=0%*BT7,"P",BV7))))))</f>
        <v>II</v>
      </c>
      <c r="BX7" s="363">
        <f>IF('Marks Entry'!AL9="","",'Marks Entry'!AL9)</f>
        <v>3</v>
      </c>
      <c r="BY7" s="356">
        <f>IF('Marks Entry'!AN9="","",'Marks Entry'!AN9)</f>
        <v>4</v>
      </c>
      <c r="BZ7" s="356">
        <f>IF('Marks Entry'!AO9="","",'Marks Entry'!AO9)</f>
        <v>3</v>
      </c>
      <c r="CA7" s="356">
        <f>IF('Marks Entry'!AP9="","",'Marks Entry'!AP9)</f>
        <v>7</v>
      </c>
      <c r="CB7" s="357">
        <f t="shared" ref="CB7:CB70" si="70">IF(AND(BY7="",BZ7="",CA7=""),"",SUM(BY7:CA7))</f>
        <v>14</v>
      </c>
      <c r="CC7" s="380">
        <f t="shared" ref="CC7:CC70" si="71">IF(AND($E7="NSO",$E7="",CB7=""),"",IF(AND(CB7="AB"),"AB",IF(AND(CB7="ML"),"RE",IF(AND(CB7=""),"",ROUNDUP(CB7*20/30,0)))))</f>
        <v>10</v>
      </c>
      <c r="CD7" s="356">
        <f>IF('Marks Entry'!AQ9="","",'Marks Entry'!AQ9)</f>
        <v>38</v>
      </c>
      <c r="CE7" s="356">
        <f>IF('Marks Entry'!AR9="","",'Marks Entry'!AR9)</f>
        <v>18</v>
      </c>
      <c r="CF7" s="356">
        <f t="shared" ref="CF7:CF70" si="72">IF(AND(CD7="",CE7=""),"",IF(AND(CD7="AB",CE7="AB"),"AB",IF(AND(CD7="ML",CE7="ML"),"RE",SUM(CD7,CE7))))</f>
        <v>56</v>
      </c>
      <c r="CG7" s="380">
        <f t="shared" ref="CG7:CG70" si="73">IF(AND($E7="NSO",$E7="",CF7=""),"",IF(AND(CF7="AB"),"AB",IF(AND(CF7="ML"),"RE",IF(AND(CF7=""),"",ROUNDUP(CF7*50/70,0)))))</f>
        <v>40</v>
      </c>
      <c r="CH7" s="377">
        <f>IF(AND($B7="NSO",$E7=""),"",IF(AND('Marks Entry'!AS9="AB",'Marks Entry'!AT9="AB"),"AB",IF(AND('Marks Entry'!AS9="ML",'Marks Entry'!AT9="ML"),"RE",IF('Marks Entry'!AS9="","",ROUNDUP(('Marks Entry'!AS9+'Marks Entry'!AT9)*30/100,0)))))</f>
        <v>28</v>
      </c>
      <c r="CI7" s="381">
        <f t="shared" ref="CI7:CI70" si="74">IF(AND(CC7="",CG7="",CH7=""),"",SUM(CC7,CG7,CH7))</f>
        <v>78</v>
      </c>
      <c r="CJ7" s="361">
        <f t="shared" ref="CJ7:CJ70" si="75">COUNTIF(BY7:CA7,"NA")*10</f>
        <v>0</v>
      </c>
      <c r="CK7" s="361">
        <f t="shared" ref="CK7:CK70" si="76">(COUNTIF(BY7:CA7,"ML")*10)+(COUNTIF(CD7,"ML")*70)+(COUNTIF(CH7,"ML")*100)</f>
        <v>0</v>
      </c>
      <c r="CL7" s="362">
        <f t="shared" ref="CL7:CL70" si="77">IF(OR($B7="NSO",$B7=0),"",IF(AND(BY7="",BZ7="",CA7="",CD7="",CH7=""),"",IF(AND(BZ7="",CA7="",CD7="",CH7=""),10-CJ7-CK7,IF(AND(CA7="",CD7="",CH7=""),20-CJ7-CK7,IF(AND(CA7="",CH7=""),90-CJ7-CK7,IF(CH7="",100-CJ7-CK7,100-CJ7-CK7))))))</f>
        <v>100</v>
      </c>
      <c r="CM7" s="361" t="str">
        <f t="shared" ref="CM7:CM70" si="78">IF(AND(OR(BY7="ab",BY7="ml"),OR(BZ7="ab",BZ7="ml"),OR(CA7="ab",CA7="ml")),"AB",IF(AND(OR(BY7="ab",BY7="ml"),OR(BZ7="ab",BZ7="ml"),OR(CD7="ab",CD7="ml")),"AB",IF(AND(OR(BY7="ab",BY7="ml"),OR(CD7="ab",CD7="ml"),OR(CA7="ab",CA7="ml")),"AB",IF(AND(OR(CD7="ab",CD7="ml"),OR(BZ7="ab",BZ7="ml"),OR(CA7="ab",CA7="ml")),"AB",""))))</f>
        <v/>
      </c>
      <c r="CN7" s="361" t="str">
        <f t="shared" ref="CN7:CN70" si="79">IF(OR($B7="NSO",$E7="",CH7=""),"",IF(AND(CG7="AB",CH7="ab"),"AB",IF(CH7="ML","RE",IF(AND(CI7&gt;=36%*CL7),"P",IF(AND(CI7&gt;=34%*CL7,CK7=0),"G2",IF(AND(CI7&gt;=31%*CL7,CK7=0),"G1",IF(CI7&lt;=30%*CL7,"F","")))))))</f>
        <v>P</v>
      </c>
      <c r="CO7" s="361" t="str">
        <f t="shared" ref="CO7:CO70" si="80">IF(OR(CN7="",CN7=0,CN7="S",CN7="RE",CN7="AB"),CN7,IF(CI7&gt;=75%*CL7,"D",IF(CI7&gt;=60%*CL7,"I",IF(CI7&gt;=48%*CL7,"II",IF(CI7&gt;=36%*CL7,"III",IF(CI7&gt;=0%*CL7,"P",CN7))))))</f>
        <v>D</v>
      </c>
      <c r="CP7" s="363" t="str">
        <f>IF('Marks Entry'!AU9="","",'Marks Entry'!AU9)</f>
        <v/>
      </c>
      <c r="CQ7" s="356" t="str">
        <f>IF('Marks Entry'!AW9="","",'Marks Entry'!AW9)</f>
        <v/>
      </c>
      <c r="CR7" s="356" t="str">
        <f>IF('Marks Entry'!AX9="","",'Marks Entry'!AX9)</f>
        <v/>
      </c>
      <c r="CS7" s="356" t="str">
        <f>IF('Marks Entry'!AY9="","",'Marks Entry'!AY9)</f>
        <v/>
      </c>
      <c r="CT7" s="357" t="str">
        <f t="shared" ref="CT7:CT70" si="81">IF(AND(CQ7="",CR7="",CS7=""),"",SUM(CQ7:CS7))</f>
        <v/>
      </c>
      <c r="CU7" s="380" t="str">
        <f t="shared" ref="CU7:CU70" si="82">IF(AND($E7="NSO",$E7="",CT7=""),"",IF(AND(CT7="AB"),"AB",IF(AND(CT7="ML"),"RE",IF(AND(CT7=""),"",ROUNDUP(CT7*20/30,0)))))</f>
        <v/>
      </c>
      <c r="CV7" s="356" t="str">
        <f>IF('Marks Entry'!AZ9="","",'Marks Entry'!AZ9)</f>
        <v/>
      </c>
      <c r="CW7" s="356" t="str">
        <f>IF('Marks Entry'!BA9="","",'Marks Entry'!BA9)</f>
        <v/>
      </c>
      <c r="CX7" s="356" t="str">
        <f t="shared" ref="CX7:CX70" si="83">IF(AND(CV7="",CW7=""),"",IF(AND(CV7="AB",CW7="AB"),"AB",IF(AND(CV7="ML",CW7="ML"),"RE",SUM(CV7,CW7))))</f>
        <v/>
      </c>
      <c r="CY7" s="380" t="str">
        <f t="shared" ref="CY7:CY70" si="84">IF(AND($E7="NSO",$E7="",CX7=""),"",IF(AND(CX7="AB"),"AB",IF(AND(CX7="ML"),"RE",IF(AND(CX7=""),"",ROUNDUP(CX7*50/70,0)))))</f>
        <v/>
      </c>
      <c r="CZ7" s="377" t="str">
        <f>IF(AND($B7="NSO",$E7=""),"",IF(AND('Marks Entry'!BB9="AB",'Marks Entry'!BC9="AB"),"AB",IF(AND('Marks Entry'!BB9="ML",'Marks Entry'!BC9="ML"),"RE",IF('Marks Entry'!BB9="","",ROUNDUP(('Marks Entry'!BB9+'Marks Entry'!BC9)*30/100,0)))))</f>
        <v/>
      </c>
      <c r="DA7" s="381" t="str">
        <f t="shared" ref="DA7:DA70" si="85">IF(AND(CU7="",CY7="",CZ7=""),"",SUM(CU7,CY7,CZ7))</f>
        <v/>
      </c>
      <c r="DB7" s="361">
        <f t="shared" ref="DB7:DB70" si="86">COUNTIF(CQ7:CS7,"NA")*10</f>
        <v>0</v>
      </c>
      <c r="DC7" s="361">
        <f t="shared" ref="DC7:DC70" si="87">(COUNTIF(CQ7:CS7,"ML")*10)+(COUNTIF(CV7,"ML")*70)+(COUNTIF(CZ7,"ML")*100)</f>
        <v>0</v>
      </c>
      <c r="DD7" s="362" t="str">
        <f t="shared" ref="DD7:DD70" si="88">IF(OR($B7="NSO",$B7=0),"",IF(AND(CQ7="",CR7="",CS7="",CV7="",CZ7=""),"",IF(AND(CR7="",CS7="",CV7="",CZ7=""),10-DB7-DC7,IF(AND(CS7="",CV7="",CZ7=""),20-DB7-DC7,IF(AND(CS7="",CZ7=""),90-DB7-DC7,IF(CZ7="",100-DB7-DC7,100-DB7-DC7))))))</f>
        <v/>
      </c>
      <c r="DE7" s="361" t="str">
        <f t="shared" ref="DE7:DE70" si="89">IF(AND(OR(CQ7="ab",CQ7="ml"),OR(CR7="ab",CR7="ml"),OR(CS7="ab",CS7="ml")),"AB",IF(AND(OR(CQ7="ab",CQ7="ml"),OR(CR7="ab",CR7="ml"),OR(CV7="ab",CV7="ml")),"AB",IF(AND(OR(CQ7="ab",CQ7="ml"),OR(CV7="ab",CV7="ml"),OR(CS7="ab",CS7="ml")),"AB",IF(AND(OR(CV7="ab",CV7="ml"),OR(CR7="ab",CR7="ml"),OR(CS7="ab",CS7="ml")),"AB",""))))</f>
        <v/>
      </c>
      <c r="DF7" s="361" t="str">
        <f t="shared" ref="DF7:DF70" si="90">IF(OR($B7="NSO",$E7="",CZ7=""),"",IF(AND(CY7="AB",CZ7="ab"),"AB",IF(CZ7="ML","RE",IF(AND(DA7&gt;=36%*DD7),"P",IF(AND(DA7&gt;=34%*DD7,DC7=0),"G2",IF(AND(DA7&gt;=31%*DD7,DC7=0),"G1",IF(DA7&lt;=30%*DD7,"F","")))))))</f>
        <v/>
      </c>
      <c r="DG7" s="361" t="str">
        <f t="shared" ref="DG7:DG70" si="91">IF(OR(DF7="",DF7=0,DF7="S",DF7="RE",DF7="AB"),DF7,IF(DA7&gt;=75%*DD7,"D",IF(DA7&gt;=60%*DD7,"I",IF(DA7&gt;=48%*DD7,"II",IF(DA7&gt;=36%*DD7,"III",IF(DA7&gt;=0%*DD7,"P",DF7))))))</f>
        <v/>
      </c>
      <c r="DH7" s="361">
        <f t="shared" ref="DH7:DH70" si="92">SUM(T7,S7,AH7,AI7,AZ7,BA7,BR7,BS7,CJ7,CK7,DB7,DC7)</f>
        <v>0</v>
      </c>
      <c r="DI7" s="382" t="str">
        <f t="shared" ref="DI7:DI70" si="93">X7</f>
        <v>I</v>
      </c>
      <c r="DJ7" s="382" t="str">
        <f t="shared" ref="DJ7:DJ70" si="94">AM7</f>
        <v>II</v>
      </c>
      <c r="DK7" s="382" t="str">
        <f t="shared" ref="DK7:DK70" si="95">BE7</f>
        <v>I</v>
      </c>
      <c r="DL7" s="382" t="str">
        <f t="shared" ref="DL7:DL70" si="96">BW7</f>
        <v>II</v>
      </c>
      <c r="DM7" s="382" t="str">
        <f t="shared" ref="DM7:DM70" si="97">CO7</f>
        <v>D</v>
      </c>
      <c r="DN7" s="382" t="str">
        <f t="shared" ref="DN7:DN70" si="98">DG7</f>
        <v/>
      </c>
      <c r="DO7" s="365">
        <f t="shared" ref="DO7:DO70" si="99">COUNTIF(DI7:DN7,"F")</f>
        <v>0</v>
      </c>
      <c r="DP7" s="365">
        <f t="shared" ref="DP7:DP70" si="100">COUNTIF(DI7:DN7,"S")</f>
        <v>0</v>
      </c>
      <c r="DQ7" s="365">
        <f t="shared" ref="DQ7:DQ70" si="101">COUNTIF(DI7:DN7,"G1")</f>
        <v>0</v>
      </c>
      <c r="DR7" s="365">
        <f t="shared" ref="DR7:DR70" si="102">COUNTIF(DI7:DN7,"G2")</f>
        <v>0</v>
      </c>
      <c r="DS7" s="365">
        <f t="shared" ref="DS7:DS70" si="103">COUNTIF(DI7:DN7,"RE")+COUNTIF(DI7:DN7,"REP")+COUNTIF(DI7:DN7,"AB")</f>
        <v>0</v>
      </c>
      <c r="DT7" s="383" t="str">
        <f t="shared" ref="DT7:DT70" si="104">IF(B7="NSO","NSO",IF(OR(E7="",E7=0,Q7="",AF7="",AX7="",BP7="",CH7=""),"",IF(OR(DO7&gt;0,(DP7+DQ7+DR7)&gt;2),"FAIL",IF(DS7&gt;0,"RE-EXAM.",IF(OR(DP7&gt;0,DQ7&gt;1),"RE-EXAM.",IF(AND(DQ7&gt;0,DR7&gt;0),"SUPPL.",IF((DQ7+DR7)&gt;0,"PASS BY GRACE","PASS")))))))</f>
        <v>PASS</v>
      </c>
      <c r="DU7" s="482">
        <f>IF('Marks Entry'!BD9="","",'Marks Entry'!BD9)</f>
        <v>28</v>
      </c>
      <c r="DV7" s="482">
        <f>IF('Marks Entry'!BE9="","",'Marks Entry'!BE9)</f>
        <v>25</v>
      </c>
      <c r="DW7" s="482">
        <f>IF('Marks Entry'!BF9="","",'Marks Entry'!BF9)</f>
        <v>40</v>
      </c>
      <c r="DX7" s="384">
        <f t="shared" ref="DX7:DX70" si="105">IF(AND(DU7="",DV7="",DW7=""),"",SUM(DU7:DW7))</f>
        <v>93</v>
      </c>
      <c r="DY7" s="356" t="str">
        <f t="shared" ref="DY7:DY70" si="106">IF(AND(DT7="FAIL",(OR(DI7="G1",DI7="G2",DI7="S",DI7="RE"))),"F",IF(AND(DT7="RE-EXAM.",(OR(DI7="G1",DI7="G2",DI7="S"))),"S",IF(AND(DT7="SUPPL.",(OR(DI7="G1",DI7="G2"))),"S",IF(AND(DT7="PASS BY GRACE",(OR(DI7="G1",DI7="G2"))),"G",DI7))))</f>
        <v>I</v>
      </c>
      <c r="DZ7" s="385" t="str">
        <f t="shared" ref="DZ7:DZ70" si="107">IF(DY7="G",ROUNDUP(36%*U7-R7,0),"")</f>
        <v/>
      </c>
      <c r="EA7" s="356" t="str">
        <f t="shared" ref="EA7:EA70" si="108">IF(AND(DT7="FAIL",(OR(DJ7="G1",DJ7="G2",DJ7="S",DJ7="RE"))),"F",IF(AND(DT7="RE-EXAM.",(OR(DJ7="G1",DJ7="G2",DJ7="S"))),"S",IF(AND(DT7="SUPPL.",(OR(DJ7="G1",DJ7="G2"))),"S",IF(AND(DT7="PASS BY GRACE",(OR(DJ7="G1",DJ7="G2"))),"G",DJ7))))</f>
        <v>II</v>
      </c>
      <c r="EB7" s="385" t="str">
        <f t="shared" ref="EB7:EB70" si="109">IF(EA7="G",ROUNDUP(36%*AK7-AH7,0),"")</f>
        <v/>
      </c>
      <c r="EC7" s="356" t="str">
        <f t="shared" ref="EC7:EC70" si="110">IF(AND(DT7="FAIL",(OR(DK7="G1",DK7="G2",DK7="S",DK7="RE"))),"F",IF(AND(DT7="RE-EXAM.",(OR(DK7="G1",DK7="G2",DK7="S"))),"S",IF(AND(DT7="SUPPL.",(OR(DK7="G1",DK7="G2"))),"S",IF(AND(DT7="PASS BY GRACE",(OR(DK7="G1",DK7="G2"))),"G",DK7))))</f>
        <v>I</v>
      </c>
      <c r="ED7" s="356" t="str">
        <f t="shared" ref="ED7:ED70" si="111">IF(AN7=1,EC7,"")</f>
        <v>I</v>
      </c>
      <c r="EE7" s="356" t="str">
        <f t="shared" ref="EE7:EE70" si="112">IF(AN7=2,EC7,"")</f>
        <v/>
      </c>
      <c r="EF7" s="386" t="str">
        <f t="shared" ref="EF7:EF70" si="113">IF(AN7=3,EC7,"")</f>
        <v/>
      </c>
      <c r="EG7" s="385" t="str">
        <f t="shared" ref="EG7:EG70" si="114">IF(EC7="G",ROUNDUP(36%*AO7-AK7,0),"")</f>
        <v/>
      </c>
      <c r="EH7" s="356" t="str">
        <f t="shared" ref="EH7:EH70" si="115">IF(AND(DT7="FAIL",(OR(DL7="G1",DL7="G2",DL7="S",DL7="RE"))),"F",IF(AND(DT7="RE-EXAM.",(OR(DL7="G1",DL7="G2",DL7="S"))),"S",IF(AND(DT7="SUPPL.",(OR(DL7="G1",DL7="G2"))),"S",IF(AND(DT7="PASS BY GRACE",(OR(DL7="G1",DL7="G2"))),"G",DL7))))</f>
        <v>II</v>
      </c>
      <c r="EI7" s="356" t="str">
        <f t="shared" ref="EI7:EI70" si="116">IF(BF7=1,EH7,"")</f>
        <v/>
      </c>
      <c r="EJ7" s="356" t="str">
        <f t="shared" ref="EJ7:EJ70" si="117">IF(BF7=2,EH7,"")</f>
        <v>II</v>
      </c>
      <c r="EK7" s="356" t="str">
        <f t="shared" ref="EK7:EK70" si="118">IF(BF7=3,EH7,"")</f>
        <v/>
      </c>
      <c r="EL7" s="385" t="str">
        <f t="shared" ref="EL7:EL70" si="119">IF(EH7="G",ROUNDUP(36%*AR7-AO7,0),"")</f>
        <v/>
      </c>
      <c r="EM7" s="356" t="str">
        <f t="shared" ref="EM7:EM70" si="120">IF(AND(DT7="FAIL",(OR(DM7="G1",DM7="G2",DM7="S",DM7="RE"))),"F",IF(AND(DT7="RE-EXAM.",(OR(DM7="G1",DM7="G2",DM7="S"))),"S",IF(AND(DT7="SUPPL.",(OR(DM7="G1",DM7="G2"))),"S",IF(AND(DT7="PASS BY GRACE",(OR(DM7="G1",DM7="G2"))),"G",DM7))))</f>
        <v>D</v>
      </c>
      <c r="EN7" s="356" t="str">
        <f t="shared" ref="EN7:EN70" si="121">IF(BX7=1,EM7,"")</f>
        <v/>
      </c>
      <c r="EO7" s="356" t="str">
        <f t="shared" ref="EO7:EO70" si="122">IF(BX7=2,EM7,"")</f>
        <v/>
      </c>
      <c r="EP7" s="356" t="str">
        <f t="shared" ref="EP7:EP70" si="123">IF(BX7=3,EM7,"")</f>
        <v>D</v>
      </c>
      <c r="EQ7" s="385" t="str">
        <f t="shared" ref="EQ7:EQ70" si="124">IF(EM7="G",ROUNDUP(36%*AW7-AR7,0),"")</f>
        <v/>
      </c>
      <c r="ER7" s="356" t="str">
        <f t="shared" ref="ER7:ER70" si="125">IF(AND(DT7="FAIL",(OR(DN7="G1",DN7="G2",DN7="S",DN7="RE"))),"F",IF(AND(DT7="RE-EXAM.",(OR(DN7="G1",DN7="G2",DN7="S"))),"S",IF(AND(DT7="SUPPL.",(OR(DN7="G1",DN7="G2"))),"S",IF(AND(DT7="PASS BY GRACE",(OR(DN7="G1",DN7="G2"))),"G",DN7))))</f>
        <v/>
      </c>
      <c r="ES7" s="356" t="str">
        <f t="shared" ref="ES7:ES70" si="126">IF(CP7=1,ER7,"")</f>
        <v/>
      </c>
      <c r="ET7" s="356" t="str">
        <f t="shared" ref="ET7:ET70" si="127">IF(CP7=2,ER7,"")</f>
        <v/>
      </c>
      <c r="EU7" s="356" t="str">
        <f t="shared" ref="EU7:EU70" si="128">IF(CP7=3,ER7,"")</f>
        <v/>
      </c>
      <c r="EV7" s="385" t="str">
        <f t="shared" ref="EV7:EV70" si="129">IF(ER7="G",ROUNDUP(36%*AZ7-AW7,0),"")</f>
        <v/>
      </c>
      <c r="EW7" s="385" t="str">
        <f t="shared" ref="EW7:EW70" si="130">IF(OR(DX7="",DX7=0,DX7="S",DX7="RE",DX7="AB"),"",IF(DX7&gt;=75%*$DX$5,"D",IF(DX7&gt;=60%*$DX$5,"I",IF(DX7&gt;=48%*$DX$5,"II",IF(DX7&gt;=36%*$DX$5,"III",IF(DX7&gt;=0%*$DX$5,"P",""))))))</f>
        <v>D</v>
      </c>
      <c r="EX7" s="387">
        <f>IF('Student DATA Entry'!I4="","",'Student DATA Entry'!I4)</f>
        <v>370</v>
      </c>
      <c r="EY7" s="388">
        <f>IF('Student DATA Entry'!J4="","",'Student DATA Entry'!J4)</f>
        <v>282</v>
      </c>
      <c r="EZ7" s="373" t="str">
        <f t="shared" ref="EZ7:EZ70" si="131">CONCATENATE(IF(DY7="F",$DY$4,"")," ",IF(EA7="F",$EA$4,"")," ",IF(EC7="F",$EC$4,"")," ",IF(EH7="F",$EH$4,"")," ",IF(EM7="F",$EM$4,"")," ",IF(ER7="F",$ER$4,"")," ")</f>
        <v xml:space="preserve">      </v>
      </c>
      <c r="FA7" s="373" t="str">
        <f t="shared" ref="FA7:FA70" si="132">CONCATENATE(IF(DY7="S",$DY$4,"")," ",IF(EA7="S",$EA$4,"")," ",IF(EC7="S",$EC$4,"")," ",IF(EH7="S",$EH$4,"")," ",IF(EM7="S",$EM$4,"")," ",IF(ER7="S",$ER$4,"")," ")</f>
        <v xml:space="preserve">      </v>
      </c>
      <c r="FB7" s="373" t="str">
        <f t="shared" ref="FB7:FB70" si="133">CONCATENATE(IF(DY7="G",$DY$4,"")," ",IF(EA7="G",$EA$4,"")," ",IF(EC7="G",$EC$4,"")," ",IF(EH7="G",$EH$4,"")," ",IF(EM7="G",$EM$4,"")," ",IF(ER7="G",$ER$4,"")," ")</f>
        <v xml:space="preserve">      </v>
      </c>
      <c r="FC7" s="373" t="str">
        <f t="shared" ref="FC7:FC70" si="134">CONCATENATE(IF(DY7="D",$DY$4,"")," ",IF(EA7="D",$EA$4,"")," ",IF(ED7="D",$ED$4,"")," ",IF(EE7="D",$EE$4,"")," ",IF(EF7="D",$EF$4,"")," ",IF(EI7="D",$EI$4,"")," ",IF(EJ7="D",$EJ$4,"")," ",IF(EK7="D",$EK$4,"")," ",IF(EN7="D",$EN$4,"")," ",IF(EO7="D",$EO$4,"")," ",IF(EP7="D",$EP$4,"")," ",IF(ET7="D",$ET$4,"")," ",IF(EU7="D",$EU$4,"")," ",IF(ES7="D",$ES$4,"")," ")</f>
        <v xml:space="preserve">          INFORMATION TECHNOLOGY AND PROCESSING 1    </v>
      </c>
      <c r="FD7" s="373" t="str">
        <f t="shared" ref="FD7:FD70" si="135">IF(E7=""," ",IF(OR(B7="",B7="NSO")," ","Promoted to Class 12th"))</f>
        <v>Promoted to Class 12th</v>
      </c>
      <c r="FE7" s="484">
        <f t="shared" ref="FE7:FE70" si="136">IF(AND(FD7=""),"",IF(AND(R7="",AG7="",AY7="",BQ7="",CI7=""),"",SUM(R7,AG7,AY7,BQ7,CI7)))</f>
        <v>317</v>
      </c>
      <c r="FF7" s="390">
        <f t="shared" ref="FF7:FF70" si="137">IF(FE7="","",FE7*100/($FE$5-DH7))</f>
        <v>63.4</v>
      </c>
      <c r="FG7" s="483" t="str">
        <f t="shared" ref="FG7:FG70" si="138">IF(B7="NSO","NSO",IF(FF7="","",IF(AND(FF7&gt;=60,(FD7="Promoted to Class 12th")),"I",IF(AND(FF7&gt;=60,(FD7="Promoted to Class 12th")),"I",IF(AND(FF7&gt;=48,(FD7="Promoted to Class 12th")),"II",IF(AND(FF7&gt;=48,(FD7="Promoted to Class 12th")),"II",IF(AND(FF7&gt;=36,(FD7="Promoted to Class 12th")),"III",IF(AND(FF7&gt;=0,(FD7="Promoted to Class 12th")),"P",""))))))))</f>
        <v>I</v>
      </c>
      <c r="FH7" s="392">
        <f t="shared" si="27"/>
        <v>3.000000000000028</v>
      </c>
      <c r="FI7" s="482" t="str">
        <f t="shared" ref="FI7:FI70" si="139">IF(FG7="P","Promoted","")</f>
        <v/>
      </c>
    </row>
    <row r="8" spans="1:165" s="393" customFormat="1" ht="22" customHeight="1">
      <c r="A8" s="375">
        <v>3</v>
      </c>
      <c r="B8" s="376">
        <f>IF('Marks Entry'!B10="","",VALUE('Marks Entry'!B10))</f>
        <v>1103</v>
      </c>
      <c r="C8" s="377">
        <f>IF('Marks Entry'!C10="","",'Marks Entry'!C10)</f>
        <v>6239</v>
      </c>
      <c r="D8" s="378">
        <f>IF('Marks Entry'!D10="","",'Marks Entry'!D10)</f>
        <v>37114</v>
      </c>
      <c r="E8" s="379" t="str">
        <f>IF('Marks Entry'!E10="","",'Marks Entry'!E10)</f>
        <v>CHETNA PRAJAPAT</v>
      </c>
      <c r="F8" s="379" t="str">
        <f>IF('Marks Entry'!F10="","",'Marks Entry'!F10)</f>
        <v>RAMRATAN PRAJAPAT</v>
      </c>
      <c r="G8" s="379" t="str">
        <f>IF('Marks Entry'!G10="","",'Marks Entry'!G10)</f>
        <v>NEETA DEVI</v>
      </c>
      <c r="H8" s="356" t="str">
        <f>IF('Marks Entry'!H10="","",'Marks Entry'!H10)</f>
        <v>OBC</v>
      </c>
      <c r="I8" s="356" t="str">
        <f>IF('Marks Entry'!I10="","",'Marks Entry'!I10)</f>
        <v>F</v>
      </c>
      <c r="J8" s="356">
        <f>IF('Marks Entry'!J10="","",'Marks Entry'!J10)</f>
        <v>4</v>
      </c>
      <c r="K8" s="356">
        <f>IF('Marks Entry'!K10="","",'Marks Entry'!K10)</f>
        <v>7</v>
      </c>
      <c r="L8" s="356">
        <f>IF('Marks Entry'!L10="","",'Marks Entry'!L10)</f>
        <v>8</v>
      </c>
      <c r="M8" s="357">
        <f t="shared" si="28"/>
        <v>19</v>
      </c>
      <c r="N8" s="380">
        <f t="shared" si="29"/>
        <v>13</v>
      </c>
      <c r="O8" s="356">
        <f>IF('Marks Entry'!M10="","",'Marks Entry'!M10)</f>
        <v>35</v>
      </c>
      <c r="P8" s="380">
        <f t="shared" si="30"/>
        <v>25</v>
      </c>
      <c r="Q8" s="377">
        <f>IF(AND($B8="NSO",$E8="",O8=""),"",IF(AND('Marks Entry'!N10="AB"),"AB",IF(AND('Marks Entry'!N10="ML"),"RE",IF('Marks Entry'!N10="","",ROUNDUP('Marks Entry'!N10*30/100,0)))))</f>
        <v>29</v>
      </c>
      <c r="R8" s="381">
        <f t="shared" si="31"/>
        <v>67</v>
      </c>
      <c r="S8" s="361">
        <f t="shared" si="32"/>
        <v>0</v>
      </c>
      <c r="T8" s="361">
        <f t="shared" si="33"/>
        <v>0</v>
      </c>
      <c r="U8" s="362">
        <f t="shared" si="34"/>
        <v>100</v>
      </c>
      <c r="V8" s="361" t="str">
        <f t="shared" si="35"/>
        <v/>
      </c>
      <c r="W8" s="361" t="str">
        <f t="shared" si="36"/>
        <v>P</v>
      </c>
      <c r="X8" s="361" t="str">
        <f t="shared" si="37"/>
        <v>I</v>
      </c>
      <c r="Y8" s="356">
        <f>IF('Marks Entry'!O10="","",'Marks Entry'!O10)</f>
        <v>5</v>
      </c>
      <c r="Z8" s="356">
        <f>IF('Marks Entry'!P10="","",'Marks Entry'!P10)</f>
        <v>6</v>
      </c>
      <c r="AA8" s="356">
        <f>IF('Marks Entry'!Q10="","",'Marks Entry'!Q10)</f>
        <v>9</v>
      </c>
      <c r="AB8" s="357">
        <f t="shared" si="38"/>
        <v>20</v>
      </c>
      <c r="AC8" s="380">
        <f t="shared" si="39"/>
        <v>14</v>
      </c>
      <c r="AD8" s="356">
        <f>IF('Marks Entry'!R10="","",'Marks Entry'!R10)</f>
        <v>12</v>
      </c>
      <c r="AE8" s="380">
        <f t="shared" si="40"/>
        <v>9</v>
      </c>
      <c r="AF8" s="377">
        <f>IF(AND($B8="NSO",$E8=""),"",IF(AND('Marks Entry'!S10="AB"),"AB",IF(AND('Marks Entry'!S10="ML"),"RE",IF('Marks Entry'!S10="","",ROUNDUP('Marks Entry'!S10*30/100,0)))))</f>
        <v>29</v>
      </c>
      <c r="AG8" s="381">
        <f t="shared" si="41"/>
        <v>52</v>
      </c>
      <c r="AH8" s="361">
        <f t="shared" si="42"/>
        <v>0</v>
      </c>
      <c r="AI8" s="361">
        <f t="shared" si="43"/>
        <v>0</v>
      </c>
      <c r="AJ8" s="362">
        <f t="shared" si="44"/>
        <v>100</v>
      </c>
      <c r="AK8" s="361" t="str">
        <f t="shared" si="45"/>
        <v/>
      </c>
      <c r="AL8" s="361" t="str">
        <f t="shared" si="46"/>
        <v>P</v>
      </c>
      <c r="AM8" s="361" t="str">
        <f t="shared" si="47"/>
        <v>II</v>
      </c>
      <c r="AN8" s="363">
        <f>IF('Marks Entry'!T10="","",'Marks Entry'!T10)</f>
        <v>1</v>
      </c>
      <c r="AO8" s="356">
        <f>IF('Marks Entry'!V10="","",'Marks Entry'!V10)</f>
        <v>9</v>
      </c>
      <c r="AP8" s="356">
        <f>IF('Marks Entry'!W10="","",'Marks Entry'!W10)</f>
        <v>8</v>
      </c>
      <c r="AQ8" s="356">
        <f>IF('Marks Entry'!X10="","",'Marks Entry'!X10)</f>
        <v>8</v>
      </c>
      <c r="AR8" s="357">
        <f t="shared" si="48"/>
        <v>25</v>
      </c>
      <c r="AS8" s="380">
        <f t="shared" si="49"/>
        <v>17</v>
      </c>
      <c r="AT8" s="356">
        <f>IF('Marks Entry'!Y10="","",'Marks Entry'!Y10)</f>
        <v>13</v>
      </c>
      <c r="AU8" s="356">
        <f>IF('Marks Entry'!Z10="","",'Marks Entry'!Z10)</f>
        <v>12</v>
      </c>
      <c r="AV8" s="356">
        <f t="shared" si="50"/>
        <v>25</v>
      </c>
      <c r="AW8" s="380">
        <f t="shared" si="51"/>
        <v>18</v>
      </c>
      <c r="AX8" s="377">
        <f>IF(AND($B8="NSO",$E8=""),"",IF(AND('Marks Entry'!AA10="AB",'Marks Entry'!AB10="AB"),"AB",IF(AND('Marks Entry'!AA10="ML",'Marks Entry'!AB10="ML"),"RE",IF('Marks Entry'!AA10="","",ROUNDUP(('Marks Entry'!AA10+'Marks Entry'!AB10)*30/100,0)))))</f>
        <v>28</v>
      </c>
      <c r="AY8" s="381">
        <f t="shared" si="52"/>
        <v>63</v>
      </c>
      <c r="AZ8" s="361">
        <f t="shared" si="53"/>
        <v>0</v>
      </c>
      <c r="BA8" s="361">
        <f t="shared" si="54"/>
        <v>0</v>
      </c>
      <c r="BB8" s="362">
        <f t="shared" si="55"/>
        <v>100</v>
      </c>
      <c r="BC8" s="361" t="str">
        <f t="shared" si="56"/>
        <v/>
      </c>
      <c r="BD8" s="361" t="str">
        <f t="shared" si="57"/>
        <v>P</v>
      </c>
      <c r="BE8" s="361" t="str">
        <f t="shared" si="58"/>
        <v>I</v>
      </c>
      <c r="BF8" s="363">
        <f>IF('Marks Entry'!AC10="","",'Marks Entry'!AC10)</f>
        <v>2</v>
      </c>
      <c r="BG8" s="356">
        <f>IF('Marks Entry'!AE10="","",'Marks Entry'!AE10)</f>
        <v>6</v>
      </c>
      <c r="BH8" s="356">
        <f>IF('Marks Entry'!AF10="","",'Marks Entry'!AF10)</f>
        <v>4</v>
      </c>
      <c r="BI8" s="356" t="str">
        <f>IF('Marks Entry'!AG10="","",'Marks Entry'!AG10)</f>
        <v>AB</v>
      </c>
      <c r="BJ8" s="357">
        <f t="shared" si="59"/>
        <v>10</v>
      </c>
      <c r="BK8" s="380">
        <f t="shared" si="60"/>
        <v>7</v>
      </c>
      <c r="BL8" s="356">
        <f>IF('Marks Entry'!AH10="","",'Marks Entry'!AH10)</f>
        <v>31</v>
      </c>
      <c r="BM8" s="356" t="str">
        <f>IF('Marks Entry'!AI10="","",'Marks Entry'!AI10)</f>
        <v/>
      </c>
      <c r="BN8" s="356">
        <f t="shared" si="61"/>
        <v>31</v>
      </c>
      <c r="BO8" s="380">
        <f t="shared" si="62"/>
        <v>23</v>
      </c>
      <c r="BP8" s="377">
        <f>IF(AND($B8="NSO",$E8=""),"",IF(AND('Marks Entry'!AJ10="AB",'Marks Entry'!AK10="AB"),"AB",IF(AND('Marks Entry'!AJ10="ML",'Marks Entry'!AK10="ML"),"RE",IF('Marks Entry'!AJ10="","",ROUNDUP(('Marks Entry'!AJ10+'Marks Entry'!AK10)*30/100,0)))))</f>
        <v>28</v>
      </c>
      <c r="BQ8" s="381">
        <f t="shared" si="63"/>
        <v>58</v>
      </c>
      <c r="BR8" s="361">
        <f t="shared" si="64"/>
        <v>0</v>
      </c>
      <c r="BS8" s="361">
        <f t="shared" si="65"/>
        <v>0</v>
      </c>
      <c r="BT8" s="362">
        <f t="shared" si="66"/>
        <v>100</v>
      </c>
      <c r="BU8" s="361" t="str">
        <f t="shared" si="67"/>
        <v/>
      </c>
      <c r="BV8" s="361" t="str">
        <f t="shared" si="68"/>
        <v>P</v>
      </c>
      <c r="BW8" s="361" t="str">
        <f t="shared" si="69"/>
        <v>II</v>
      </c>
      <c r="BX8" s="363">
        <f>IF('Marks Entry'!AL10="","",'Marks Entry'!AL10)</f>
        <v>3</v>
      </c>
      <c r="BY8" s="356">
        <f>IF('Marks Entry'!AN10="","",'Marks Entry'!AN10)</f>
        <v>4</v>
      </c>
      <c r="BZ8" s="356">
        <f>IF('Marks Entry'!AO10="","",'Marks Entry'!AO10)</f>
        <v>3</v>
      </c>
      <c r="CA8" s="356">
        <f>IF('Marks Entry'!AP10="","",'Marks Entry'!AP10)</f>
        <v>7</v>
      </c>
      <c r="CB8" s="357">
        <f t="shared" si="70"/>
        <v>14</v>
      </c>
      <c r="CC8" s="380">
        <f t="shared" si="71"/>
        <v>10</v>
      </c>
      <c r="CD8" s="356">
        <f>IF('Marks Entry'!AQ10="","",'Marks Entry'!AQ10)</f>
        <v>38</v>
      </c>
      <c r="CE8" s="356">
        <f>IF('Marks Entry'!AR10="","",'Marks Entry'!AR10)</f>
        <v>18</v>
      </c>
      <c r="CF8" s="356">
        <f t="shared" si="72"/>
        <v>56</v>
      </c>
      <c r="CG8" s="380">
        <f t="shared" si="73"/>
        <v>40</v>
      </c>
      <c r="CH8" s="377">
        <f>IF(AND($B8="NSO",$E8=""),"",IF(AND('Marks Entry'!AS10="AB",'Marks Entry'!AT10="AB"),"AB",IF(AND('Marks Entry'!AS10="ML",'Marks Entry'!AT10="ML"),"RE",IF('Marks Entry'!AS10="","",ROUNDUP(('Marks Entry'!AS10+'Marks Entry'!AT10)*30/100,0)))))</f>
        <v>28</v>
      </c>
      <c r="CI8" s="381">
        <f t="shared" si="74"/>
        <v>78</v>
      </c>
      <c r="CJ8" s="361">
        <f t="shared" si="75"/>
        <v>0</v>
      </c>
      <c r="CK8" s="361">
        <f t="shared" si="76"/>
        <v>0</v>
      </c>
      <c r="CL8" s="362">
        <f t="shared" si="77"/>
        <v>100</v>
      </c>
      <c r="CM8" s="361" t="str">
        <f t="shared" si="78"/>
        <v/>
      </c>
      <c r="CN8" s="361" t="str">
        <f t="shared" si="79"/>
        <v>P</v>
      </c>
      <c r="CO8" s="361" t="str">
        <f t="shared" si="80"/>
        <v>D</v>
      </c>
      <c r="CP8" s="363" t="str">
        <f>IF('Marks Entry'!AU10="","",'Marks Entry'!AU10)</f>
        <v/>
      </c>
      <c r="CQ8" s="356" t="str">
        <f>IF('Marks Entry'!AW10="","",'Marks Entry'!AW10)</f>
        <v/>
      </c>
      <c r="CR8" s="356" t="str">
        <f>IF('Marks Entry'!AX10="","",'Marks Entry'!AX10)</f>
        <v/>
      </c>
      <c r="CS8" s="356" t="str">
        <f>IF('Marks Entry'!AY10="","",'Marks Entry'!AY10)</f>
        <v/>
      </c>
      <c r="CT8" s="357" t="str">
        <f t="shared" si="81"/>
        <v/>
      </c>
      <c r="CU8" s="380" t="str">
        <f t="shared" si="82"/>
        <v/>
      </c>
      <c r="CV8" s="356" t="str">
        <f>IF('Marks Entry'!AZ10="","",'Marks Entry'!AZ10)</f>
        <v/>
      </c>
      <c r="CW8" s="356" t="str">
        <f>IF('Marks Entry'!BA10="","",'Marks Entry'!BA10)</f>
        <v/>
      </c>
      <c r="CX8" s="356" t="str">
        <f t="shared" si="83"/>
        <v/>
      </c>
      <c r="CY8" s="380" t="str">
        <f t="shared" si="84"/>
        <v/>
      </c>
      <c r="CZ8" s="377" t="str">
        <f>IF(AND($B8="NSO",$E8=""),"",IF(AND('Marks Entry'!BB10="AB",'Marks Entry'!BC10="AB"),"AB",IF(AND('Marks Entry'!BB10="ML",'Marks Entry'!BC10="ML"),"RE",IF('Marks Entry'!BB10="","",ROUNDUP(('Marks Entry'!BB10+'Marks Entry'!BC10)*30/100,0)))))</f>
        <v/>
      </c>
      <c r="DA8" s="381" t="str">
        <f t="shared" si="85"/>
        <v/>
      </c>
      <c r="DB8" s="361">
        <f t="shared" si="86"/>
        <v>0</v>
      </c>
      <c r="DC8" s="361">
        <f t="shared" si="87"/>
        <v>0</v>
      </c>
      <c r="DD8" s="362" t="str">
        <f t="shared" si="88"/>
        <v/>
      </c>
      <c r="DE8" s="361" t="str">
        <f t="shared" si="89"/>
        <v/>
      </c>
      <c r="DF8" s="361" t="str">
        <f t="shared" si="90"/>
        <v/>
      </c>
      <c r="DG8" s="361" t="str">
        <f t="shared" si="91"/>
        <v/>
      </c>
      <c r="DH8" s="361">
        <f t="shared" si="92"/>
        <v>0</v>
      </c>
      <c r="DI8" s="382" t="str">
        <f t="shared" si="93"/>
        <v>I</v>
      </c>
      <c r="DJ8" s="382" t="str">
        <f t="shared" si="94"/>
        <v>II</v>
      </c>
      <c r="DK8" s="382" t="str">
        <f t="shared" si="95"/>
        <v>I</v>
      </c>
      <c r="DL8" s="382" t="str">
        <f t="shared" si="96"/>
        <v>II</v>
      </c>
      <c r="DM8" s="382" t="str">
        <f t="shared" si="97"/>
        <v>D</v>
      </c>
      <c r="DN8" s="382" t="str">
        <f t="shared" si="98"/>
        <v/>
      </c>
      <c r="DO8" s="365">
        <f t="shared" si="99"/>
        <v>0</v>
      </c>
      <c r="DP8" s="365">
        <f t="shared" si="100"/>
        <v>0</v>
      </c>
      <c r="DQ8" s="365">
        <f t="shared" si="101"/>
        <v>0</v>
      </c>
      <c r="DR8" s="365">
        <f t="shared" si="102"/>
        <v>0</v>
      </c>
      <c r="DS8" s="365">
        <f t="shared" si="103"/>
        <v>0</v>
      </c>
      <c r="DT8" s="383" t="str">
        <f t="shared" si="104"/>
        <v>PASS</v>
      </c>
      <c r="DU8" s="482">
        <f>IF('Marks Entry'!BD10="","",'Marks Entry'!BD10)</f>
        <v>28</v>
      </c>
      <c r="DV8" s="482">
        <f>IF('Marks Entry'!BE10="","",'Marks Entry'!BE10)</f>
        <v>25</v>
      </c>
      <c r="DW8" s="482">
        <f>IF('Marks Entry'!BF10="","",'Marks Entry'!BF10)</f>
        <v>40</v>
      </c>
      <c r="DX8" s="384">
        <f t="shared" si="105"/>
        <v>93</v>
      </c>
      <c r="DY8" s="356" t="str">
        <f t="shared" si="106"/>
        <v>I</v>
      </c>
      <c r="DZ8" s="385" t="str">
        <f t="shared" si="107"/>
        <v/>
      </c>
      <c r="EA8" s="356" t="str">
        <f t="shared" si="108"/>
        <v>II</v>
      </c>
      <c r="EB8" s="385" t="str">
        <f t="shared" si="109"/>
        <v/>
      </c>
      <c r="EC8" s="356" t="str">
        <f t="shared" si="110"/>
        <v>I</v>
      </c>
      <c r="ED8" s="356" t="str">
        <f t="shared" si="111"/>
        <v>I</v>
      </c>
      <c r="EE8" s="356" t="str">
        <f t="shared" si="112"/>
        <v/>
      </c>
      <c r="EF8" s="386" t="str">
        <f t="shared" si="113"/>
        <v/>
      </c>
      <c r="EG8" s="385" t="str">
        <f t="shared" si="114"/>
        <v/>
      </c>
      <c r="EH8" s="356" t="str">
        <f t="shared" si="115"/>
        <v>II</v>
      </c>
      <c r="EI8" s="356" t="str">
        <f t="shared" si="116"/>
        <v/>
      </c>
      <c r="EJ8" s="356" t="str">
        <f t="shared" si="117"/>
        <v>II</v>
      </c>
      <c r="EK8" s="356" t="str">
        <f t="shared" si="118"/>
        <v/>
      </c>
      <c r="EL8" s="385" t="str">
        <f t="shared" si="119"/>
        <v/>
      </c>
      <c r="EM8" s="356" t="str">
        <f t="shared" si="120"/>
        <v>D</v>
      </c>
      <c r="EN8" s="356" t="str">
        <f t="shared" si="121"/>
        <v/>
      </c>
      <c r="EO8" s="356" t="str">
        <f t="shared" si="122"/>
        <v/>
      </c>
      <c r="EP8" s="356" t="str">
        <f t="shared" si="123"/>
        <v>D</v>
      </c>
      <c r="EQ8" s="385" t="str">
        <f t="shared" si="124"/>
        <v/>
      </c>
      <c r="ER8" s="356" t="str">
        <f t="shared" si="125"/>
        <v/>
      </c>
      <c r="ES8" s="356" t="str">
        <f t="shared" si="126"/>
        <v/>
      </c>
      <c r="ET8" s="356" t="str">
        <f t="shared" si="127"/>
        <v/>
      </c>
      <c r="EU8" s="356" t="str">
        <f t="shared" si="128"/>
        <v/>
      </c>
      <c r="EV8" s="385" t="str">
        <f t="shared" si="129"/>
        <v/>
      </c>
      <c r="EW8" s="385" t="str">
        <f t="shared" si="130"/>
        <v>D</v>
      </c>
      <c r="EX8" s="387">
        <f>IF('Student DATA Entry'!I5="","",'Student DATA Entry'!I5)</f>
        <v>370</v>
      </c>
      <c r="EY8" s="388">
        <f>IF('Student DATA Entry'!J5="","",'Student DATA Entry'!J5)</f>
        <v>278</v>
      </c>
      <c r="EZ8" s="373" t="str">
        <f t="shared" si="131"/>
        <v xml:space="preserve">      </v>
      </c>
      <c r="FA8" s="373" t="str">
        <f t="shared" si="132"/>
        <v xml:space="preserve">      </v>
      </c>
      <c r="FB8" s="373" t="str">
        <f t="shared" si="133"/>
        <v xml:space="preserve">      </v>
      </c>
      <c r="FC8" s="373" t="str">
        <f t="shared" si="134"/>
        <v xml:space="preserve">          INFORMATION TECHNOLOGY AND PROCESSING 1    </v>
      </c>
      <c r="FD8" s="373" t="str">
        <f t="shared" si="135"/>
        <v>Promoted to Class 12th</v>
      </c>
      <c r="FE8" s="484">
        <f t="shared" si="136"/>
        <v>318</v>
      </c>
      <c r="FF8" s="390">
        <f t="shared" si="137"/>
        <v>63.6</v>
      </c>
      <c r="FG8" s="483" t="str">
        <f t="shared" si="138"/>
        <v>I</v>
      </c>
      <c r="FH8" s="392">
        <f t="shared" si="27"/>
        <v>1.9999999999999964</v>
      </c>
      <c r="FI8" s="482" t="str">
        <f t="shared" si="139"/>
        <v/>
      </c>
    </row>
    <row r="9" spans="1:165" s="393" customFormat="1" ht="22" customHeight="1">
      <c r="A9" s="375">
        <v>4</v>
      </c>
      <c r="B9" s="376">
        <f>IF('Marks Entry'!B11="","",VALUE('Marks Entry'!B11))</f>
        <v>1104</v>
      </c>
      <c r="C9" s="377">
        <f>IF('Marks Entry'!C11="","",'Marks Entry'!C11)</f>
        <v>6285</v>
      </c>
      <c r="D9" s="378">
        <f>IF('Marks Entry'!D11="","",'Marks Entry'!D11)</f>
        <v>39655</v>
      </c>
      <c r="E9" s="379" t="str">
        <f>IF('Marks Entry'!E11="","",'Marks Entry'!E11)</f>
        <v>DEEPAK SAIN</v>
      </c>
      <c r="F9" s="379" t="str">
        <f>IF('Marks Entry'!F11="","",'Marks Entry'!F11)</f>
        <v>BABLU SAIN</v>
      </c>
      <c r="G9" s="379" t="str">
        <f>IF('Marks Entry'!G11="","",'Marks Entry'!G11)</f>
        <v>SONA DEVI</v>
      </c>
      <c r="H9" s="356" t="str">
        <f>IF('Marks Entry'!H11="","",'Marks Entry'!H11)</f>
        <v>GEN</v>
      </c>
      <c r="I9" s="356" t="str">
        <f>IF('Marks Entry'!I11="","",'Marks Entry'!I11)</f>
        <v>M</v>
      </c>
      <c r="J9" s="356">
        <f>IF('Marks Entry'!J11="","",'Marks Entry'!J11)</f>
        <v>4</v>
      </c>
      <c r="K9" s="356">
        <f>IF('Marks Entry'!K11="","",'Marks Entry'!K11)</f>
        <v>7</v>
      </c>
      <c r="L9" s="356">
        <f>IF('Marks Entry'!L11="","",'Marks Entry'!L11)</f>
        <v>8</v>
      </c>
      <c r="M9" s="357">
        <f t="shared" si="28"/>
        <v>19</v>
      </c>
      <c r="N9" s="380">
        <f t="shared" si="29"/>
        <v>13</v>
      </c>
      <c r="O9" s="356">
        <f>IF('Marks Entry'!M11="","",'Marks Entry'!M11)</f>
        <v>35</v>
      </c>
      <c r="P9" s="380">
        <f t="shared" si="30"/>
        <v>25</v>
      </c>
      <c r="Q9" s="377">
        <f>IF(AND($B9="NSO",$E9="",O9=""),"",IF(AND('Marks Entry'!N11="AB"),"AB",IF(AND('Marks Entry'!N11="ML"),"RE",IF('Marks Entry'!N11="","",ROUNDUP('Marks Entry'!N11*30/100,0)))))</f>
        <v>29</v>
      </c>
      <c r="R9" s="381">
        <f t="shared" si="31"/>
        <v>67</v>
      </c>
      <c r="S9" s="361">
        <f t="shared" si="32"/>
        <v>0</v>
      </c>
      <c r="T9" s="361">
        <f t="shared" si="33"/>
        <v>0</v>
      </c>
      <c r="U9" s="362">
        <f t="shared" si="34"/>
        <v>100</v>
      </c>
      <c r="V9" s="361" t="str">
        <f t="shared" si="35"/>
        <v/>
      </c>
      <c r="W9" s="361" t="str">
        <f t="shared" si="36"/>
        <v>P</v>
      </c>
      <c r="X9" s="361" t="str">
        <f t="shared" si="37"/>
        <v>I</v>
      </c>
      <c r="Y9" s="356">
        <f>IF('Marks Entry'!O11="","",'Marks Entry'!O11)</f>
        <v>5</v>
      </c>
      <c r="Z9" s="356">
        <f>IF('Marks Entry'!P11="","",'Marks Entry'!P11)</f>
        <v>6</v>
      </c>
      <c r="AA9" s="356">
        <f>IF('Marks Entry'!Q11="","",'Marks Entry'!Q11)</f>
        <v>8</v>
      </c>
      <c r="AB9" s="357">
        <f t="shared" si="38"/>
        <v>19</v>
      </c>
      <c r="AC9" s="380">
        <f t="shared" si="39"/>
        <v>13</v>
      </c>
      <c r="AD9" s="356">
        <f>IF('Marks Entry'!R11="","",'Marks Entry'!R11)</f>
        <v>12</v>
      </c>
      <c r="AE9" s="380">
        <f t="shared" si="40"/>
        <v>9</v>
      </c>
      <c r="AF9" s="377">
        <f>IF(AND($B9="NSO",$E9=""),"",IF(AND('Marks Entry'!S11="AB"),"AB",IF(AND('Marks Entry'!S11="ML"),"RE",IF('Marks Entry'!S11="","",ROUNDUP('Marks Entry'!S11*30/100,0)))))</f>
        <v>29</v>
      </c>
      <c r="AG9" s="381">
        <f t="shared" si="41"/>
        <v>51</v>
      </c>
      <c r="AH9" s="361">
        <f t="shared" si="42"/>
        <v>0</v>
      </c>
      <c r="AI9" s="361">
        <f t="shared" si="43"/>
        <v>0</v>
      </c>
      <c r="AJ9" s="362">
        <f t="shared" si="44"/>
        <v>100</v>
      </c>
      <c r="AK9" s="361" t="str">
        <f t="shared" si="45"/>
        <v/>
      </c>
      <c r="AL9" s="361" t="str">
        <f t="shared" si="46"/>
        <v>P</v>
      </c>
      <c r="AM9" s="361" t="str">
        <f t="shared" si="47"/>
        <v>II</v>
      </c>
      <c r="AN9" s="363">
        <f>IF('Marks Entry'!T11="","",'Marks Entry'!T11)</f>
        <v>1</v>
      </c>
      <c r="AO9" s="356">
        <f>IF('Marks Entry'!V11="","",'Marks Entry'!V11)</f>
        <v>9</v>
      </c>
      <c r="AP9" s="356">
        <f>IF('Marks Entry'!W11="","",'Marks Entry'!W11)</f>
        <v>8</v>
      </c>
      <c r="AQ9" s="356">
        <f>IF('Marks Entry'!X11="","",'Marks Entry'!X11)</f>
        <v>8</v>
      </c>
      <c r="AR9" s="357">
        <f t="shared" si="48"/>
        <v>25</v>
      </c>
      <c r="AS9" s="380">
        <f t="shared" si="49"/>
        <v>17</v>
      </c>
      <c r="AT9" s="356">
        <f>IF('Marks Entry'!Y11="","",'Marks Entry'!Y11)</f>
        <v>13</v>
      </c>
      <c r="AU9" s="356">
        <f>IF('Marks Entry'!Z11="","",'Marks Entry'!Z11)</f>
        <v>12</v>
      </c>
      <c r="AV9" s="356">
        <f t="shared" si="50"/>
        <v>25</v>
      </c>
      <c r="AW9" s="380">
        <f t="shared" si="51"/>
        <v>18</v>
      </c>
      <c r="AX9" s="377">
        <f>IF(AND($B9="NSO",$E9=""),"",IF(AND('Marks Entry'!AA11="AB",'Marks Entry'!AB11="AB"),"AB",IF(AND('Marks Entry'!AA11="ML",'Marks Entry'!AB11="ML"),"RE",IF('Marks Entry'!AA11="","",ROUNDUP(('Marks Entry'!AA11+'Marks Entry'!AB11)*30/100,0)))))</f>
        <v>28</v>
      </c>
      <c r="AY9" s="381">
        <f t="shared" si="52"/>
        <v>63</v>
      </c>
      <c r="AZ9" s="361">
        <f t="shared" si="53"/>
        <v>0</v>
      </c>
      <c r="BA9" s="361">
        <f t="shared" si="54"/>
        <v>0</v>
      </c>
      <c r="BB9" s="362">
        <f t="shared" si="55"/>
        <v>100</v>
      </c>
      <c r="BC9" s="361" t="str">
        <f t="shared" si="56"/>
        <v/>
      </c>
      <c r="BD9" s="361" t="str">
        <f t="shared" si="57"/>
        <v>P</v>
      </c>
      <c r="BE9" s="361" t="str">
        <f t="shared" si="58"/>
        <v>I</v>
      </c>
      <c r="BF9" s="363">
        <f>IF('Marks Entry'!AC11="","",'Marks Entry'!AC11)</f>
        <v>2</v>
      </c>
      <c r="BG9" s="356">
        <f>IF('Marks Entry'!AE11="","",'Marks Entry'!AE11)</f>
        <v>6</v>
      </c>
      <c r="BH9" s="356">
        <f>IF('Marks Entry'!AF11="","",'Marks Entry'!AF11)</f>
        <v>4</v>
      </c>
      <c r="BI9" s="356" t="str">
        <f>IF('Marks Entry'!AG11="","",'Marks Entry'!AG11)</f>
        <v>AB</v>
      </c>
      <c r="BJ9" s="357">
        <f t="shared" si="59"/>
        <v>10</v>
      </c>
      <c r="BK9" s="380">
        <f t="shared" si="60"/>
        <v>7</v>
      </c>
      <c r="BL9" s="356">
        <f>IF('Marks Entry'!AH11="","",'Marks Entry'!AH11)</f>
        <v>31</v>
      </c>
      <c r="BM9" s="356" t="str">
        <f>IF('Marks Entry'!AI11="","",'Marks Entry'!AI11)</f>
        <v/>
      </c>
      <c r="BN9" s="356">
        <f t="shared" si="61"/>
        <v>31</v>
      </c>
      <c r="BO9" s="380">
        <f t="shared" si="62"/>
        <v>23</v>
      </c>
      <c r="BP9" s="377">
        <f>IF(AND($B9="NSO",$E9=""),"",IF(AND('Marks Entry'!AJ11="AB",'Marks Entry'!AK11="AB"),"AB",IF(AND('Marks Entry'!AJ11="ML",'Marks Entry'!AK11="ML"),"RE",IF('Marks Entry'!AJ11="","",ROUNDUP(('Marks Entry'!AJ11+'Marks Entry'!AK11)*30/100,0)))))</f>
        <v>28</v>
      </c>
      <c r="BQ9" s="381">
        <f t="shared" si="63"/>
        <v>58</v>
      </c>
      <c r="BR9" s="361">
        <f t="shared" si="64"/>
        <v>0</v>
      </c>
      <c r="BS9" s="361">
        <f t="shared" si="65"/>
        <v>0</v>
      </c>
      <c r="BT9" s="362">
        <f t="shared" si="66"/>
        <v>100</v>
      </c>
      <c r="BU9" s="361" t="str">
        <f t="shared" si="67"/>
        <v/>
      </c>
      <c r="BV9" s="361" t="str">
        <f t="shared" si="68"/>
        <v>P</v>
      </c>
      <c r="BW9" s="361" t="str">
        <f t="shared" si="69"/>
        <v>II</v>
      </c>
      <c r="BX9" s="363">
        <f>IF('Marks Entry'!AL11="","",'Marks Entry'!AL11)</f>
        <v>3</v>
      </c>
      <c r="BY9" s="356">
        <f>IF('Marks Entry'!AN11="","",'Marks Entry'!AN11)</f>
        <v>4</v>
      </c>
      <c r="BZ9" s="356">
        <f>IF('Marks Entry'!AO11="","",'Marks Entry'!AO11)</f>
        <v>3</v>
      </c>
      <c r="CA9" s="356">
        <f>IF('Marks Entry'!AP11="","",'Marks Entry'!AP11)</f>
        <v>7</v>
      </c>
      <c r="CB9" s="357">
        <f t="shared" si="70"/>
        <v>14</v>
      </c>
      <c r="CC9" s="380">
        <f t="shared" si="71"/>
        <v>10</v>
      </c>
      <c r="CD9" s="356">
        <f>IF('Marks Entry'!AQ11="","",'Marks Entry'!AQ11)</f>
        <v>38</v>
      </c>
      <c r="CE9" s="356">
        <f>IF('Marks Entry'!AR11="","",'Marks Entry'!AR11)</f>
        <v>18</v>
      </c>
      <c r="CF9" s="356">
        <f t="shared" si="72"/>
        <v>56</v>
      </c>
      <c r="CG9" s="380">
        <f t="shared" si="73"/>
        <v>40</v>
      </c>
      <c r="CH9" s="377">
        <f>IF(AND($B9="NSO",$E9=""),"",IF(AND('Marks Entry'!AS11="AB",'Marks Entry'!AT11="AB"),"AB",IF(AND('Marks Entry'!AS11="ML",'Marks Entry'!AT11="ML"),"RE",IF('Marks Entry'!AS11="","",ROUNDUP(('Marks Entry'!AS11+'Marks Entry'!AT11)*30/100,0)))))</f>
        <v>28</v>
      </c>
      <c r="CI9" s="381">
        <f t="shared" si="74"/>
        <v>78</v>
      </c>
      <c r="CJ9" s="361">
        <f t="shared" si="75"/>
        <v>0</v>
      </c>
      <c r="CK9" s="361">
        <f t="shared" si="76"/>
        <v>0</v>
      </c>
      <c r="CL9" s="362">
        <f t="shared" si="77"/>
        <v>100</v>
      </c>
      <c r="CM9" s="361" t="str">
        <f t="shared" si="78"/>
        <v/>
      </c>
      <c r="CN9" s="361" t="str">
        <f t="shared" si="79"/>
        <v>P</v>
      </c>
      <c r="CO9" s="361" t="str">
        <f t="shared" si="80"/>
        <v>D</v>
      </c>
      <c r="CP9" s="363" t="str">
        <f>IF('Marks Entry'!AU11="","",'Marks Entry'!AU11)</f>
        <v/>
      </c>
      <c r="CQ9" s="356" t="str">
        <f>IF('Marks Entry'!AW11="","",'Marks Entry'!AW11)</f>
        <v/>
      </c>
      <c r="CR9" s="356" t="str">
        <f>IF('Marks Entry'!AX11="","",'Marks Entry'!AX11)</f>
        <v/>
      </c>
      <c r="CS9" s="356" t="str">
        <f>IF('Marks Entry'!AY11="","",'Marks Entry'!AY11)</f>
        <v/>
      </c>
      <c r="CT9" s="357" t="str">
        <f t="shared" si="81"/>
        <v/>
      </c>
      <c r="CU9" s="380" t="str">
        <f t="shared" si="82"/>
        <v/>
      </c>
      <c r="CV9" s="356" t="str">
        <f>IF('Marks Entry'!AZ11="","",'Marks Entry'!AZ11)</f>
        <v/>
      </c>
      <c r="CW9" s="356" t="str">
        <f>IF('Marks Entry'!BA11="","",'Marks Entry'!BA11)</f>
        <v/>
      </c>
      <c r="CX9" s="356" t="str">
        <f t="shared" si="83"/>
        <v/>
      </c>
      <c r="CY9" s="380" t="str">
        <f t="shared" si="84"/>
        <v/>
      </c>
      <c r="CZ9" s="377" t="str">
        <f>IF(AND($B9="NSO",$E9=""),"",IF(AND('Marks Entry'!BB11="AB",'Marks Entry'!BC11="AB"),"AB",IF(AND('Marks Entry'!BB11="ML",'Marks Entry'!BC11="ML"),"RE",IF('Marks Entry'!BB11="","",ROUNDUP(('Marks Entry'!BB11+'Marks Entry'!BC11)*30/100,0)))))</f>
        <v/>
      </c>
      <c r="DA9" s="381" t="str">
        <f t="shared" si="85"/>
        <v/>
      </c>
      <c r="DB9" s="361">
        <f t="shared" si="86"/>
        <v>0</v>
      </c>
      <c r="DC9" s="361">
        <f t="shared" si="87"/>
        <v>0</v>
      </c>
      <c r="DD9" s="362" t="str">
        <f t="shared" si="88"/>
        <v/>
      </c>
      <c r="DE9" s="361" t="str">
        <f t="shared" si="89"/>
        <v/>
      </c>
      <c r="DF9" s="361" t="str">
        <f t="shared" si="90"/>
        <v/>
      </c>
      <c r="DG9" s="361" t="str">
        <f t="shared" si="91"/>
        <v/>
      </c>
      <c r="DH9" s="361">
        <f t="shared" si="92"/>
        <v>0</v>
      </c>
      <c r="DI9" s="382" t="str">
        <f t="shared" si="93"/>
        <v>I</v>
      </c>
      <c r="DJ9" s="382" t="str">
        <f t="shared" si="94"/>
        <v>II</v>
      </c>
      <c r="DK9" s="382" t="str">
        <f t="shared" si="95"/>
        <v>I</v>
      </c>
      <c r="DL9" s="382" t="str">
        <f t="shared" si="96"/>
        <v>II</v>
      </c>
      <c r="DM9" s="382" t="str">
        <f t="shared" si="97"/>
        <v>D</v>
      </c>
      <c r="DN9" s="382" t="str">
        <f t="shared" si="98"/>
        <v/>
      </c>
      <c r="DO9" s="365">
        <f t="shared" si="99"/>
        <v>0</v>
      </c>
      <c r="DP9" s="365">
        <f t="shared" si="100"/>
        <v>0</v>
      </c>
      <c r="DQ9" s="365">
        <f t="shared" si="101"/>
        <v>0</v>
      </c>
      <c r="DR9" s="365">
        <f t="shared" si="102"/>
        <v>0</v>
      </c>
      <c r="DS9" s="365">
        <f t="shared" si="103"/>
        <v>0</v>
      </c>
      <c r="DT9" s="383" t="str">
        <f t="shared" si="104"/>
        <v>PASS</v>
      </c>
      <c r="DU9" s="482">
        <f>IF('Marks Entry'!BD11="","",'Marks Entry'!BD11)</f>
        <v>28</v>
      </c>
      <c r="DV9" s="482">
        <f>IF('Marks Entry'!BE11="","",'Marks Entry'!BE11)</f>
        <v>25</v>
      </c>
      <c r="DW9" s="482">
        <f>IF('Marks Entry'!BF11="","",'Marks Entry'!BF11)</f>
        <v>40</v>
      </c>
      <c r="DX9" s="384">
        <f t="shared" si="105"/>
        <v>93</v>
      </c>
      <c r="DY9" s="356" t="str">
        <f t="shared" si="106"/>
        <v>I</v>
      </c>
      <c r="DZ9" s="385" t="str">
        <f t="shared" si="107"/>
        <v/>
      </c>
      <c r="EA9" s="356" t="str">
        <f t="shared" si="108"/>
        <v>II</v>
      </c>
      <c r="EB9" s="385" t="str">
        <f t="shared" si="109"/>
        <v/>
      </c>
      <c r="EC9" s="356" t="str">
        <f t="shared" si="110"/>
        <v>I</v>
      </c>
      <c r="ED9" s="356" t="str">
        <f t="shared" si="111"/>
        <v>I</v>
      </c>
      <c r="EE9" s="356" t="str">
        <f t="shared" si="112"/>
        <v/>
      </c>
      <c r="EF9" s="386" t="str">
        <f t="shared" si="113"/>
        <v/>
      </c>
      <c r="EG9" s="385" t="str">
        <f t="shared" si="114"/>
        <v/>
      </c>
      <c r="EH9" s="356" t="str">
        <f t="shared" si="115"/>
        <v>II</v>
      </c>
      <c r="EI9" s="356" t="str">
        <f t="shared" si="116"/>
        <v/>
      </c>
      <c r="EJ9" s="356" t="str">
        <f t="shared" si="117"/>
        <v>II</v>
      </c>
      <c r="EK9" s="356" t="str">
        <f t="shared" si="118"/>
        <v/>
      </c>
      <c r="EL9" s="385" t="str">
        <f t="shared" si="119"/>
        <v/>
      </c>
      <c r="EM9" s="356" t="str">
        <f t="shared" si="120"/>
        <v>D</v>
      </c>
      <c r="EN9" s="356" t="str">
        <f t="shared" si="121"/>
        <v/>
      </c>
      <c r="EO9" s="356" t="str">
        <f t="shared" si="122"/>
        <v/>
      </c>
      <c r="EP9" s="356" t="str">
        <f t="shared" si="123"/>
        <v>D</v>
      </c>
      <c r="EQ9" s="385" t="str">
        <f t="shared" si="124"/>
        <v/>
      </c>
      <c r="ER9" s="356" t="str">
        <f t="shared" si="125"/>
        <v/>
      </c>
      <c r="ES9" s="356" t="str">
        <f t="shared" si="126"/>
        <v/>
      </c>
      <c r="ET9" s="356" t="str">
        <f t="shared" si="127"/>
        <v/>
      </c>
      <c r="EU9" s="356" t="str">
        <f t="shared" si="128"/>
        <v/>
      </c>
      <c r="EV9" s="385" t="str">
        <f t="shared" si="129"/>
        <v/>
      </c>
      <c r="EW9" s="385" t="str">
        <f t="shared" si="130"/>
        <v>D</v>
      </c>
      <c r="EX9" s="387">
        <f>IF('Student DATA Entry'!I6="","",'Student DATA Entry'!I6)</f>
        <v>370</v>
      </c>
      <c r="EY9" s="388">
        <f>IF('Student DATA Entry'!J6="","",'Student DATA Entry'!J6)</f>
        <v>284</v>
      </c>
      <c r="EZ9" s="373" t="str">
        <f t="shared" si="131"/>
        <v xml:space="preserve">      </v>
      </c>
      <c r="FA9" s="373" t="str">
        <f t="shared" si="132"/>
        <v xml:space="preserve">      </v>
      </c>
      <c r="FB9" s="373" t="str">
        <f t="shared" si="133"/>
        <v xml:space="preserve">      </v>
      </c>
      <c r="FC9" s="373" t="str">
        <f t="shared" si="134"/>
        <v xml:space="preserve">          INFORMATION TECHNOLOGY AND PROCESSING 1    </v>
      </c>
      <c r="FD9" s="373" t="str">
        <f t="shared" si="135"/>
        <v>Promoted to Class 12th</v>
      </c>
      <c r="FE9" s="484">
        <f t="shared" si="136"/>
        <v>317</v>
      </c>
      <c r="FF9" s="390">
        <f t="shared" si="137"/>
        <v>63.4</v>
      </c>
      <c r="FG9" s="483" t="str">
        <f t="shared" si="138"/>
        <v>I</v>
      </c>
      <c r="FH9" s="392">
        <f t="shared" si="27"/>
        <v>3.000000000000028</v>
      </c>
      <c r="FI9" s="482" t="str">
        <f t="shared" si="139"/>
        <v/>
      </c>
    </row>
    <row r="10" spans="1:165" s="393" customFormat="1" ht="22" customHeight="1">
      <c r="A10" s="375">
        <v>5</v>
      </c>
      <c r="B10" s="376">
        <f>IF('Marks Entry'!B12="","",VALUE('Marks Entry'!B12))</f>
        <v>1105</v>
      </c>
      <c r="C10" s="377">
        <f>IF('Marks Entry'!C12="","",'Marks Entry'!C12)</f>
        <v>6325</v>
      </c>
      <c r="D10" s="378">
        <f>IF('Marks Entry'!D12="","",'Marks Entry'!D12)</f>
        <v>38143</v>
      </c>
      <c r="E10" s="379" t="str">
        <f>IF('Marks Entry'!E12="","",'Marks Entry'!E12)</f>
        <v>DEVENDRA KUMAR SARASWAT</v>
      </c>
      <c r="F10" s="379" t="str">
        <f>IF('Marks Entry'!F12="","",'Marks Entry'!F12)</f>
        <v>VISHNU KUMAR SARASWAT</v>
      </c>
      <c r="G10" s="379" t="str">
        <f>IF('Marks Entry'!G12="","",'Marks Entry'!G12)</f>
        <v>LAXMI DEVI</v>
      </c>
      <c r="H10" s="356" t="str">
        <f>IF('Marks Entry'!H12="","",'Marks Entry'!H12)</f>
        <v>GEN</v>
      </c>
      <c r="I10" s="356" t="str">
        <f>IF('Marks Entry'!I12="","",'Marks Entry'!I12)</f>
        <v>M</v>
      </c>
      <c r="J10" s="356">
        <f>IF('Marks Entry'!J12="","",'Marks Entry'!J12)</f>
        <v>4</v>
      </c>
      <c r="K10" s="356">
        <f>IF('Marks Entry'!K12="","",'Marks Entry'!K12)</f>
        <v>7</v>
      </c>
      <c r="L10" s="356">
        <f>IF('Marks Entry'!L12="","",'Marks Entry'!L12)</f>
        <v>8</v>
      </c>
      <c r="M10" s="357">
        <f t="shared" si="28"/>
        <v>19</v>
      </c>
      <c r="N10" s="380">
        <f t="shared" si="29"/>
        <v>13</v>
      </c>
      <c r="O10" s="356">
        <f>IF('Marks Entry'!M12="","",'Marks Entry'!M12)</f>
        <v>35</v>
      </c>
      <c r="P10" s="380">
        <f t="shared" si="30"/>
        <v>25</v>
      </c>
      <c r="Q10" s="377">
        <f>IF(AND($B10="NSO",$E10="",O10=""),"",IF(AND('Marks Entry'!N12="AB"),"AB",IF(AND('Marks Entry'!N12="ML"),"RE",IF('Marks Entry'!N12="","",ROUNDUP('Marks Entry'!N12*30/100,0)))))</f>
        <v>29</v>
      </c>
      <c r="R10" s="381">
        <f t="shared" si="31"/>
        <v>67</v>
      </c>
      <c r="S10" s="361">
        <f t="shared" si="32"/>
        <v>0</v>
      </c>
      <c r="T10" s="361">
        <f t="shared" si="33"/>
        <v>0</v>
      </c>
      <c r="U10" s="362">
        <f t="shared" si="34"/>
        <v>100</v>
      </c>
      <c r="V10" s="361" t="str">
        <f t="shared" si="35"/>
        <v/>
      </c>
      <c r="W10" s="361" t="str">
        <f t="shared" si="36"/>
        <v>P</v>
      </c>
      <c r="X10" s="361" t="str">
        <f t="shared" si="37"/>
        <v>I</v>
      </c>
      <c r="Y10" s="356">
        <f>IF('Marks Entry'!O12="","",'Marks Entry'!O12)</f>
        <v>5</v>
      </c>
      <c r="Z10" s="356">
        <f>IF('Marks Entry'!P12="","",'Marks Entry'!P12)</f>
        <v>6</v>
      </c>
      <c r="AA10" s="356">
        <f>IF('Marks Entry'!Q12="","",'Marks Entry'!Q12)</f>
        <v>7</v>
      </c>
      <c r="AB10" s="357">
        <f t="shared" si="38"/>
        <v>18</v>
      </c>
      <c r="AC10" s="380">
        <f t="shared" si="39"/>
        <v>12</v>
      </c>
      <c r="AD10" s="356">
        <f>IF('Marks Entry'!R12="","",'Marks Entry'!R12)</f>
        <v>12</v>
      </c>
      <c r="AE10" s="380">
        <f t="shared" si="40"/>
        <v>9</v>
      </c>
      <c r="AF10" s="377">
        <f>IF(AND($B10="NSO",$E10=""),"",IF(AND('Marks Entry'!S12="AB"),"AB",IF(AND('Marks Entry'!S12="ML"),"RE",IF('Marks Entry'!S12="","",ROUNDUP('Marks Entry'!S12*30/100,0)))))</f>
        <v>29</v>
      </c>
      <c r="AG10" s="381">
        <f t="shared" si="41"/>
        <v>50</v>
      </c>
      <c r="AH10" s="361">
        <f t="shared" si="42"/>
        <v>0</v>
      </c>
      <c r="AI10" s="361">
        <f t="shared" si="43"/>
        <v>0</v>
      </c>
      <c r="AJ10" s="362">
        <f t="shared" si="44"/>
        <v>100</v>
      </c>
      <c r="AK10" s="361" t="str">
        <f t="shared" si="45"/>
        <v/>
      </c>
      <c r="AL10" s="361" t="str">
        <f t="shared" si="46"/>
        <v>P</v>
      </c>
      <c r="AM10" s="361" t="str">
        <f t="shared" si="47"/>
        <v>II</v>
      </c>
      <c r="AN10" s="363">
        <f>IF('Marks Entry'!T12="","",'Marks Entry'!T12)</f>
        <v>1</v>
      </c>
      <c r="AO10" s="356">
        <f>IF('Marks Entry'!V12="","",'Marks Entry'!V12)</f>
        <v>9</v>
      </c>
      <c r="AP10" s="356">
        <f>IF('Marks Entry'!W12="","",'Marks Entry'!W12)</f>
        <v>8</v>
      </c>
      <c r="AQ10" s="356">
        <f>IF('Marks Entry'!X12="","",'Marks Entry'!X12)</f>
        <v>8</v>
      </c>
      <c r="AR10" s="357">
        <f t="shared" si="48"/>
        <v>25</v>
      </c>
      <c r="AS10" s="380">
        <f t="shared" si="49"/>
        <v>17</v>
      </c>
      <c r="AT10" s="356">
        <f>IF('Marks Entry'!Y12="","",'Marks Entry'!Y12)</f>
        <v>13</v>
      </c>
      <c r="AU10" s="356">
        <f>IF('Marks Entry'!Z12="","",'Marks Entry'!Z12)</f>
        <v>12</v>
      </c>
      <c r="AV10" s="356">
        <f t="shared" si="50"/>
        <v>25</v>
      </c>
      <c r="AW10" s="380">
        <f t="shared" si="51"/>
        <v>18</v>
      </c>
      <c r="AX10" s="377">
        <f>IF(AND($B10="NSO",$E10=""),"",IF(AND('Marks Entry'!AA12="AB",'Marks Entry'!AB12="AB"),"AB",IF(AND('Marks Entry'!AA12="ML",'Marks Entry'!AB12="ML"),"RE",IF('Marks Entry'!AA12="","",ROUNDUP(('Marks Entry'!AA12+'Marks Entry'!AB12)*30/100,0)))))</f>
        <v>28</v>
      </c>
      <c r="AY10" s="381">
        <f t="shared" si="52"/>
        <v>63</v>
      </c>
      <c r="AZ10" s="361">
        <f t="shared" si="53"/>
        <v>0</v>
      </c>
      <c r="BA10" s="361">
        <f t="shared" si="54"/>
        <v>0</v>
      </c>
      <c r="BB10" s="362">
        <f t="shared" si="55"/>
        <v>100</v>
      </c>
      <c r="BC10" s="361" t="str">
        <f t="shared" si="56"/>
        <v/>
      </c>
      <c r="BD10" s="361" t="str">
        <f t="shared" si="57"/>
        <v>P</v>
      </c>
      <c r="BE10" s="361" t="str">
        <f t="shared" si="58"/>
        <v>I</v>
      </c>
      <c r="BF10" s="363">
        <f>IF('Marks Entry'!AC12="","",'Marks Entry'!AC12)</f>
        <v>2</v>
      </c>
      <c r="BG10" s="356">
        <f>IF('Marks Entry'!AE12="","",'Marks Entry'!AE12)</f>
        <v>6</v>
      </c>
      <c r="BH10" s="356">
        <f>IF('Marks Entry'!AF12="","",'Marks Entry'!AF12)</f>
        <v>4</v>
      </c>
      <c r="BI10" s="356" t="str">
        <f>IF('Marks Entry'!AG12="","",'Marks Entry'!AG12)</f>
        <v>AB</v>
      </c>
      <c r="BJ10" s="357">
        <f t="shared" si="59"/>
        <v>10</v>
      </c>
      <c r="BK10" s="380">
        <f t="shared" si="60"/>
        <v>7</v>
      </c>
      <c r="BL10" s="356">
        <f>IF('Marks Entry'!AH12="","",'Marks Entry'!AH12)</f>
        <v>31</v>
      </c>
      <c r="BM10" s="356" t="str">
        <f>IF('Marks Entry'!AI12="","",'Marks Entry'!AI12)</f>
        <v/>
      </c>
      <c r="BN10" s="356">
        <f t="shared" si="61"/>
        <v>31</v>
      </c>
      <c r="BO10" s="380">
        <f t="shared" si="62"/>
        <v>23</v>
      </c>
      <c r="BP10" s="377">
        <f>IF(AND($B10="NSO",$E10=""),"",IF(AND('Marks Entry'!AJ12="AB",'Marks Entry'!AK12="AB"),"AB",IF(AND('Marks Entry'!AJ12="ML",'Marks Entry'!AK12="ML"),"RE",IF('Marks Entry'!AJ12="","",ROUNDUP(('Marks Entry'!AJ12+'Marks Entry'!AK12)*30/100,0)))))</f>
        <v>28</v>
      </c>
      <c r="BQ10" s="381">
        <f t="shared" si="63"/>
        <v>58</v>
      </c>
      <c r="BR10" s="361">
        <f t="shared" si="64"/>
        <v>0</v>
      </c>
      <c r="BS10" s="361">
        <f t="shared" si="65"/>
        <v>0</v>
      </c>
      <c r="BT10" s="362">
        <f t="shared" si="66"/>
        <v>100</v>
      </c>
      <c r="BU10" s="361" t="str">
        <f t="shared" si="67"/>
        <v/>
      </c>
      <c r="BV10" s="361" t="str">
        <f t="shared" si="68"/>
        <v>P</v>
      </c>
      <c r="BW10" s="361" t="str">
        <f t="shared" si="69"/>
        <v>II</v>
      </c>
      <c r="BX10" s="363">
        <f>IF('Marks Entry'!AL12="","",'Marks Entry'!AL12)</f>
        <v>3</v>
      </c>
      <c r="BY10" s="356">
        <f>IF('Marks Entry'!AN12="","",'Marks Entry'!AN12)</f>
        <v>4</v>
      </c>
      <c r="BZ10" s="356">
        <f>IF('Marks Entry'!AO12="","",'Marks Entry'!AO12)</f>
        <v>3</v>
      </c>
      <c r="CA10" s="356">
        <f>IF('Marks Entry'!AP12="","",'Marks Entry'!AP12)</f>
        <v>7</v>
      </c>
      <c r="CB10" s="357">
        <f t="shared" si="70"/>
        <v>14</v>
      </c>
      <c r="CC10" s="380">
        <f t="shared" si="71"/>
        <v>10</v>
      </c>
      <c r="CD10" s="356">
        <f>IF('Marks Entry'!AQ12="","",'Marks Entry'!AQ12)</f>
        <v>38</v>
      </c>
      <c r="CE10" s="356">
        <f>IF('Marks Entry'!AR12="","",'Marks Entry'!AR12)</f>
        <v>18</v>
      </c>
      <c r="CF10" s="356">
        <f t="shared" si="72"/>
        <v>56</v>
      </c>
      <c r="CG10" s="380">
        <f t="shared" si="73"/>
        <v>40</v>
      </c>
      <c r="CH10" s="377">
        <f>IF(AND($B10="NSO",$E10=""),"",IF(AND('Marks Entry'!AS12="AB",'Marks Entry'!AT12="AB"),"AB",IF(AND('Marks Entry'!AS12="ML",'Marks Entry'!AT12="ML"),"RE",IF('Marks Entry'!AS12="","",ROUNDUP(('Marks Entry'!AS12+'Marks Entry'!AT12)*30/100,0)))))</f>
        <v>28</v>
      </c>
      <c r="CI10" s="381">
        <f t="shared" si="74"/>
        <v>78</v>
      </c>
      <c r="CJ10" s="361">
        <f t="shared" si="75"/>
        <v>0</v>
      </c>
      <c r="CK10" s="361">
        <f t="shared" si="76"/>
        <v>0</v>
      </c>
      <c r="CL10" s="362">
        <f t="shared" si="77"/>
        <v>100</v>
      </c>
      <c r="CM10" s="361" t="str">
        <f t="shared" si="78"/>
        <v/>
      </c>
      <c r="CN10" s="361" t="str">
        <f t="shared" si="79"/>
        <v>P</v>
      </c>
      <c r="CO10" s="361" t="str">
        <f t="shared" si="80"/>
        <v>D</v>
      </c>
      <c r="CP10" s="363" t="str">
        <f>IF('Marks Entry'!AU12="","",'Marks Entry'!AU12)</f>
        <v/>
      </c>
      <c r="CQ10" s="356" t="str">
        <f>IF('Marks Entry'!AW12="","",'Marks Entry'!AW12)</f>
        <v/>
      </c>
      <c r="CR10" s="356" t="str">
        <f>IF('Marks Entry'!AX12="","",'Marks Entry'!AX12)</f>
        <v/>
      </c>
      <c r="CS10" s="356" t="str">
        <f>IF('Marks Entry'!AY12="","",'Marks Entry'!AY12)</f>
        <v/>
      </c>
      <c r="CT10" s="357" t="str">
        <f t="shared" si="81"/>
        <v/>
      </c>
      <c r="CU10" s="380" t="str">
        <f t="shared" si="82"/>
        <v/>
      </c>
      <c r="CV10" s="356" t="str">
        <f>IF('Marks Entry'!AZ12="","",'Marks Entry'!AZ12)</f>
        <v/>
      </c>
      <c r="CW10" s="356" t="str">
        <f>IF('Marks Entry'!BA12="","",'Marks Entry'!BA12)</f>
        <v/>
      </c>
      <c r="CX10" s="356" t="str">
        <f t="shared" si="83"/>
        <v/>
      </c>
      <c r="CY10" s="380" t="str">
        <f t="shared" si="84"/>
        <v/>
      </c>
      <c r="CZ10" s="377" t="str">
        <f>IF(AND($B10="NSO",$E10=""),"",IF(AND('Marks Entry'!BB12="AB",'Marks Entry'!BC12="AB"),"AB",IF(AND('Marks Entry'!BB12="ML",'Marks Entry'!BC12="ML"),"RE",IF('Marks Entry'!BB12="","",ROUNDUP(('Marks Entry'!BB12+'Marks Entry'!BC12)*30/100,0)))))</f>
        <v/>
      </c>
      <c r="DA10" s="381" t="str">
        <f t="shared" si="85"/>
        <v/>
      </c>
      <c r="DB10" s="361">
        <f t="shared" si="86"/>
        <v>0</v>
      </c>
      <c r="DC10" s="361">
        <f t="shared" si="87"/>
        <v>0</v>
      </c>
      <c r="DD10" s="362" t="str">
        <f t="shared" si="88"/>
        <v/>
      </c>
      <c r="DE10" s="361" t="str">
        <f t="shared" si="89"/>
        <v/>
      </c>
      <c r="DF10" s="361" t="str">
        <f t="shared" si="90"/>
        <v/>
      </c>
      <c r="DG10" s="361" t="str">
        <f t="shared" si="91"/>
        <v/>
      </c>
      <c r="DH10" s="361">
        <f t="shared" si="92"/>
        <v>0</v>
      </c>
      <c r="DI10" s="382" t="str">
        <f t="shared" si="93"/>
        <v>I</v>
      </c>
      <c r="DJ10" s="382" t="str">
        <f t="shared" si="94"/>
        <v>II</v>
      </c>
      <c r="DK10" s="382" t="str">
        <f t="shared" si="95"/>
        <v>I</v>
      </c>
      <c r="DL10" s="382" t="str">
        <f t="shared" si="96"/>
        <v>II</v>
      </c>
      <c r="DM10" s="382" t="str">
        <f t="shared" si="97"/>
        <v>D</v>
      </c>
      <c r="DN10" s="382" t="str">
        <f t="shared" si="98"/>
        <v/>
      </c>
      <c r="DO10" s="365">
        <f t="shared" si="99"/>
        <v>0</v>
      </c>
      <c r="DP10" s="365">
        <f t="shared" si="100"/>
        <v>0</v>
      </c>
      <c r="DQ10" s="365">
        <f t="shared" si="101"/>
        <v>0</v>
      </c>
      <c r="DR10" s="365">
        <f t="shared" si="102"/>
        <v>0</v>
      </c>
      <c r="DS10" s="365">
        <f t="shared" si="103"/>
        <v>0</v>
      </c>
      <c r="DT10" s="383" t="str">
        <f t="shared" si="104"/>
        <v>PASS</v>
      </c>
      <c r="DU10" s="482">
        <f>IF('Marks Entry'!BD12="","",'Marks Entry'!BD12)</f>
        <v>28</v>
      </c>
      <c r="DV10" s="482">
        <f>IF('Marks Entry'!BE12="","",'Marks Entry'!BE12)</f>
        <v>25</v>
      </c>
      <c r="DW10" s="482">
        <f>IF('Marks Entry'!BF12="","",'Marks Entry'!BF12)</f>
        <v>40</v>
      </c>
      <c r="DX10" s="384">
        <f t="shared" si="105"/>
        <v>93</v>
      </c>
      <c r="DY10" s="356" t="str">
        <f t="shared" si="106"/>
        <v>I</v>
      </c>
      <c r="DZ10" s="385" t="str">
        <f t="shared" si="107"/>
        <v/>
      </c>
      <c r="EA10" s="356" t="str">
        <f t="shared" si="108"/>
        <v>II</v>
      </c>
      <c r="EB10" s="385" t="str">
        <f t="shared" si="109"/>
        <v/>
      </c>
      <c r="EC10" s="356" t="str">
        <f t="shared" si="110"/>
        <v>I</v>
      </c>
      <c r="ED10" s="356" t="str">
        <f t="shared" si="111"/>
        <v>I</v>
      </c>
      <c r="EE10" s="356" t="str">
        <f t="shared" si="112"/>
        <v/>
      </c>
      <c r="EF10" s="386" t="str">
        <f t="shared" si="113"/>
        <v/>
      </c>
      <c r="EG10" s="385" t="str">
        <f t="shared" si="114"/>
        <v/>
      </c>
      <c r="EH10" s="356" t="str">
        <f t="shared" si="115"/>
        <v>II</v>
      </c>
      <c r="EI10" s="356" t="str">
        <f t="shared" si="116"/>
        <v/>
      </c>
      <c r="EJ10" s="356" t="str">
        <f t="shared" si="117"/>
        <v>II</v>
      </c>
      <c r="EK10" s="356" t="str">
        <f t="shared" si="118"/>
        <v/>
      </c>
      <c r="EL10" s="385" t="str">
        <f t="shared" si="119"/>
        <v/>
      </c>
      <c r="EM10" s="356" t="str">
        <f t="shared" si="120"/>
        <v>D</v>
      </c>
      <c r="EN10" s="356" t="str">
        <f t="shared" si="121"/>
        <v/>
      </c>
      <c r="EO10" s="356" t="str">
        <f t="shared" si="122"/>
        <v/>
      </c>
      <c r="EP10" s="356" t="str">
        <f t="shared" si="123"/>
        <v>D</v>
      </c>
      <c r="EQ10" s="385" t="str">
        <f t="shared" si="124"/>
        <v/>
      </c>
      <c r="ER10" s="356" t="str">
        <f t="shared" si="125"/>
        <v/>
      </c>
      <c r="ES10" s="356" t="str">
        <f t="shared" si="126"/>
        <v/>
      </c>
      <c r="ET10" s="356" t="str">
        <f t="shared" si="127"/>
        <v/>
      </c>
      <c r="EU10" s="356" t="str">
        <f t="shared" si="128"/>
        <v/>
      </c>
      <c r="EV10" s="385" t="str">
        <f t="shared" si="129"/>
        <v/>
      </c>
      <c r="EW10" s="385" t="str">
        <f t="shared" si="130"/>
        <v>D</v>
      </c>
      <c r="EX10" s="387">
        <f>IF('Student DATA Entry'!I7="","",'Student DATA Entry'!I7)</f>
        <v>370</v>
      </c>
      <c r="EY10" s="388">
        <f>IF('Student DATA Entry'!J7="","",'Student DATA Entry'!J7)</f>
        <v>280</v>
      </c>
      <c r="EZ10" s="373" t="str">
        <f t="shared" si="131"/>
        <v xml:space="preserve">      </v>
      </c>
      <c r="FA10" s="373" t="str">
        <f t="shared" si="132"/>
        <v xml:space="preserve">      </v>
      </c>
      <c r="FB10" s="373" t="str">
        <f t="shared" si="133"/>
        <v xml:space="preserve">      </v>
      </c>
      <c r="FC10" s="373" t="str">
        <f t="shared" si="134"/>
        <v xml:space="preserve">          INFORMATION TECHNOLOGY AND PROCESSING 1    </v>
      </c>
      <c r="FD10" s="373" t="str">
        <f t="shared" si="135"/>
        <v>Promoted to Class 12th</v>
      </c>
      <c r="FE10" s="484">
        <f t="shared" si="136"/>
        <v>316</v>
      </c>
      <c r="FF10" s="390">
        <f t="shared" si="137"/>
        <v>63.2</v>
      </c>
      <c r="FG10" s="483" t="str">
        <f t="shared" si="138"/>
        <v>I</v>
      </c>
      <c r="FH10" s="392">
        <f t="shared" si="27"/>
        <v>4.0000000000000293</v>
      </c>
      <c r="FI10" s="482" t="str">
        <f t="shared" si="139"/>
        <v/>
      </c>
    </row>
    <row r="11" spans="1:165" s="393" customFormat="1" ht="22" customHeight="1">
      <c r="A11" s="375">
        <v>6</v>
      </c>
      <c r="B11" s="376">
        <f>IF('Marks Entry'!B13="","",VALUE('Marks Entry'!B13))</f>
        <v>1106</v>
      </c>
      <c r="C11" s="377">
        <f>IF('Marks Entry'!C13="","",'Marks Entry'!C13)</f>
        <v>6344</v>
      </c>
      <c r="D11" s="378">
        <f>IF('Marks Entry'!D13="","",'Marks Entry'!D13)</f>
        <v>38062</v>
      </c>
      <c r="E11" s="379" t="str">
        <f>IF('Marks Entry'!E13="","",'Marks Entry'!E13)</f>
        <v>DHIRAJ SINGH</v>
      </c>
      <c r="F11" s="379" t="str">
        <f>IF('Marks Entry'!F13="","",'Marks Entry'!F13)</f>
        <v>RAVINDRA SINGH</v>
      </c>
      <c r="G11" s="379" t="str">
        <f>IF('Marks Entry'!G13="","",'Marks Entry'!G13)</f>
        <v>MANJU KANWAR</v>
      </c>
      <c r="H11" s="356" t="str">
        <f>IF('Marks Entry'!H13="","",'Marks Entry'!H13)</f>
        <v>GEN</v>
      </c>
      <c r="I11" s="356" t="str">
        <f>IF('Marks Entry'!I13="","",'Marks Entry'!I13)</f>
        <v>M</v>
      </c>
      <c r="J11" s="356">
        <f>IF('Marks Entry'!J13="","",'Marks Entry'!J13)</f>
        <v>4</v>
      </c>
      <c r="K11" s="356">
        <f>IF('Marks Entry'!K13="","",'Marks Entry'!K13)</f>
        <v>7</v>
      </c>
      <c r="L11" s="356">
        <f>IF('Marks Entry'!L13="","",'Marks Entry'!L13)</f>
        <v>8</v>
      </c>
      <c r="M11" s="357">
        <f t="shared" si="28"/>
        <v>19</v>
      </c>
      <c r="N11" s="380">
        <f t="shared" si="29"/>
        <v>13</v>
      </c>
      <c r="O11" s="356">
        <f>IF('Marks Entry'!M13="","",'Marks Entry'!M13)</f>
        <v>35</v>
      </c>
      <c r="P11" s="380">
        <f t="shared" si="30"/>
        <v>25</v>
      </c>
      <c r="Q11" s="377">
        <f>IF(AND($B11="NSO",$E11="",O11=""),"",IF(AND('Marks Entry'!N13="AB"),"AB",IF(AND('Marks Entry'!N13="ML"),"RE",IF('Marks Entry'!N13="","",ROUNDUP('Marks Entry'!N13*30/100,0)))))</f>
        <v>29</v>
      </c>
      <c r="R11" s="381">
        <f t="shared" si="31"/>
        <v>67</v>
      </c>
      <c r="S11" s="361">
        <f t="shared" si="32"/>
        <v>0</v>
      </c>
      <c r="T11" s="361">
        <f t="shared" si="33"/>
        <v>0</v>
      </c>
      <c r="U11" s="362">
        <f t="shared" si="34"/>
        <v>100</v>
      </c>
      <c r="V11" s="361" t="str">
        <f t="shared" si="35"/>
        <v/>
      </c>
      <c r="W11" s="361" t="str">
        <f t="shared" si="36"/>
        <v>P</v>
      </c>
      <c r="X11" s="361" t="str">
        <f t="shared" si="37"/>
        <v>I</v>
      </c>
      <c r="Y11" s="356">
        <f>IF('Marks Entry'!O13="","",'Marks Entry'!O13)</f>
        <v>5</v>
      </c>
      <c r="Z11" s="356">
        <f>IF('Marks Entry'!P13="","",'Marks Entry'!P13)</f>
        <v>6</v>
      </c>
      <c r="AA11" s="356">
        <f>IF('Marks Entry'!Q13="","",'Marks Entry'!Q13)</f>
        <v>6</v>
      </c>
      <c r="AB11" s="357">
        <f t="shared" si="38"/>
        <v>17</v>
      </c>
      <c r="AC11" s="380">
        <f t="shared" si="39"/>
        <v>12</v>
      </c>
      <c r="AD11" s="356">
        <f>IF('Marks Entry'!R13="","",'Marks Entry'!R13)</f>
        <v>12</v>
      </c>
      <c r="AE11" s="380">
        <f t="shared" si="40"/>
        <v>9</v>
      </c>
      <c r="AF11" s="377">
        <f>IF(AND($B11="NSO",$E11=""),"",IF(AND('Marks Entry'!S13="AB"),"AB",IF(AND('Marks Entry'!S13="ML"),"RE",IF('Marks Entry'!S13="","",ROUNDUP('Marks Entry'!S13*30/100,0)))))</f>
        <v>29</v>
      </c>
      <c r="AG11" s="381">
        <f t="shared" si="41"/>
        <v>50</v>
      </c>
      <c r="AH11" s="361">
        <f t="shared" si="42"/>
        <v>0</v>
      </c>
      <c r="AI11" s="361">
        <f t="shared" si="43"/>
        <v>0</v>
      </c>
      <c r="AJ11" s="362">
        <f t="shared" si="44"/>
        <v>100</v>
      </c>
      <c r="AK11" s="361" t="str">
        <f t="shared" si="45"/>
        <v/>
      </c>
      <c r="AL11" s="361" t="str">
        <f t="shared" si="46"/>
        <v>P</v>
      </c>
      <c r="AM11" s="361" t="str">
        <f t="shared" si="47"/>
        <v>II</v>
      </c>
      <c r="AN11" s="363">
        <f>IF('Marks Entry'!T13="","",'Marks Entry'!T13)</f>
        <v>1</v>
      </c>
      <c r="AO11" s="356">
        <f>IF('Marks Entry'!V13="","",'Marks Entry'!V13)</f>
        <v>9</v>
      </c>
      <c r="AP11" s="356">
        <f>IF('Marks Entry'!W13="","",'Marks Entry'!W13)</f>
        <v>8</v>
      </c>
      <c r="AQ11" s="356">
        <f>IF('Marks Entry'!X13="","",'Marks Entry'!X13)</f>
        <v>8</v>
      </c>
      <c r="AR11" s="357">
        <f t="shared" si="48"/>
        <v>25</v>
      </c>
      <c r="AS11" s="380">
        <f t="shared" si="49"/>
        <v>17</v>
      </c>
      <c r="AT11" s="356">
        <f>IF('Marks Entry'!Y13="","",'Marks Entry'!Y13)</f>
        <v>13</v>
      </c>
      <c r="AU11" s="356">
        <f>IF('Marks Entry'!Z13="","",'Marks Entry'!Z13)</f>
        <v>12</v>
      </c>
      <c r="AV11" s="356">
        <f t="shared" si="50"/>
        <v>25</v>
      </c>
      <c r="AW11" s="380">
        <f t="shared" si="51"/>
        <v>18</v>
      </c>
      <c r="AX11" s="377">
        <f>IF(AND($B11="NSO",$E11=""),"",IF(AND('Marks Entry'!AA13="AB",'Marks Entry'!AB13="AB"),"AB",IF(AND('Marks Entry'!AA13="ML",'Marks Entry'!AB13="ML"),"RE",IF('Marks Entry'!AA13="","",ROUNDUP(('Marks Entry'!AA13+'Marks Entry'!AB13)*30/100,0)))))</f>
        <v>28</v>
      </c>
      <c r="AY11" s="381">
        <f t="shared" si="52"/>
        <v>63</v>
      </c>
      <c r="AZ11" s="361">
        <f t="shared" si="53"/>
        <v>0</v>
      </c>
      <c r="BA11" s="361">
        <f t="shared" si="54"/>
        <v>0</v>
      </c>
      <c r="BB11" s="362">
        <f t="shared" si="55"/>
        <v>100</v>
      </c>
      <c r="BC11" s="361" t="str">
        <f t="shared" si="56"/>
        <v/>
      </c>
      <c r="BD11" s="361" t="str">
        <f t="shared" si="57"/>
        <v>P</v>
      </c>
      <c r="BE11" s="361" t="str">
        <f t="shared" si="58"/>
        <v>I</v>
      </c>
      <c r="BF11" s="363">
        <f>IF('Marks Entry'!AC13="","",'Marks Entry'!AC13)</f>
        <v>2</v>
      </c>
      <c r="BG11" s="356">
        <f>IF('Marks Entry'!AE13="","",'Marks Entry'!AE13)</f>
        <v>6</v>
      </c>
      <c r="BH11" s="356">
        <f>IF('Marks Entry'!AF13="","",'Marks Entry'!AF13)</f>
        <v>4</v>
      </c>
      <c r="BI11" s="356" t="str">
        <f>IF('Marks Entry'!AG13="","",'Marks Entry'!AG13)</f>
        <v>AB</v>
      </c>
      <c r="BJ11" s="357">
        <f t="shared" si="59"/>
        <v>10</v>
      </c>
      <c r="BK11" s="380">
        <f t="shared" si="60"/>
        <v>7</v>
      </c>
      <c r="BL11" s="356">
        <f>IF('Marks Entry'!AH13="","",'Marks Entry'!AH13)</f>
        <v>31</v>
      </c>
      <c r="BM11" s="356" t="str">
        <f>IF('Marks Entry'!AI13="","",'Marks Entry'!AI13)</f>
        <v/>
      </c>
      <c r="BN11" s="356">
        <f t="shared" si="61"/>
        <v>31</v>
      </c>
      <c r="BO11" s="380">
        <f t="shared" si="62"/>
        <v>23</v>
      </c>
      <c r="BP11" s="377">
        <f>IF(AND($B11="NSO",$E11=""),"",IF(AND('Marks Entry'!AJ13="AB",'Marks Entry'!AK13="AB"),"AB",IF(AND('Marks Entry'!AJ13="ML",'Marks Entry'!AK13="ML"),"RE",IF('Marks Entry'!AJ13="","",ROUNDUP(('Marks Entry'!AJ13+'Marks Entry'!AK13)*30/100,0)))))</f>
        <v>28</v>
      </c>
      <c r="BQ11" s="381">
        <f t="shared" si="63"/>
        <v>58</v>
      </c>
      <c r="BR11" s="361">
        <f t="shared" si="64"/>
        <v>0</v>
      </c>
      <c r="BS11" s="361">
        <f t="shared" si="65"/>
        <v>0</v>
      </c>
      <c r="BT11" s="362">
        <f t="shared" si="66"/>
        <v>100</v>
      </c>
      <c r="BU11" s="361" t="str">
        <f t="shared" si="67"/>
        <v/>
      </c>
      <c r="BV11" s="361" t="str">
        <f t="shared" si="68"/>
        <v>P</v>
      </c>
      <c r="BW11" s="361" t="str">
        <f t="shared" si="69"/>
        <v>II</v>
      </c>
      <c r="BX11" s="363">
        <f>IF('Marks Entry'!AL13="","",'Marks Entry'!AL13)</f>
        <v>3</v>
      </c>
      <c r="BY11" s="356">
        <f>IF('Marks Entry'!AN13="","",'Marks Entry'!AN13)</f>
        <v>4</v>
      </c>
      <c r="BZ11" s="356">
        <f>IF('Marks Entry'!AO13="","",'Marks Entry'!AO13)</f>
        <v>3</v>
      </c>
      <c r="CA11" s="356">
        <f>IF('Marks Entry'!AP13="","",'Marks Entry'!AP13)</f>
        <v>7</v>
      </c>
      <c r="CB11" s="357">
        <f t="shared" si="70"/>
        <v>14</v>
      </c>
      <c r="CC11" s="380">
        <f t="shared" si="71"/>
        <v>10</v>
      </c>
      <c r="CD11" s="356">
        <f>IF('Marks Entry'!AQ13="","",'Marks Entry'!AQ13)</f>
        <v>38</v>
      </c>
      <c r="CE11" s="356">
        <f>IF('Marks Entry'!AR13="","",'Marks Entry'!AR13)</f>
        <v>18</v>
      </c>
      <c r="CF11" s="356">
        <f t="shared" si="72"/>
        <v>56</v>
      </c>
      <c r="CG11" s="380">
        <f t="shared" si="73"/>
        <v>40</v>
      </c>
      <c r="CH11" s="377">
        <f>IF(AND($B11="NSO",$E11=""),"",IF(AND('Marks Entry'!AS13="AB",'Marks Entry'!AT13="AB"),"AB",IF(AND('Marks Entry'!AS13="ML",'Marks Entry'!AT13="ML"),"RE",IF('Marks Entry'!AS13="","",ROUNDUP(('Marks Entry'!AS13+'Marks Entry'!AT13)*30/100,0)))))</f>
        <v>28</v>
      </c>
      <c r="CI11" s="381">
        <f t="shared" si="74"/>
        <v>78</v>
      </c>
      <c r="CJ11" s="361">
        <f t="shared" si="75"/>
        <v>0</v>
      </c>
      <c r="CK11" s="361">
        <f t="shared" si="76"/>
        <v>0</v>
      </c>
      <c r="CL11" s="362">
        <f t="shared" si="77"/>
        <v>100</v>
      </c>
      <c r="CM11" s="361" t="str">
        <f t="shared" si="78"/>
        <v/>
      </c>
      <c r="CN11" s="361" t="str">
        <f t="shared" si="79"/>
        <v>P</v>
      </c>
      <c r="CO11" s="361" t="str">
        <f t="shared" si="80"/>
        <v>D</v>
      </c>
      <c r="CP11" s="363" t="str">
        <f>IF('Marks Entry'!AU13="","",'Marks Entry'!AU13)</f>
        <v/>
      </c>
      <c r="CQ11" s="356" t="str">
        <f>IF('Marks Entry'!AW13="","",'Marks Entry'!AW13)</f>
        <v/>
      </c>
      <c r="CR11" s="356" t="str">
        <f>IF('Marks Entry'!AX13="","",'Marks Entry'!AX13)</f>
        <v/>
      </c>
      <c r="CS11" s="356" t="str">
        <f>IF('Marks Entry'!AY13="","",'Marks Entry'!AY13)</f>
        <v/>
      </c>
      <c r="CT11" s="357" t="str">
        <f t="shared" si="81"/>
        <v/>
      </c>
      <c r="CU11" s="380" t="str">
        <f t="shared" si="82"/>
        <v/>
      </c>
      <c r="CV11" s="356" t="str">
        <f>IF('Marks Entry'!AZ13="","",'Marks Entry'!AZ13)</f>
        <v/>
      </c>
      <c r="CW11" s="356" t="str">
        <f>IF('Marks Entry'!BA13="","",'Marks Entry'!BA13)</f>
        <v/>
      </c>
      <c r="CX11" s="356" t="str">
        <f t="shared" si="83"/>
        <v/>
      </c>
      <c r="CY11" s="380" t="str">
        <f t="shared" si="84"/>
        <v/>
      </c>
      <c r="CZ11" s="377" t="str">
        <f>IF(AND($B11="NSO",$E11=""),"",IF(AND('Marks Entry'!BB13="AB",'Marks Entry'!BC13="AB"),"AB",IF(AND('Marks Entry'!BB13="ML",'Marks Entry'!BC13="ML"),"RE",IF('Marks Entry'!BB13="","",ROUNDUP(('Marks Entry'!BB13+'Marks Entry'!BC13)*30/100,0)))))</f>
        <v/>
      </c>
      <c r="DA11" s="381" t="str">
        <f t="shared" si="85"/>
        <v/>
      </c>
      <c r="DB11" s="361">
        <f t="shared" si="86"/>
        <v>0</v>
      </c>
      <c r="DC11" s="361">
        <f t="shared" si="87"/>
        <v>0</v>
      </c>
      <c r="DD11" s="362" t="str">
        <f t="shared" si="88"/>
        <v/>
      </c>
      <c r="DE11" s="361" t="str">
        <f t="shared" si="89"/>
        <v/>
      </c>
      <c r="DF11" s="361" t="str">
        <f t="shared" si="90"/>
        <v/>
      </c>
      <c r="DG11" s="361" t="str">
        <f t="shared" si="91"/>
        <v/>
      </c>
      <c r="DH11" s="361">
        <f t="shared" si="92"/>
        <v>0</v>
      </c>
      <c r="DI11" s="382" t="str">
        <f t="shared" si="93"/>
        <v>I</v>
      </c>
      <c r="DJ11" s="382" t="str">
        <f t="shared" si="94"/>
        <v>II</v>
      </c>
      <c r="DK11" s="382" t="str">
        <f t="shared" si="95"/>
        <v>I</v>
      </c>
      <c r="DL11" s="382" t="str">
        <f t="shared" si="96"/>
        <v>II</v>
      </c>
      <c r="DM11" s="382" t="str">
        <f t="shared" si="97"/>
        <v>D</v>
      </c>
      <c r="DN11" s="382" t="str">
        <f t="shared" si="98"/>
        <v/>
      </c>
      <c r="DO11" s="365">
        <f t="shared" si="99"/>
        <v>0</v>
      </c>
      <c r="DP11" s="365">
        <f t="shared" si="100"/>
        <v>0</v>
      </c>
      <c r="DQ11" s="365">
        <f t="shared" si="101"/>
        <v>0</v>
      </c>
      <c r="DR11" s="365">
        <f t="shared" si="102"/>
        <v>0</v>
      </c>
      <c r="DS11" s="365">
        <f t="shared" si="103"/>
        <v>0</v>
      </c>
      <c r="DT11" s="383" t="str">
        <f t="shared" si="104"/>
        <v>PASS</v>
      </c>
      <c r="DU11" s="482">
        <f>IF('Marks Entry'!BD13="","",'Marks Entry'!BD13)</f>
        <v>28</v>
      </c>
      <c r="DV11" s="482">
        <f>IF('Marks Entry'!BE13="","",'Marks Entry'!BE13)</f>
        <v>25</v>
      </c>
      <c r="DW11" s="482">
        <f>IF('Marks Entry'!BF13="","",'Marks Entry'!BF13)</f>
        <v>40</v>
      </c>
      <c r="DX11" s="384">
        <f t="shared" si="105"/>
        <v>93</v>
      </c>
      <c r="DY11" s="356" t="str">
        <f t="shared" si="106"/>
        <v>I</v>
      </c>
      <c r="DZ11" s="385" t="str">
        <f t="shared" si="107"/>
        <v/>
      </c>
      <c r="EA11" s="356" t="str">
        <f t="shared" si="108"/>
        <v>II</v>
      </c>
      <c r="EB11" s="385" t="str">
        <f t="shared" si="109"/>
        <v/>
      </c>
      <c r="EC11" s="356" t="str">
        <f t="shared" si="110"/>
        <v>I</v>
      </c>
      <c r="ED11" s="356" t="str">
        <f t="shared" si="111"/>
        <v>I</v>
      </c>
      <c r="EE11" s="356" t="str">
        <f t="shared" si="112"/>
        <v/>
      </c>
      <c r="EF11" s="386" t="str">
        <f t="shared" si="113"/>
        <v/>
      </c>
      <c r="EG11" s="385" t="str">
        <f t="shared" si="114"/>
        <v/>
      </c>
      <c r="EH11" s="356" t="str">
        <f t="shared" si="115"/>
        <v>II</v>
      </c>
      <c r="EI11" s="356" t="str">
        <f t="shared" si="116"/>
        <v/>
      </c>
      <c r="EJ11" s="356" t="str">
        <f t="shared" si="117"/>
        <v>II</v>
      </c>
      <c r="EK11" s="356" t="str">
        <f t="shared" si="118"/>
        <v/>
      </c>
      <c r="EL11" s="385" t="str">
        <f t="shared" si="119"/>
        <v/>
      </c>
      <c r="EM11" s="356" t="str">
        <f t="shared" si="120"/>
        <v>D</v>
      </c>
      <c r="EN11" s="356" t="str">
        <f t="shared" si="121"/>
        <v/>
      </c>
      <c r="EO11" s="356" t="str">
        <f t="shared" si="122"/>
        <v/>
      </c>
      <c r="EP11" s="356" t="str">
        <f t="shared" si="123"/>
        <v>D</v>
      </c>
      <c r="EQ11" s="385" t="str">
        <f t="shared" si="124"/>
        <v/>
      </c>
      <c r="ER11" s="356" t="str">
        <f t="shared" si="125"/>
        <v/>
      </c>
      <c r="ES11" s="356" t="str">
        <f t="shared" si="126"/>
        <v/>
      </c>
      <c r="ET11" s="356" t="str">
        <f t="shared" si="127"/>
        <v/>
      </c>
      <c r="EU11" s="356" t="str">
        <f t="shared" si="128"/>
        <v/>
      </c>
      <c r="EV11" s="385" t="str">
        <f t="shared" si="129"/>
        <v/>
      </c>
      <c r="EW11" s="385" t="str">
        <f t="shared" si="130"/>
        <v>D</v>
      </c>
      <c r="EX11" s="387">
        <f>IF('Student DATA Entry'!I8="","",'Student DATA Entry'!I8)</f>
        <v>370</v>
      </c>
      <c r="EY11" s="388">
        <f>IF('Student DATA Entry'!J8="","",'Student DATA Entry'!J8)</f>
        <v>279</v>
      </c>
      <c r="EZ11" s="373" t="str">
        <f t="shared" si="131"/>
        <v xml:space="preserve">      </v>
      </c>
      <c r="FA11" s="373" t="str">
        <f t="shared" si="132"/>
        <v xml:space="preserve">      </v>
      </c>
      <c r="FB11" s="373" t="str">
        <f t="shared" si="133"/>
        <v xml:space="preserve">      </v>
      </c>
      <c r="FC11" s="373" t="str">
        <f t="shared" si="134"/>
        <v xml:space="preserve">          INFORMATION TECHNOLOGY AND PROCESSING 1    </v>
      </c>
      <c r="FD11" s="373" t="str">
        <f t="shared" si="135"/>
        <v>Promoted to Class 12th</v>
      </c>
      <c r="FE11" s="484">
        <f t="shared" si="136"/>
        <v>316</v>
      </c>
      <c r="FF11" s="390">
        <f t="shared" si="137"/>
        <v>63.2</v>
      </c>
      <c r="FG11" s="483" t="str">
        <f t="shared" si="138"/>
        <v>I</v>
      </c>
      <c r="FH11" s="392">
        <f t="shared" si="27"/>
        <v>4.0000000000000293</v>
      </c>
      <c r="FI11" s="482" t="str">
        <f t="shared" si="139"/>
        <v/>
      </c>
    </row>
    <row r="12" spans="1:165" s="393" customFormat="1" ht="22" customHeight="1">
      <c r="A12" s="375">
        <v>7</v>
      </c>
      <c r="B12" s="376">
        <f>IF('Marks Entry'!B14="","",VALUE('Marks Entry'!B14))</f>
        <v>1107</v>
      </c>
      <c r="C12" s="377">
        <f>IF('Marks Entry'!C14="","",'Marks Entry'!C14)</f>
        <v>6287</v>
      </c>
      <c r="D12" s="378">
        <f>IF('Marks Entry'!D14="","",'Marks Entry'!D14)</f>
        <v>37432</v>
      </c>
      <c r="E12" s="379" t="str">
        <f>IF('Marks Entry'!E14="","",'Marks Entry'!E14)</f>
        <v>DILEEP MAHAWAR</v>
      </c>
      <c r="F12" s="379" t="str">
        <f>IF('Marks Entry'!F14="","",'Marks Entry'!F14)</f>
        <v>RAMU MAHAWAR</v>
      </c>
      <c r="G12" s="379" t="str">
        <f>IF('Marks Entry'!G14="","",'Marks Entry'!G14)</f>
        <v>MOHINI MAHAWAR</v>
      </c>
      <c r="H12" s="356" t="str">
        <f>IF('Marks Entry'!H14="","",'Marks Entry'!H14)</f>
        <v>SC</v>
      </c>
      <c r="I12" s="356" t="str">
        <f>IF('Marks Entry'!I14="","",'Marks Entry'!I14)</f>
        <v>M</v>
      </c>
      <c r="J12" s="356">
        <f>IF('Marks Entry'!J14="","",'Marks Entry'!J14)</f>
        <v>4</v>
      </c>
      <c r="K12" s="356">
        <f>IF('Marks Entry'!K14="","",'Marks Entry'!K14)</f>
        <v>7</v>
      </c>
      <c r="L12" s="356">
        <f>IF('Marks Entry'!L14="","",'Marks Entry'!L14)</f>
        <v>8</v>
      </c>
      <c r="M12" s="357">
        <f t="shared" si="28"/>
        <v>19</v>
      </c>
      <c r="N12" s="380">
        <f t="shared" si="29"/>
        <v>13</v>
      </c>
      <c r="O12" s="356">
        <f>IF('Marks Entry'!M14="","",'Marks Entry'!M14)</f>
        <v>35</v>
      </c>
      <c r="P12" s="380">
        <f t="shared" si="30"/>
        <v>25</v>
      </c>
      <c r="Q12" s="377">
        <f>IF(AND($B12="NSO",$E12="",O12=""),"",IF(AND('Marks Entry'!N14="AB"),"AB",IF(AND('Marks Entry'!N14="ML"),"RE",IF('Marks Entry'!N14="","",ROUNDUP('Marks Entry'!N14*30/100,0)))))</f>
        <v>29</v>
      </c>
      <c r="R12" s="381">
        <f t="shared" si="31"/>
        <v>67</v>
      </c>
      <c r="S12" s="361">
        <f t="shared" si="32"/>
        <v>0</v>
      </c>
      <c r="T12" s="361">
        <f t="shared" si="33"/>
        <v>0</v>
      </c>
      <c r="U12" s="362">
        <f t="shared" si="34"/>
        <v>100</v>
      </c>
      <c r="V12" s="361" t="str">
        <f t="shared" si="35"/>
        <v/>
      </c>
      <c r="W12" s="361" t="str">
        <f t="shared" si="36"/>
        <v>P</v>
      </c>
      <c r="X12" s="361" t="str">
        <f t="shared" si="37"/>
        <v>I</v>
      </c>
      <c r="Y12" s="356">
        <f>IF('Marks Entry'!O14="","",'Marks Entry'!O14)</f>
        <v>5</v>
      </c>
      <c r="Z12" s="356">
        <f>IF('Marks Entry'!P14="","",'Marks Entry'!P14)</f>
        <v>6</v>
      </c>
      <c r="AA12" s="356">
        <f>IF('Marks Entry'!Q14="","",'Marks Entry'!Q14)</f>
        <v>5</v>
      </c>
      <c r="AB12" s="357">
        <f t="shared" si="38"/>
        <v>16</v>
      </c>
      <c r="AC12" s="380">
        <f t="shared" si="39"/>
        <v>11</v>
      </c>
      <c r="AD12" s="356">
        <f>IF('Marks Entry'!R14="","",'Marks Entry'!R14)</f>
        <v>12</v>
      </c>
      <c r="AE12" s="380">
        <f t="shared" si="40"/>
        <v>9</v>
      </c>
      <c r="AF12" s="377">
        <f>IF(AND($B12="NSO",$E12=""),"",IF(AND('Marks Entry'!S14="AB"),"AB",IF(AND('Marks Entry'!S14="ML"),"RE",IF('Marks Entry'!S14="","",ROUNDUP('Marks Entry'!S14*30/100,0)))))</f>
        <v>29</v>
      </c>
      <c r="AG12" s="381">
        <f t="shared" si="41"/>
        <v>49</v>
      </c>
      <c r="AH12" s="361">
        <f t="shared" si="42"/>
        <v>0</v>
      </c>
      <c r="AI12" s="361">
        <f t="shared" si="43"/>
        <v>0</v>
      </c>
      <c r="AJ12" s="362">
        <f t="shared" si="44"/>
        <v>100</v>
      </c>
      <c r="AK12" s="361" t="str">
        <f t="shared" si="45"/>
        <v/>
      </c>
      <c r="AL12" s="361" t="str">
        <f t="shared" si="46"/>
        <v>P</v>
      </c>
      <c r="AM12" s="361" t="str">
        <f t="shared" si="47"/>
        <v>II</v>
      </c>
      <c r="AN12" s="363">
        <f>IF('Marks Entry'!T14="","",'Marks Entry'!T14)</f>
        <v>1</v>
      </c>
      <c r="AO12" s="356">
        <f>IF('Marks Entry'!V14="","",'Marks Entry'!V14)</f>
        <v>9</v>
      </c>
      <c r="AP12" s="356">
        <f>IF('Marks Entry'!W14="","",'Marks Entry'!W14)</f>
        <v>8</v>
      </c>
      <c r="AQ12" s="356">
        <f>IF('Marks Entry'!X14="","",'Marks Entry'!X14)</f>
        <v>8</v>
      </c>
      <c r="AR12" s="357">
        <f t="shared" si="48"/>
        <v>25</v>
      </c>
      <c r="AS12" s="380">
        <f t="shared" si="49"/>
        <v>17</v>
      </c>
      <c r="AT12" s="356">
        <f>IF('Marks Entry'!Y14="","",'Marks Entry'!Y14)</f>
        <v>13</v>
      </c>
      <c r="AU12" s="356">
        <f>IF('Marks Entry'!Z14="","",'Marks Entry'!Z14)</f>
        <v>12</v>
      </c>
      <c r="AV12" s="356">
        <f t="shared" si="50"/>
        <v>25</v>
      </c>
      <c r="AW12" s="380">
        <f t="shared" si="51"/>
        <v>18</v>
      </c>
      <c r="AX12" s="377">
        <f>IF(AND($B12="NSO",$E12=""),"",IF(AND('Marks Entry'!AA14="AB",'Marks Entry'!AB14="AB"),"AB",IF(AND('Marks Entry'!AA14="ML",'Marks Entry'!AB14="ML"),"RE",IF('Marks Entry'!AA14="","",ROUNDUP(('Marks Entry'!AA14+'Marks Entry'!AB14)*30/100,0)))))</f>
        <v>28</v>
      </c>
      <c r="AY12" s="381">
        <f t="shared" si="52"/>
        <v>63</v>
      </c>
      <c r="AZ12" s="361">
        <f t="shared" si="53"/>
        <v>0</v>
      </c>
      <c r="BA12" s="361">
        <f t="shared" si="54"/>
        <v>0</v>
      </c>
      <c r="BB12" s="362">
        <f t="shared" si="55"/>
        <v>100</v>
      </c>
      <c r="BC12" s="361" t="str">
        <f t="shared" si="56"/>
        <v/>
      </c>
      <c r="BD12" s="361" t="str">
        <f t="shared" si="57"/>
        <v>P</v>
      </c>
      <c r="BE12" s="361" t="str">
        <f t="shared" si="58"/>
        <v>I</v>
      </c>
      <c r="BF12" s="363">
        <f>IF('Marks Entry'!AC14="","",'Marks Entry'!AC14)</f>
        <v>2</v>
      </c>
      <c r="BG12" s="356">
        <f>IF('Marks Entry'!AE14="","",'Marks Entry'!AE14)</f>
        <v>6</v>
      </c>
      <c r="BH12" s="356">
        <f>IF('Marks Entry'!AF14="","",'Marks Entry'!AF14)</f>
        <v>4</v>
      </c>
      <c r="BI12" s="356" t="str">
        <f>IF('Marks Entry'!AG14="","",'Marks Entry'!AG14)</f>
        <v>AB</v>
      </c>
      <c r="BJ12" s="357">
        <f t="shared" si="59"/>
        <v>10</v>
      </c>
      <c r="BK12" s="380">
        <f t="shared" si="60"/>
        <v>7</v>
      </c>
      <c r="BL12" s="356">
        <f>IF('Marks Entry'!AH14="","",'Marks Entry'!AH14)</f>
        <v>31</v>
      </c>
      <c r="BM12" s="356" t="str">
        <f>IF('Marks Entry'!AI14="","",'Marks Entry'!AI14)</f>
        <v/>
      </c>
      <c r="BN12" s="356">
        <f t="shared" si="61"/>
        <v>31</v>
      </c>
      <c r="BO12" s="380">
        <f t="shared" si="62"/>
        <v>23</v>
      </c>
      <c r="BP12" s="377">
        <f>IF(AND($B12="NSO",$E12=""),"",IF(AND('Marks Entry'!AJ14="AB",'Marks Entry'!AK14="AB"),"AB",IF(AND('Marks Entry'!AJ14="ML",'Marks Entry'!AK14="ML"),"RE",IF('Marks Entry'!AJ14="","",ROUNDUP(('Marks Entry'!AJ14+'Marks Entry'!AK14)*30/100,0)))))</f>
        <v>28</v>
      </c>
      <c r="BQ12" s="381">
        <f t="shared" si="63"/>
        <v>58</v>
      </c>
      <c r="BR12" s="361">
        <f t="shared" si="64"/>
        <v>0</v>
      </c>
      <c r="BS12" s="361">
        <f t="shared" si="65"/>
        <v>0</v>
      </c>
      <c r="BT12" s="362">
        <f t="shared" si="66"/>
        <v>100</v>
      </c>
      <c r="BU12" s="361" t="str">
        <f t="shared" si="67"/>
        <v/>
      </c>
      <c r="BV12" s="361" t="str">
        <f t="shared" si="68"/>
        <v>P</v>
      </c>
      <c r="BW12" s="361" t="str">
        <f t="shared" si="69"/>
        <v>II</v>
      </c>
      <c r="BX12" s="363">
        <f>IF('Marks Entry'!AL14="","",'Marks Entry'!AL14)</f>
        <v>3</v>
      </c>
      <c r="BY12" s="356">
        <f>IF('Marks Entry'!AN14="","",'Marks Entry'!AN14)</f>
        <v>4</v>
      </c>
      <c r="BZ12" s="356">
        <f>IF('Marks Entry'!AO14="","",'Marks Entry'!AO14)</f>
        <v>3</v>
      </c>
      <c r="CA12" s="356">
        <f>IF('Marks Entry'!AP14="","",'Marks Entry'!AP14)</f>
        <v>7</v>
      </c>
      <c r="CB12" s="357">
        <f t="shared" si="70"/>
        <v>14</v>
      </c>
      <c r="CC12" s="380">
        <f t="shared" si="71"/>
        <v>10</v>
      </c>
      <c r="CD12" s="356">
        <f>IF('Marks Entry'!AQ14="","",'Marks Entry'!AQ14)</f>
        <v>38</v>
      </c>
      <c r="CE12" s="356">
        <f>IF('Marks Entry'!AR14="","",'Marks Entry'!AR14)</f>
        <v>18</v>
      </c>
      <c r="CF12" s="356">
        <f t="shared" si="72"/>
        <v>56</v>
      </c>
      <c r="CG12" s="380">
        <f t="shared" si="73"/>
        <v>40</v>
      </c>
      <c r="CH12" s="377">
        <f>IF(AND($B12="NSO",$E12=""),"",IF(AND('Marks Entry'!AS14="AB",'Marks Entry'!AT14="AB"),"AB",IF(AND('Marks Entry'!AS14="ML",'Marks Entry'!AT14="ML"),"RE",IF('Marks Entry'!AS14="","",ROUNDUP(('Marks Entry'!AS14+'Marks Entry'!AT14)*30/100,0)))))</f>
        <v>28</v>
      </c>
      <c r="CI12" s="381">
        <f t="shared" si="74"/>
        <v>78</v>
      </c>
      <c r="CJ12" s="361">
        <f t="shared" si="75"/>
        <v>0</v>
      </c>
      <c r="CK12" s="361">
        <f t="shared" si="76"/>
        <v>0</v>
      </c>
      <c r="CL12" s="362">
        <f t="shared" si="77"/>
        <v>100</v>
      </c>
      <c r="CM12" s="361" t="str">
        <f t="shared" si="78"/>
        <v/>
      </c>
      <c r="CN12" s="361" t="str">
        <f t="shared" si="79"/>
        <v>P</v>
      </c>
      <c r="CO12" s="361" t="str">
        <f t="shared" si="80"/>
        <v>D</v>
      </c>
      <c r="CP12" s="363" t="str">
        <f>IF('Marks Entry'!AU14="","",'Marks Entry'!AU14)</f>
        <v/>
      </c>
      <c r="CQ12" s="356" t="str">
        <f>IF('Marks Entry'!AW14="","",'Marks Entry'!AW14)</f>
        <v/>
      </c>
      <c r="CR12" s="356" t="str">
        <f>IF('Marks Entry'!AX14="","",'Marks Entry'!AX14)</f>
        <v/>
      </c>
      <c r="CS12" s="356" t="str">
        <f>IF('Marks Entry'!AY14="","",'Marks Entry'!AY14)</f>
        <v/>
      </c>
      <c r="CT12" s="357" t="str">
        <f t="shared" si="81"/>
        <v/>
      </c>
      <c r="CU12" s="380" t="str">
        <f t="shared" si="82"/>
        <v/>
      </c>
      <c r="CV12" s="356" t="str">
        <f>IF('Marks Entry'!AZ14="","",'Marks Entry'!AZ14)</f>
        <v/>
      </c>
      <c r="CW12" s="356" t="str">
        <f>IF('Marks Entry'!BA14="","",'Marks Entry'!BA14)</f>
        <v/>
      </c>
      <c r="CX12" s="356" t="str">
        <f t="shared" si="83"/>
        <v/>
      </c>
      <c r="CY12" s="380" t="str">
        <f t="shared" si="84"/>
        <v/>
      </c>
      <c r="CZ12" s="377" t="str">
        <f>IF(AND($B12="NSO",$E12=""),"",IF(AND('Marks Entry'!BB14="AB",'Marks Entry'!BC14="AB"),"AB",IF(AND('Marks Entry'!BB14="ML",'Marks Entry'!BC14="ML"),"RE",IF('Marks Entry'!BB14="","",ROUNDUP(('Marks Entry'!BB14+'Marks Entry'!BC14)*30/100,0)))))</f>
        <v/>
      </c>
      <c r="DA12" s="381" t="str">
        <f t="shared" si="85"/>
        <v/>
      </c>
      <c r="DB12" s="361">
        <f t="shared" si="86"/>
        <v>0</v>
      </c>
      <c r="DC12" s="361">
        <f t="shared" si="87"/>
        <v>0</v>
      </c>
      <c r="DD12" s="362" t="str">
        <f t="shared" si="88"/>
        <v/>
      </c>
      <c r="DE12" s="361" t="str">
        <f t="shared" si="89"/>
        <v/>
      </c>
      <c r="DF12" s="361" t="str">
        <f t="shared" si="90"/>
        <v/>
      </c>
      <c r="DG12" s="361" t="str">
        <f t="shared" si="91"/>
        <v/>
      </c>
      <c r="DH12" s="361">
        <f t="shared" si="92"/>
        <v>0</v>
      </c>
      <c r="DI12" s="382" t="str">
        <f t="shared" si="93"/>
        <v>I</v>
      </c>
      <c r="DJ12" s="382" t="str">
        <f t="shared" si="94"/>
        <v>II</v>
      </c>
      <c r="DK12" s="382" t="str">
        <f t="shared" si="95"/>
        <v>I</v>
      </c>
      <c r="DL12" s="382" t="str">
        <f t="shared" si="96"/>
        <v>II</v>
      </c>
      <c r="DM12" s="382" t="str">
        <f t="shared" si="97"/>
        <v>D</v>
      </c>
      <c r="DN12" s="382" t="str">
        <f t="shared" si="98"/>
        <v/>
      </c>
      <c r="DO12" s="365">
        <f t="shared" si="99"/>
        <v>0</v>
      </c>
      <c r="DP12" s="365">
        <f t="shared" si="100"/>
        <v>0</v>
      </c>
      <c r="DQ12" s="365">
        <f t="shared" si="101"/>
        <v>0</v>
      </c>
      <c r="DR12" s="365">
        <f t="shared" si="102"/>
        <v>0</v>
      </c>
      <c r="DS12" s="365">
        <f t="shared" si="103"/>
        <v>0</v>
      </c>
      <c r="DT12" s="383" t="str">
        <f t="shared" si="104"/>
        <v>PASS</v>
      </c>
      <c r="DU12" s="482">
        <f>IF('Marks Entry'!BD14="","",'Marks Entry'!BD14)</f>
        <v>28</v>
      </c>
      <c r="DV12" s="482">
        <f>IF('Marks Entry'!BE14="","",'Marks Entry'!BE14)</f>
        <v>25</v>
      </c>
      <c r="DW12" s="482">
        <f>IF('Marks Entry'!BF14="","",'Marks Entry'!BF14)</f>
        <v>40</v>
      </c>
      <c r="DX12" s="384">
        <f t="shared" si="105"/>
        <v>93</v>
      </c>
      <c r="DY12" s="356" t="str">
        <f t="shared" si="106"/>
        <v>I</v>
      </c>
      <c r="DZ12" s="385" t="str">
        <f t="shared" si="107"/>
        <v/>
      </c>
      <c r="EA12" s="356" t="str">
        <f t="shared" si="108"/>
        <v>II</v>
      </c>
      <c r="EB12" s="385" t="str">
        <f t="shared" si="109"/>
        <v/>
      </c>
      <c r="EC12" s="356" t="str">
        <f t="shared" si="110"/>
        <v>I</v>
      </c>
      <c r="ED12" s="356" t="str">
        <f t="shared" si="111"/>
        <v>I</v>
      </c>
      <c r="EE12" s="356" t="str">
        <f t="shared" si="112"/>
        <v/>
      </c>
      <c r="EF12" s="386" t="str">
        <f t="shared" si="113"/>
        <v/>
      </c>
      <c r="EG12" s="385" t="str">
        <f t="shared" si="114"/>
        <v/>
      </c>
      <c r="EH12" s="356" t="str">
        <f t="shared" si="115"/>
        <v>II</v>
      </c>
      <c r="EI12" s="356" t="str">
        <f t="shared" si="116"/>
        <v/>
      </c>
      <c r="EJ12" s="356" t="str">
        <f t="shared" si="117"/>
        <v>II</v>
      </c>
      <c r="EK12" s="356" t="str">
        <f t="shared" si="118"/>
        <v/>
      </c>
      <c r="EL12" s="385" t="str">
        <f t="shared" si="119"/>
        <v/>
      </c>
      <c r="EM12" s="356" t="str">
        <f t="shared" si="120"/>
        <v>D</v>
      </c>
      <c r="EN12" s="356" t="str">
        <f t="shared" si="121"/>
        <v/>
      </c>
      <c r="EO12" s="356" t="str">
        <f t="shared" si="122"/>
        <v/>
      </c>
      <c r="EP12" s="356" t="str">
        <f t="shared" si="123"/>
        <v>D</v>
      </c>
      <c r="EQ12" s="385" t="str">
        <f t="shared" si="124"/>
        <v/>
      </c>
      <c r="ER12" s="356" t="str">
        <f t="shared" si="125"/>
        <v/>
      </c>
      <c r="ES12" s="356" t="str">
        <f t="shared" si="126"/>
        <v/>
      </c>
      <c r="ET12" s="356" t="str">
        <f t="shared" si="127"/>
        <v/>
      </c>
      <c r="EU12" s="356" t="str">
        <f t="shared" si="128"/>
        <v/>
      </c>
      <c r="EV12" s="385" t="str">
        <f t="shared" si="129"/>
        <v/>
      </c>
      <c r="EW12" s="385" t="str">
        <f t="shared" si="130"/>
        <v>D</v>
      </c>
      <c r="EX12" s="387">
        <f>IF('Student DATA Entry'!I9="","",'Student DATA Entry'!I9)</f>
        <v>370</v>
      </c>
      <c r="EY12" s="388">
        <f>IF('Student DATA Entry'!J9="","",'Student DATA Entry'!J9)</f>
        <v>277</v>
      </c>
      <c r="EZ12" s="373" t="str">
        <f t="shared" si="131"/>
        <v xml:space="preserve">      </v>
      </c>
      <c r="FA12" s="373" t="str">
        <f t="shared" si="132"/>
        <v xml:space="preserve">      </v>
      </c>
      <c r="FB12" s="373" t="str">
        <f t="shared" si="133"/>
        <v xml:space="preserve">      </v>
      </c>
      <c r="FC12" s="373" t="str">
        <f t="shared" si="134"/>
        <v xml:space="preserve">          INFORMATION TECHNOLOGY AND PROCESSING 1    </v>
      </c>
      <c r="FD12" s="373" t="str">
        <f t="shared" si="135"/>
        <v>Promoted to Class 12th</v>
      </c>
      <c r="FE12" s="484">
        <f t="shared" si="136"/>
        <v>315</v>
      </c>
      <c r="FF12" s="390">
        <f t="shared" si="137"/>
        <v>63</v>
      </c>
      <c r="FG12" s="483" t="str">
        <f t="shared" si="138"/>
        <v>I</v>
      </c>
      <c r="FH12" s="392">
        <f t="shared" si="27"/>
        <v>5.0000000000000266</v>
      </c>
      <c r="FI12" s="482" t="str">
        <f t="shared" si="139"/>
        <v/>
      </c>
    </row>
    <row r="13" spans="1:165" s="393" customFormat="1" ht="22" customHeight="1">
      <c r="A13" s="375">
        <v>8</v>
      </c>
      <c r="B13" s="376">
        <f>IF('Marks Entry'!B15="","",VALUE('Marks Entry'!B15))</f>
        <v>1108</v>
      </c>
      <c r="C13" s="377">
        <f>IF('Marks Entry'!C15="","",'Marks Entry'!C15)</f>
        <v>6354</v>
      </c>
      <c r="D13" s="378">
        <f>IF('Marks Entry'!D15="","",'Marks Entry'!D15)</f>
        <v>37650</v>
      </c>
      <c r="E13" s="379" t="str">
        <f>IF('Marks Entry'!E15="","",'Marks Entry'!E15)</f>
        <v>DIVYANSHU DETWAL</v>
      </c>
      <c r="F13" s="379" t="str">
        <f>IF('Marks Entry'!F15="","",'Marks Entry'!F15)</f>
        <v>RAJENDRA DETWAL</v>
      </c>
      <c r="G13" s="379" t="str">
        <f>IF('Marks Entry'!G15="","",'Marks Entry'!G15)</f>
        <v>REKHA DETWAL</v>
      </c>
      <c r="H13" s="356" t="str">
        <f>IF('Marks Entry'!H15="","",'Marks Entry'!H15)</f>
        <v>GEN</v>
      </c>
      <c r="I13" s="356" t="str">
        <f>IF('Marks Entry'!I15="","",'Marks Entry'!I15)</f>
        <v>M</v>
      </c>
      <c r="J13" s="356">
        <f>IF('Marks Entry'!J15="","",'Marks Entry'!J15)</f>
        <v>4</v>
      </c>
      <c r="K13" s="356">
        <f>IF('Marks Entry'!K15="","",'Marks Entry'!K15)</f>
        <v>7</v>
      </c>
      <c r="L13" s="356">
        <f>IF('Marks Entry'!L15="","",'Marks Entry'!L15)</f>
        <v>8</v>
      </c>
      <c r="M13" s="357">
        <f t="shared" si="28"/>
        <v>19</v>
      </c>
      <c r="N13" s="380">
        <f t="shared" si="29"/>
        <v>13</v>
      </c>
      <c r="O13" s="356">
        <f>IF('Marks Entry'!M15="","",'Marks Entry'!M15)</f>
        <v>35</v>
      </c>
      <c r="P13" s="380">
        <f t="shared" si="30"/>
        <v>25</v>
      </c>
      <c r="Q13" s="377">
        <f>IF(AND($B13="NSO",$E13="",O13=""),"",IF(AND('Marks Entry'!N15="AB"),"AB",IF(AND('Marks Entry'!N15="ML"),"RE",IF('Marks Entry'!N15="","",ROUNDUP('Marks Entry'!N15*30/100,0)))))</f>
        <v>29</v>
      </c>
      <c r="R13" s="381">
        <f t="shared" si="31"/>
        <v>67</v>
      </c>
      <c r="S13" s="361">
        <f t="shared" si="32"/>
        <v>0</v>
      </c>
      <c r="T13" s="361">
        <f t="shared" si="33"/>
        <v>0</v>
      </c>
      <c r="U13" s="362">
        <f t="shared" si="34"/>
        <v>100</v>
      </c>
      <c r="V13" s="361" t="str">
        <f t="shared" si="35"/>
        <v/>
      </c>
      <c r="W13" s="361" t="str">
        <f t="shared" si="36"/>
        <v>P</v>
      </c>
      <c r="X13" s="361" t="str">
        <f t="shared" si="37"/>
        <v>I</v>
      </c>
      <c r="Y13" s="356">
        <f>IF('Marks Entry'!O15="","",'Marks Entry'!O15)</f>
        <v>5</v>
      </c>
      <c r="Z13" s="356">
        <f>IF('Marks Entry'!P15="","",'Marks Entry'!P15)</f>
        <v>6</v>
      </c>
      <c r="AA13" s="356">
        <f>IF('Marks Entry'!Q15="","",'Marks Entry'!Q15)</f>
        <v>4</v>
      </c>
      <c r="AB13" s="357">
        <f t="shared" si="38"/>
        <v>15</v>
      </c>
      <c r="AC13" s="380">
        <f t="shared" si="39"/>
        <v>10</v>
      </c>
      <c r="AD13" s="356">
        <f>IF('Marks Entry'!R15="","",'Marks Entry'!R15)</f>
        <v>12</v>
      </c>
      <c r="AE13" s="380">
        <f t="shared" si="40"/>
        <v>9</v>
      </c>
      <c r="AF13" s="377">
        <f>IF(AND($B13="NSO",$E13=""),"",IF(AND('Marks Entry'!S15="AB"),"AB",IF(AND('Marks Entry'!S15="ML"),"RE",IF('Marks Entry'!S15="","",ROUNDUP('Marks Entry'!S15*30/100,0)))))</f>
        <v>29</v>
      </c>
      <c r="AG13" s="381">
        <f t="shared" si="41"/>
        <v>48</v>
      </c>
      <c r="AH13" s="361">
        <f t="shared" si="42"/>
        <v>0</v>
      </c>
      <c r="AI13" s="361">
        <f t="shared" si="43"/>
        <v>0</v>
      </c>
      <c r="AJ13" s="362">
        <f t="shared" si="44"/>
        <v>100</v>
      </c>
      <c r="AK13" s="361" t="str">
        <f t="shared" si="45"/>
        <v/>
      </c>
      <c r="AL13" s="361" t="str">
        <f t="shared" si="46"/>
        <v>P</v>
      </c>
      <c r="AM13" s="361" t="str">
        <f t="shared" si="47"/>
        <v>II</v>
      </c>
      <c r="AN13" s="363">
        <f>IF('Marks Entry'!T15="","",'Marks Entry'!T15)</f>
        <v>1</v>
      </c>
      <c r="AO13" s="356">
        <f>IF('Marks Entry'!V15="","",'Marks Entry'!V15)</f>
        <v>9</v>
      </c>
      <c r="AP13" s="356">
        <f>IF('Marks Entry'!W15="","",'Marks Entry'!W15)</f>
        <v>8</v>
      </c>
      <c r="AQ13" s="356">
        <f>IF('Marks Entry'!X15="","",'Marks Entry'!X15)</f>
        <v>8</v>
      </c>
      <c r="AR13" s="357">
        <f t="shared" si="48"/>
        <v>25</v>
      </c>
      <c r="AS13" s="380">
        <f t="shared" si="49"/>
        <v>17</v>
      </c>
      <c r="AT13" s="356">
        <f>IF('Marks Entry'!Y15="","",'Marks Entry'!Y15)</f>
        <v>13</v>
      </c>
      <c r="AU13" s="356">
        <f>IF('Marks Entry'!Z15="","",'Marks Entry'!Z15)</f>
        <v>12</v>
      </c>
      <c r="AV13" s="356">
        <f t="shared" si="50"/>
        <v>25</v>
      </c>
      <c r="AW13" s="380">
        <f t="shared" si="51"/>
        <v>18</v>
      </c>
      <c r="AX13" s="377">
        <f>IF(AND($B13="NSO",$E13=""),"",IF(AND('Marks Entry'!AA15="AB",'Marks Entry'!AB15="AB"),"AB",IF(AND('Marks Entry'!AA15="ML",'Marks Entry'!AB15="ML"),"RE",IF('Marks Entry'!AA15="","",ROUNDUP(('Marks Entry'!AA15+'Marks Entry'!AB15)*30/100,0)))))</f>
        <v>28</v>
      </c>
      <c r="AY13" s="381">
        <f t="shared" si="52"/>
        <v>63</v>
      </c>
      <c r="AZ13" s="361">
        <f t="shared" si="53"/>
        <v>0</v>
      </c>
      <c r="BA13" s="361">
        <f t="shared" si="54"/>
        <v>0</v>
      </c>
      <c r="BB13" s="362">
        <f t="shared" si="55"/>
        <v>100</v>
      </c>
      <c r="BC13" s="361" t="str">
        <f t="shared" si="56"/>
        <v/>
      </c>
      <c r="BD13" s="361" t="str">
        <f t="shared" si="57"/>
        <v>P</v>
      </c>
      <c r="BE13" s="361" t="str">
        <f t="shared" si="58"/>
        <v>I</v>
      </c>
      <c r="BF13" s="363">
        <f>IF('Marks Entry'!AC15="","",'Marks Entry'!AC15)</f>
        <v>2</v>
      </c>
      <c r="BG13" s="356">
        <f>IF('Marks Entry'!AE15="","",'Marks Entry'!AE15)</f>
        <v>6</v>
      </c>
      <c r="BH13" s="356">
        <f>IF('Marks Entry'!AF15="","",'Marks Entry'!AF15)</f>
        <v>4</v>
      </c>
      <c r="BI13" s="356" t="str">
        <f>IF('Marks Entry'!AG15="","",'Marks Entry'!AG15)</f>
        <v>AB</v>
      </c>
      <c r="BJ13" s="357">
        <f t="shared" si="59"/>
        <v>10</v>
      </c>
      <c r="BK13" s="380">
        <f t="shared" si="60"/>
        <v>7</v>
      </c>
      <c r="BL13" s="356">
        <f>IF('Marks Entry'!AH15="","",'Marks Entry'!AH15)</f>
        <v>31</v>
      </c>
      <c r="BM13" s="356" t="str">
        <f>IF('Marks Entry'!AI15="","",'Marks Entry'!AI15)</f>
        <v/>
      </c>
      <c r="BN13" s="356">
        <f t="shared" si="61"/>
        <v>31</v>
      </c>
      <c r="BO13" s="380">
        <f t="shared" si="62"/>
        <v>23</v>
      </c>
      <c r="BP13" s="377">
        <f>IF(AND($B13="NSO",$E13=""),"",IF(AND('Marks Entry'!AJ15="AB",'Marks Entry'!AK15="AB"),"AB",IF(AND('Marks Entry'!AJ15="ML",'Marks Entry'!AK15="ML"),"RE",IF('Marks Entry'!AJ15="","",ROUNDUP(('Marks Entry'!AJ15+'Marks Entry'!AK15)*30/100,0)))))</f>
        <v>28</v>
      </c>
      <c r="BQ13" s="381">
        <f t="shared" si="63"/>
        <v>58</v>
      </c>
      <c r="BR13" s="361">
        <f t="shared" si="64"/>
        <v>0</v>
      </c>
      <c r="BS13" s="361">
        <f t="shared" si="65"/>
        <v>0</v>
      </c>
      <c r="BT13" s="362">
        <f t="shared" si="66"/>
        <v>100</v>
      </c>
      <c r="BU13" s="361" t="str">
        <f t="shared" si="67"/>
        <v/>
      </c>
      <c r="BV13" s="361" t="str">
        <f t="shared" si="68"/>
        <v>P</v>
      </c>
      <c r="BW13" s="361" t="str">
        <f t="shared" si="69"/>
        <v>II</v>
      </c>
      <c r="BX13" s="363">
        <f>IF('Marks Entry'!AL15="","",'Marks Entry'!AL15)</f>
        <v>3</v>
      </c>
      <c r="BY13" s="356">
        <f>IF('Marks Entry'!AN15="","",'Marks Entry'!AN15)</f>
        <v>4</v>
      </c>
      <c r="BZ13" s="356">
        <f>IF('Marks Entry'!AO15="","",'Marks Entry'!AO15)</f>
        <v>3</v>
      </c>
      <c r="CA13" s="356">
        <f>IF('Marks Entry'!AP15="","",'Marks Entry'!AP15)</f>
        <v>7</v>
      </c>
      <c r="CB13" s="357">
        <f t="shared" si="70"/>
        <v>14</v>
      </c>
      <c r="CC13" s="380">
        <f t="shared" si="71"/>
        <v>10</v>
      </c>
      <c r="CD13" s="356">
        <f>IF('Marks Entry'!AQ15="","",'Marks Entry'!AQ15)</f>
        <v>38</v>
      </c>
      <c r="CE13" s="356">
        <f>IF('Marks Entry'!AR15="","",'Marks Entry'!AR15)</f>
        <v>18</v>
      </c>
      <c r="CF13" s="356">
        <f t="shared" si="72"/>
        <v>56</v>
      </c>
      <c r="CG13" s="380">
        <f t="shared" si="73"/>
        <v>40</v>
      </c>
      <c r="CH13" s="377">
        <f>IF(AND($B13="NSO",$E13=""),"",IF(AND('Marks Entry'!AS15="AB",'Marks Entry'!AT15="AB"),"AB",IF(AND('Marks Entry'!AS15="ML",'Marks Entry'!AT15="ML"),"RE",IF('Marks Entry'!AS15="","",ROUNDUP(('Marks Entry'!AS15+'Marks Entry'!AT15)*30/100,0)))))</f>
        <v>28</v>
      </c>
      <c r="CI13" s="381">
        <f t="shared" si="74"/>
        <v>78</v>
      </c>
      <c r="CJ13" s="361">
        <f t="shared" si="75"/>
        <v>0</v>
      </c>
      <c r="CK13" s="361">
        <f t="shared" si="76"/>
        <v>0</v>
      </c>
      <c r="CL13" s="362">
        <f t="shared" si="77"/>
        <v>100</v>
      </c>
      <c r="CM13" s="361" t="str">
        <f t="shared" si="78"/>
        <v/>
      </c>
      <c r="CN13" s="361" t="str">
        <f t="shared" si="79"/>
        <v>P</v>
      </c>
      <c r="CO13" s="361" t="str">
        <f t="shared" si="80"/>
        <v>D</v>
      </c>
      <c r="CP13" s="363" t="str">
        <f>IF('Marks Entry'!AU15="","",'Marks Entry'!AU15)</f>
        <v/>
      </c>
      <c r="CQ13" s="356" t="str">
        <f>IF('Marks Entry'!AW15="","",'Marks Entry'!AW15)</f>
        <v/>
      </c>
      <c r="CR13" s="356" t="str">
        <f>IF('Marks Entry'!AX15="","",'Marks Entry'!AX15)</f>
        <v/>
      </c>
      <c r="CS13" s="356" t="str">
        <f>IF('Marks Entry'!AY15="","",'Marks Entry'!AY15)</f>
        <v/>
      </c>
      <c r="CT13" s="357" t="str">
        <f t="shared" si="81"/>
        <v/>
      </c>
      <c r="CU13" s="380" t="str">
        <f t="shared" si="82"/>
        <v/>
      </c>
      <c r="CV13" s="356" t="str">
        <f>IF('Marks Entry'!AZ15="","",'Marks Entry'!AZ15)</f>
        <v/>
      </c>
      <c r="CW13" s="356" t="str">
        <f>IF('Marks Entry'!BA15="","",'Marks Entry'!BA15)</f>
        <v/>
      </c>
      <c r="CX13" s="356" t="str">
        <f t="shared" si="83"/>
        <v/>
      </c>
      <c r="CY13" s="380" t="str">
        <f t="shared" si="84"/>
        <v/>
      </c>
      <c r="CZ13" s="377" t="str">
        <f>IF(AND($B13="NSO",$E13=""),"",IF(AND('Marks Entry'!BB15="AB",'Marks Entry'!BC15="AB"),"AB",IF(AND('Marks Entry'!BB15="ML",'Marks Entry'!BC15="ML"),"RE",IF('Marks Entry'!BB15="","",ROUNDUP(('Marks Entry'!BB15+'Marks Entry'!BC15)*30/100,0)))))</f>
        <v/>
      </c>
      <c r="DA13" s="381" t="str">
        <f t="shared" si="85"/>
        <v/>
      </c>
      <c r="DB13" s="361">
        <f t="shared" si="86"/>
        <v>0</v>
      </c>
      <c r="DC13" s="361">
        <f t="shared" si="87"/>
        <v>0</v>
      </c>
      <c r="DD13" s="362" t="str">
        <f t="shared" si="88"/>
        <v/>
      </c>
      <c r="DE13" s="361" t="str">
        <f t="shared" si="89"/>
        <v/>
      </c>
      <c r="DF13" s="361" t="str">
        <f t="shared" si="90"/>
        <v/>
      </c>
      <c r="DG13" s="361" t="str">
        <f t="shared" si="91"/>
        <v/>
      </c>
      <c r="DH13" s="361">
        <f t="shared" si="92"/>
        <v>0</v>
      </c>
      <c r="DI13" s="382" t="str">
        <f t="shared" si="93"/>
        <v>I</v>
      </c>
      <c r="DJ13" s="382" t="str">
        <f t="shared" si="94"/>
        <v>II</v>
      </c>
      <c r="DK13" s="382" t="str">
        <f t="shared" si="95"/>
        <v>I</v>
      </c>
      <c r="DL13" s="382" t="str">
        <f t="shared" si="96"/>
        <v>II</v>
      </c>
      <c r="DM13" s="382" t="str">
        <f t="shared" si="97"/>
        <v>D</v>
      </c>
      <c r="DN13" s="382" t="str">
        <f t="shared" si="98"/>
        <v/>
      </c>
      <c r="DO13" s="365">
        <f t="shared" si="99"/>
        <v>0</v>
      </c>
      <c r="DP13" s="365">
        <f t="shared" si="100"/>
        <v>0</v>
      </c>
      <c r="DQ13" s="365">
        <f t="shared" si="101"/>
        <v>0</v>
      </c>
      <c r="DR13" s="365">
        <f t="shared" si="102"/>
        <v>0</v>
      </c>
      <c r="DS13" s="365">
        <f t="shared" si="103"/>
        <v>0</v>
      </c>
      <c r="DT13" s="383" t="str">
        <f t="shared" si="104"/>
        <v>PASS</v>
      </c>
      <c r="DU13" s="482">
        <f>IF('Marks Entry'!BD15="","",'Marks Entry'!BD15)</f>
        <v>28</v>
      </c>
      <c r="DV13" s="482">
        <f>IF('Marks Entry'!BE15="","",'Marks Entry'!BE15)</f>
        <v>25</v>
      </c>
      <c r="DW13" s="482">
        <f>IF('Marks Entry'!BF15="","",'Marks Entry'!BF15)</f>
        <v>40</v>
      </c>
      <c r="DX13" s="384">
        <f t="shared" si="105"/>
        <v>93</v>
      </c>
      <c r="DY13" s="356" t="str">
        <f t="shared" si="106"/>
        <v>I</v>
      </c>
      <c r="DZ13" s="385" t="str">
        <f t="shared" si="107"/>
        <v/>
      </c>
      <c r="EA13" s="356" t="str">
        <f t="shared" si="108"/>
        <v>II</v>
      </c>
      <c r="EB13" s="385" t="str">
        <f t="shared" si="109"/>
        <v/>
      </c>
      <c r="EC13" s="356" t="str">
        <f t="shared" si="110"/>
        <v>I</v>
      </c>
      <c r="ED13" s="356" t="str">
        <f t="shared" si="111"/>
        <v>I</v>
      </c>
      <c r="EE13" s="356" t="str">
        <f t="shared" si="112"/>
        <v/>
      </c>
      <c r="EF13" s="386" t="str">
        <f t="shared" si="113"/>
        <v/>
      </c>
      <c r="EG13" s="385" t="str">
        <f t="shared" si="114"/>
        <v/>
      </c>
      <c r="EH13" s="356" t="str">
        <f t="shared" si="115"/>
        <v>II</v>
      </c>
      <c r="EI13" s="356" t="str">
        <f t="shared" si="116"/>
        <v/>
      </c>
      <c r="EJ13" s="356" t="str">
        <f t="shared" si="117"/>
        <v>II</v>
      </c>
      <c r="EK13" s="356" t="str">
        <f t="shared" si="118"/>
        <v/>
      </c>
      <c r="EL13" s="385" t="str">
        <f t="shared" si="119"/>
        <v/>
      </c>
      <c r="EM13" s="356" t="str">
        <f t="shared" si="120"/>
        <v>D</v>
      </c>
      <c r="EN13" s="356" t="str">
        <f t="shared" si="121"/>
        <v/>
      </c>
      <c r="EO13" s="356" t="str">
        <f t="shared" si="122"/>
        <v/>
      </c>
      <c r="EP13" s="356" t="str">
        <f t="shared" si="123"/>
        <v>D</v>
      </c>
      <c r="EQ13" s="385" t="str">
        <f t="shared" si="124"/>
        <v/>
      </c>
      <c r="ER13" s="356" t="str">
        <f t="shared" si="125"/>
        <v/>
      </c>
      <c r="ES13" s="356" t="str">
        <f t="shared" si="126"/>
        <v/>
      </c>
      <c r="ET13" s="356" t="str">
        <f t="shared" si="127"/>
        <v/>
      </c>
      <c r="EU13" s="356" t="str">
        <f t="shared" si="128"/>
        <v/>
      </c>
      <c r="EV13" s="385" t="str">
        <f t="shared" si="129"/>
        <v/>
      </c>
      <c r="EW13" s="385" t="str">
        <f t="shared" si="130"/>
        <v>D</v>
      </c>
      <c r="EX13" s="387">
        <f>IF('Student DATA Entry'!I10="","",'Student DATA Entry'!I10)</f>
        <v>370</v>
      </c>
      <c r="EY13" s="388">
        <f>IF('Student DATA Entry'!J10="","",'Student DATA Entry'!J10)</f>
        <v>280</v>
      </c>
      <c r="EZ13" s="373" t="str">
        <f t="shared" si="131"/>
        <v xml:space="preserve">      </v>
      </c>
      <c r="FA13" s="373" t="str">
        <f t="shared" si="132"/>
        <v xml:space="preserve">      </v>
      </c>
      <c r="FB13" s="373" t="str">
        <f t="shared" si="133"/>
        <v xml:space="preserve">      </v>
      </c>
      <c r="FC13" s="373" t="str">
        <f t="shared" si="134"/>
        <v xml:space="preserve">          INFORMATION TECHNOLOGY AND PROCESSING 1    </v>
      </c>
      <c r="FD13" s="373" t="str">
        <f t="shared" si="135"/>
        <v>Promoted to Class 12th</v>
      </c>
      <c r="FE13" s="484">
        <f t="shared" si="136"/>
        <v>314</v>
      </c>
      <c r="FF13" s="390">
        <f t="shared" si="137"/>
        <v>62.8</v>
      </c>
      <c r="FG13" s="483" t="str">
        <f t="shared" si="138"/>
        <v>I</v>
      </c>
      <c r="FH13" s="392">
        <f t="shared" si="27"/>
        <v>6.0000000000000258</v>
      </c>
      <c r="FI13" s="482" t="str">
        <f t="shared" si="139"/>
        <v/>
      </c>
    </row>
    <row r="14" spans="1:165" s="393" customFormat="1" ht="22" customHeight="1">
      <c r="A14" s="375">
        <v>9</v>
      </c>
      <c r="B14" s="376">
        <f>IF('Marks Entry'!B16="","",VALUE('Marks Entry'!B16))</f>
        <v>1109</v>
      </c>
      <c r="C14" s="377">
        <f>IF('Marks Entry'!C16="","",'Marks Entry'!C16)</f>
        <v>5806</v>
      </c>
      <c r="D14" s="378">
        <f>IF('Marks Entry'!D16="","",'Marks Entry'!D16)</f>
        <v>38389</v>
      </c>
      <c r="E14" s="379" t="str">
        <f>IF('Marks Entry'!E16="","",'Marks Entry'!E16)</f>
        <v>GAYATRI BIWAL</v>
      </c>
      <c r="F14" s="379" t="str">
        <f>IF('Marks Entry'!F16="","",'Marks Entry'!F16)</f>
        <v>RAM GOPAL BIWAL</v>
      </c>
      <c r="G14" s="379" t="str">
        <f>IF('Marks Entry'!G16="","",'Marks Entry'!G16)</f>
        <v>KAMLA DEVI</v>
      </c>
      <c r="H14" s="356" t="str">
        <f>IF('Marks Entry'!H16="","",'Marks Entry'!H16)</f>
        <v>SC</v>
      </c>
      <c r="I14" s="356" t="str">
        <f>IF('Marks Entry'!I16="","",'Marks Entry'!I16)</f>
        <v>F</v>
      </c>
      <c r="J14" s="356">
        <f>IF('Marks Entry'!J16="","",'Marks Entry'!J16)</f>
        <v>4</v>
      </c>
      <c r="K14" s="356">
        <f>IF('Marks Entry'!K16="","",'Marks Entry'!K16)</f>
        <v>7</v>
      </c>
      <c r="L14" s="356">
        <f>IF('Marks Entry'!L16="","",'Marks Entry'!L16)</f>
        <v>8</v>
      </c>
      <c r="M14" s="357">
        <f t="shared" si="28"/>
        <v>19</v>
      </c>
      <c r="N14" s="380">
        <f t="shared" si="29"/>
        <v>13</v>
      </c>
      <c r="O14" s="356">
        <f>IF('Marks Entry'!M16="","",'Marks Entry'!M16)</f>
        <v>35</v>
      </c>
      <c r="P14" s="380">
        <f t="shared" si="30"/>
        <v>25</v>
      </c>
      <c r="Q14" s="377">
        <f>IF(AND($B14="NSO",$E14="",O14=""),"",IF(AND('Marks Entry'!N16="AB"),"AB",IF(AND('Marks Entry'!N16="ML"),"RE",IF('Marks Entry'!N16="","",ROUNDUP('Marks Entry'!N16*30/100,0)))))</f>
        <v>29</v>
      </c>
      <c r="R14" s="381">
        <f t="shared" si="31"/>
        <v>67</v>
      </c>
      <c r="S14" s="361">
        <f t="shared" si="32"/>
        <v>0</v>
      </c>
      <c r="T14" s="361">
        <f t="shared" si="33"/>
        <v>0</v>
      </c>
      <c r="U14" s="362">
        <f t="shared" si="34"/>
        <v>100</v>
      </c>
      <c r="V14" s="361" t="str">
        <f t="shared" si="35"/>
        <v/>
      </c>
      <c r="W14" s="361" t="str">
        <f t="shared" si="36"/>
        <v>P</v>
      </c>
      <c r="X14" s="361" t="str">
        <f t="shared" si="37"/>
        <v>I</v>
      </c>
      <c r="Y14" s="356">
        <f>IF('Marks Entry'!O16="","",'Marks Entry'!O16)</f>
        <v>5</v>
      </c>
      <c r="Z14" s="356">
        <f>IF('Marks Entry'!P16="","",'Marks Entry'!P16)</f>
        <v>6</v>
      </c>
      <c r="AA14" s="356">
        <f>IF('Marks Entry'!Q16="","",'Marks Entry'!Q16)</f>
        <v>3</v>
      </c>
      <c r="AB14" s="357">
        <f t="shared" si="38"/>
        <v>14</v>
      </c>
      <c r="AC14" s="380">
        <f t="shared" si="39"/>
        <v>10</v>
      </c>
      <c r="AD14" s="356">
        <f>IF('Marks Entry'!R16="","",'Marks Entry'!R16)</f>
        <v>12</v>
      </c>
      <c r="AE14" s="380">
        <f t="shared" si="40"/>
        <v>9</v>
      </c>
      <c r="AF14" s="377">
        <f>IF(AND($B14="NSO",$E14=""),"",IF(AND('Marks Entry'!S16="AB"),"AB",IF(AND('Marks Entry'!S16="ML"),"RE",IF('Marks Entry'!S16="","",ROUNDUP('Marks Entry'!S16*30/100,0)))))</f>
        <v>29</v>
      </c>
      <c r="AG14" s="381">
        <f t="shared" si="41"/>
        <v>48</v>
      </c>
      <c r="AH14" s="361">
        <f t="shared" si="42"/>
        <v>0</v>
      </c>
      <c r="AI14" s="361">
        <f t="shared" si="43"/>
        <v>0</v>
      </c>
      <c r="AJ14" s="362">
        <f t="shared" si="44"/>
        <v>100</v>
      </c>
      <c r="AK14" s="361" t="str">
        <f t="shared" si="45"/>
        <v/>
      </c>
      <c r="AL14" s="361" t="str">
        <f t="shared" si="46"/>
        <v>P</v>
      </c>
      <c r="AM14" s="361" t="str">
        <f t="shared" si="47"/>
        <v>II</v>
      </c>
      <c r="AN14" s="363">
        <f>IF('Marks Entry'!T16="","",'Marks Entry'!T16)</f>
        <v>1</v>
      </c>
      <c r="AO14" s="356">
        <f>IF('Marks Entry'!V16="","",'Marks Entry'!V16)</f>
        <v>9</v>
      </c>
      <c r="AP14" s="356">
        <f>IF('Marks Entry'!W16="","",'Marks Entry'!W16)</f>
        <v>8</v>
      </c>
      <c r="AQ14" s="356">
        <f>IF('Marks Entry'!X16="","",'Marks Entry'!X16)</f>
        <v>8</v>
      </c>
      <c r="AR14" s="357">
        <f t="shared" si="48"/>
        <v>25</v>
      </c>
      <c r="AS14" s="380">
        <f t="shared" si="49"/>
        <v>17</v>
      </c>
      <c r="AT14" s="356">
        <f>IF('Marks Entry'!Y16="","",'Marks Entry'!Y16)</f>
        <v>13</v>
      </c>
      <c r="AU14" s="356">
        <f>IF('Marks Entry'!Z16="","",'Marks Entry'!Z16)</f>
        <v>12</v>
      </c>
      <c r="AV14" s="356">
        <f t="shared" si="50"/>
        <v>25</v>
      </c>
      <c r="AW14" s="380">
        <f t="shared" si="51"/>
        <v>18</v>
      </c>
      <c r="AX14" s="377">
        <f>IF(AND($B14="NSO",$E14=""),"",IF(AND('Marks Entry'!AA16="AB",'Marks Entry'!AB16="AB"),"AB",IF(AND('Marks Entry'!AA16="ML",'Marks Entry'!AB16="ML"),"RE",IF('Marks Entry'!AA16="","",ROUNDUP(('Marks Entry'!AA16+'Marks Entry'!AB16)*30/100,0)))))</f>
        <v>28</v>
      </c>
      <c r="AY14" s="381">
        <f t="shared" si="52"/>
        <v>63</v>
      </c>
      <c r="AZ14" s="361">
        <f t="shared" si="53"/>
        <v>0</v>
      </c>
      <c r="BA14" s="361">
        <f t="shared" si="54"/>
        <v>0</v>
      </c>
      <c r="BB14" s="362">
        <f t="shared" si="55"/>
        <v>100</v>
      </c>
      <c r="BC14" s="361" t="str">
        <f t="shared" si="56"/>
        <v/>
      </c>
      <c r="BD14" s="361" t="str">
        <f t="shared" si="57"/>
        <v>P</v>
      </c>
      <c r="BE14" s="361" t="str">
        <f t="shared" si="58"/>
        <v>I</v>
      </c>
      <c r="BF14" s="363">
        <f>IF('Marks Entry'!AC16="","",'Marks Entry'!AC16)</f>
        <v>2</v>
      </c>
      <c r="BG14" s="356">
        <f>IF('Marks Entry'!AE16="","",'Marks Entry'!AE16)</f>
        <v>6</v>
      </c>
      <c r="BH14" s="356">
        <f>IF('Marks Entry'!AF16="","",'Marks Entry'!AF16)</f>
        <v>4</v>
      </c>
      <c r="BI14" s="356" t="str">
        <f>IF('Marks Entry'!AG16="","",'Marks Entry'!AG16)</f>
        <v>AB</v>
      </c>
      <c r="BJ14" s="357">
        <f t="shared" si="59"/>
        <v>10</v>
      </c>
      <c r="BK14" s="380">
        <f t="shared" si="60"/>
        <v>7</v>
      </c>
      <c r="BL14" s="356">
        <f>IF('Marks Entry'!AH16="","",'Marks Entry'!AH16)</f>
        <v>31</v>
      </c>
      <c r="BM14" s="356" t="str">
        <f>IF('Marks Entry'!AI16="","",'Marks Entry'!AI16)</f>
        <v/>
      </c>
      <c r="BN14" s="356">
        <f t="shared" si="61"/>
        <v>31</v>
      </c>
      <c r="BO14" s="380">
        <f t="shared" si="62"/>
        <v>23</v>
      </c>
      <c r="BP14" s="377">
        <f>IF(AND($B14="NSO",$E14=""),"",IF(AND('Marks Entry'!AJ16="AB",'Marks Entry'!AK16="AB"),"AB",IF(AND('Marks Entry'!AJ16="ML",'Marks Entry'!AK16="ML"),"RE",IF('Marks Entry'!AJ16="","",ROUNDUP(('Marks Entry'!AJ16+'Marks Entry'!AK16)*30/100,0)))))</f>
        <v>28</v>
      </c>
      <c r="BQ14" s="381">
        <f t="shared" si="63"/>
        <v>58</v>
      </c>
      <c r="BR14" s="361">
        <f t="shared" si="64"/>
        <v>0</v>
      </c>
      <c r="BS14" s="361">
        <f t="shared" si="65"/>
        <v>0</v>
      </c>
      <c r="BT14" s="362">
        <f t="shared" si="66"/>
        <v>100</v>
      </c>
      <c r="BU14" s="361" t="str">
        <f t="shared" si="67"/>
        <v/>
      </c>
      <c r="BV14" s="361" t="str">
        <f t="shared" si="68"/>
        <v>P</v>
      </c>
      <c r="BW14" s="361" t="str">
        <f t="shared" si="69"/>
        <v>II</v>
      </c>
      <c r="BX14" s="363">
        <f>IF('Marks Entry'!AL16="","",'Marks Entry'!AL16)</f>
        <v>3</v>
      </c>
      <c r="BY14" s="356">
        <f>IF('Marks Entry'!AN16="","",'Marks Entry'!AN16)</f>
        <v>4</v>
      </c>
      <c r="BZ14" s="356">
        <f>IF('Marks Entry'!AO16="","",'Marks Entry'!AO16)</f>
        <v>3</v>
      </c>
      <c r="CA14" s="356">
        <f>IF('Marks Entry'!AP16="","",'Marks Entry'!AP16)</f>
        <v>7</v>
      </c>
      <c r="CB14" s="357">
        <f t="shared" si="70"/>
        <v>14</v>
      </c>
      <c r="CC14" s="380">
        <f t="shared" si="71"/>
        <v>10</v>
      </c>
      <c r="CD14" s="356">
        <f>IF('Marks Entry'!AQ16="","",'Marks Entry'!AQ16)</f>
        <v>38</v>
      </c>
      <c r="CE14" s="356">
        <f>IF('Marks Entry'!AR16="","",'Marks Entry'!AR16)</f>
        <v>18</v>
      </c>
      <c r="CF14" s="356">
        <f t="shared" si="72"/>
        <v>56</v>
      </c>
      <c r="CG14" s="380">
        <f t="shared" si="73"/>
        <v>40</v>
      </c>
      <c r="CH14" s="377">
        <f>IF(AND($B14="NSO",$E14=""),"",IF(AND('Marks Entry'!AS16="AB",'Marks Entry'!AT16="AB"),"AB",IF(AND('Marks Entry'!AS16="ML",'Marks Entry'!AT16="ML"),"RE",IF('Marks Entry'!AS16="","",ROUNDUP(('Marks Entry'!AS16+'Marks Entry'!AT16)*30/100,0)))))</f>
        <v>28</v>
      </c>
      <c r="CI14" s="381">
        <f t="shared" si="74"/>
        <v>78</v>
      </c>
      <c r="CJ14" s="361">
        <f t="shared" si="75"/>
        <v>0</v>
      </c>
      <c r="CK14" s="361">
        <f t="shared" si="76"/>
        <v>0</v>
      </c>
      <c r="CL14" s="362">
        <f t="shared" si="77"/>
        <v>100</v>
      </c>
      <c r="CM14" s="361" t="str">
        <f t="shared" si="78"/>
        <v/>
      </c>
      <c r="CN14" s="361" t="str">
        <f t="shared" si="79"/>
        <v>P</v>
      </c>
      <c r="CO14" s="361" t="str">
        <f t="shared" si="80"/>
        <v>D</v>
      </c>
      <c r="CP14" s="363" t="str">
        <f>IF('Marks Entry'!AU16="","",'Marks Entry'!AU16)</f>
        <v/>
      </c>
      <c r="CQ14" s="356" t="str">
        <f>IF('Marks Entry'!AW16="","",'Marks Entry'!AW16)</f>
        <v/>
      </c>
      <c r="CR14" s="356" t="str">
        <f>IF('Marks Entry'!AX16="","",'Marks Entry'!AX16)</f>
        <v/>
      </c>
      <c r="CS14" s="356" t="str">
        <f>IF('Marks Entry'!AY16="","",'Marks Entry'!AY16)</f>
        <v/>
      </c>
      <c r="CT14" s="357" t="str">
        <f t="shared" si="81"/>
        <v/>
      </c>
      <c r="CU14" s="380" t="str">
        <f t="shared" si="82"/>
        <v/>
      </c>
      <c r="CV14" s="356" t="str">
        <f>IF('Marks Entry'!AZ16="","",'Marks Entry'!AZ16)</f>
        <v/>
      </c>
      <c r="CW14" s="356" t="str">
        <f>IF('Marks Entry'!BA16="","",'Marks Entry'!BA16)</f>
        <v/>
      </c>
      <c r="CX14" s="356" t="str">
        <f t="shared" si="83"/>
        <v/>
      </c>
      <c r="CY14" s="380" t="str">
        <f t="shared" si="84"/>
        <v/>
      </c>
      <c r="CZ14" s="377" t="str">
        <f>IF(AND($B14="NSO",$E14=""),"",IF(AND('Marks Entry'!BB16="AB",'Marks Entry'!BC16="AB"),"AB",IF(AND('Marks Entry'!BB16="ML",'Marks Entry'!BC16="ML"),"RE",IF('Marks Entry'!BB16="","",ROUNDUP(('Marks Entry'!BB16+'Marks Entry'!BC16)*30/100,0)))))</f>
        <v/>
      </c>
      <c r="DA14" s="381" t="str">
        <f t="shared" si="85"/>
        <v/>
      </c>
      <c r="DB14" s="361">
        <f t="shared" si="86"/>
        <v>0</v>
      </c>
      <c r="DC14" s="361">
        <f t="shared" si="87"/>
        <v>0</v>
      </c>
      <c r="DD14" s="362" t="str">
        <f t="shared" si="88"/>
        <v/>
      </c>
      <c r="DE14" s="361" t="str">
        <f t="shared" si="89"/>
        <v/>
      </c>
      <c r="DF14" s="361" t="str">
        <f t="shared" si="90"/>
        <v/>
      </c>
      <c r="DG14" s="361" t="str">
        <f t="shared" si="91"/>
        <v/>
      </c>
      <c r="DH14" s="361">
        <f t="shared" si="92"/>
        <v>0</v>
      </c>
      <c r="DI14" s="382" t="str">
        <f t="shared" si="93"/>
        <v>I</v>
      </c>
      <c r="DJ14" s="382" t="str">
        <f t="shared" si="94"/>
        <v>II</v>
      </c>
      <c r="DK14" s="382" t="str">
        <f t="shared" si="95"/>
        <v>I</v>
      </c>
      <c r="DL14" s="382" t="str">
        <f t="shared" si="96"/>
        <v>II</v>
      </c>
      <c r="DM14" s="382" t="str">
        <f t="shared" si="97"/>
        <v>D</v>
      </c>
      <c r="DN14" s="382" t="str">
        <f t="shared" si="98"/>
        <v/>
      </c>
      <c r="DO14" s="365">
        <f t="shared" si="99"/>
        <v>0</v>
      </c>
      <c r="DP14" s="365">
        <f t="shared" si="100"/>
        <v>0</v>
      </c>
      <c r="DQ14" s="365">
        <f t="shared" si="101"/>
        <v>0</v>
      </c>
      <c r="DR14" s="365">
        <f t="shared" si="102"/>
        <v>0</v>
      </c>
      <c r="DS14" s="365">
        <f t="shared" si="103"/>
        <v>0</v>
      </c>
      <c r="DT14" s="383" t="str">
        <f t="shared" si="104"/>
        <v>PASS</v>
      </c>
      <c r="DU14" s="482">
        <f>IF('Marks Entry'!BD16="","",'Marks Entry'!BD16)</f>
        <v>28</v>
      </c>
      <c r="DV14" s="482">
        <f>IF('Marks Entry'!BE16="","",'Marks Entry'!BE16)</f>
        <v>25</v>
      </c>
      <c r="DW14" s="482">
        <f>IF('Marks Entry'!BF16="","",'Marks Entry'!BF16)</f>
        <v>40</v>
      </c>
      <c r="DX14" s="384">
        <f t="shared" si="105"/>
        <v>93</v>
      </c>
      <c r="DY14" s="356" t="str">
        <f t="shared" si="106"/>
        <v>I</v>
      </c>
      <c r="DZ14" s="385" t="str">
        <f t="shared" si="107"/>
        <v/>
      </c>
      <c r="EA14" s="356" t="str">
        <f t="shared" si="108"/>
        <v>II</v>
      </c>
      <c r="EB14" s="385" t="str">
        <f t="shared" si="109"/>
        <v/>
      </c>
      <c r="EC14" s="356" t="str">
        <f t="shared" si="110"/>
        <v>I</v>
      </c>
      <c r="ED14" s="356" t="str">
        <f t="shared" si="111"/>
        <v>I</v>
      </c>
      <c r="EE14" s="356" t="str">
        <f t="shared" si="112"/>
        <v/>
      </c>
      <c r="EF14" s="386" t="str">
        <f t="shared" si="113"/>
        <v/>
      </c>
      <c r="EG14" s="385" t="str">
        <f t="shared" si="114"/>
        <v/>
      </c>
      <c r="EH14" s="356" t="str">
        <f t="shared" si="115"/>
        <v>II</v>
      </c>
      <c r="EI14" s="356" t="str">
        <f t="shared" si="116"/>
        <v/>
      </c>
      <c r="EJ14" s="356" t="str">
        <f t="shared" si="117"/>
        <v>II</v>
      </c>
      <c r="EK14" s="356" t="str">
        <f t="shared" si="118"/>
        <v/>
      </c>
      <c r="EL14" s="385" t="str">
        <f t="shared" si="119"/>
        <v/>
      </c>
      <c r="EM14" s="356" t="str">
        <f t="shared" si="120"/>
        <v>D</v>
      </c>
      <c r="EN14" s="356" t="str">
        <f t="shared" si="121"/>
        <v/>
      </c>
      <c r="EO14" s="356" t="str">
        <f t="shared" si="122"/>
        <v/>
      </c>
      <c r="EP14" s="356" t="str">
        <f t="shared" si="123"/>
        <v>D</v>
      </c>
      <c r="EQ14" s="385" t="str">
        <f t="shared" si="124"/>
        <v/>
      </c>
      <c r="ER14" s="356" t="str">
        <f t="shared" si="125"/>
        <v/>
      </c>
      <c r="ES14" s="356" t="str">
        <f t="shared" si="126"/>
        <v/>
      </c>
      <c r="ET14" s="356" t="str">
        <f t="shared" si="127"/>
        <v/>
      </c>
      <c r="EU14" s="356" t="str">
        <f t="shared" si="128"/>
        <v/>
      </c>
      <c r="EV14" s="385" t="str">
        <f t="shared" si="129"/>
        <v/>
      </c>
      <c r="EW14" s="385" t="str">
        <f t="shared" si="130"/>
        <v>D</v>
      </c>
      <c r="EX14" s="387">
        <f>IF('Student DATA Entry'!I11="","",'Student DATA Entry'!I11)</f>
        <v>370</v>
      </c>
      <c r="EY14" s="388">
        <f>IF('Student DATA Entry'!J11="","",'Student DATA Entry'!J11)</f>
        <v>281</v>
      </c>
      <c r="EZ14" s="373" t="str">
        <f t="shared" si="131"/>
        <v xml:space="preserve">      </v>
      </c>
      <c r="FA14" s="373" t="str">
        <f t="shared" si="132"/>
        <v xml:space="preserve">      </v>
      </c>
      <c r="FB14" s="373" t="str">
        <f t="shared" si="133"/>
        <v xml:space="preserve">      </v>
      </c>
      <c r="FC14" s="373" t="str">
        <f t="shared" si="134"/>
        <v xml:space="preserve">          INFORMATION TECHNOLOGY AND PROCESSING 1    </v>
      </c>
      <c r="FD14" s="373" t="str">
        <f t="shared" si="135"/>
        <v>Promoted to Class 12th</v>
      </c>
      <c r="FE14" s="484">
        <f t="shared" si="136"/>
        <v>314</v>
      </c>
      <c r="FF14" s="390">
        <f t="shared" si="137"/>
        <v>62.8</v>
      </c>
      <c r="FG14" s="483" t="str">
        <f t="shared" si="138"/>
        <v>I</v>
      </c>
      <c r="FH14" s="392">
        <f t="shared" si="27"/>
        <v>6.0000000000000258</v>
      </c>
      <c r="FI14" s="482" t="str">
        <f t="shared" si="139"/>
        <v/>
      </c>
    </row>
    <row r="15" spans="1:165" s="393" customFormat="1" ht="22" customHeight="1">
      <c r="A15" s="375">
        <v>10</v>
      </c>
      <c r="B15" s="376">
        <f>IF('Marks Entry'!B17="","",VALUE('Marks Entry'!B17))</f>
        <v>1110</v>
      </c>
      <c r="C15" s="377">
        <f>IF('Marks Entry'!C17="","",'Marks Entry'!C17)</f>
        <v>6409</v>
      </c>
      <c r="D15" s="378">
        <f>IF('Marks Entry'!D17="","",'Marks Entry'!D17)</f>
        <v>37622</v>
      </c>
      <c r="E15" s="379" t="str">
        <f>IF('Marks Entry'!E17="","",'Marks Entry'!E17)</f>
        <v>GUDDU KUMAR</v>
      </c>
      <c r="F15" s="379" t="str">
        <f>IF('Marks Entry'!F17="","",'Marks Entry'!F17)</f>
        <v>BHULAN THAKUR</v>
      </c>
      <c r="G15" s="379" t="str">
        <f>IF('Marks Entry'!G17="","",'Marks Entry'!G17)</f>
        <v>SHARDA DEVI</v>
      </c>
      <c r="H15" s="356" t="str">
        <f>IF('Marks Entry'!H17="","",'Marks Entry'!H17)</f>
        <v>OBC</v>
      </c>
      <c r="I15" s="356" t="str">
        <f>IF('Marks Entry'!I17="","",'Marks Entry'!I17)</f>
        <v>M</v>
      </c>
      <c r="J15" s="356">
        <f>IF('Marks Entry'!J17="","",'Marks Entry'!J17)</f>
        <v>4</v>
      </c>
      <c r="K15" s="356">
        <f>IF('Marks Entry'!K17="","",'Marks Entry'!K17)</f>
        <v>7</v>
      </c>
      <c r="L15" s="356">
        <f>IF('Marks Entry'!L17="","",'Marks Entry'!L17)</f>
        <v>8</v>
      </c>
      <c r="M15" s="357">
        <f t="shared" si="28"/>
        <v>19</v>
      </c>
      <c r="N15" s="380">
        <f t="shared" si="29"/>
        <v>13</v>
      </c>
      <c r="O15" s="356">
        <f>IF('Marks Entry'!M17="","",'Marks Entry'!M17)</f>
        <v>35</v>
      </c>
      <c r="P15" s="380">
        <f t="shared" si="30"/>
        <v>25</v>
      </c>
      <c r="Q15" s="377">
        <f>IF(AND($B15="NSO",$E15="",O15=""),"",IF(AND('Marks Entry'!N17="AB"),"AB",IF(AND('Marks Entry'!N17="ML"),"RE",IF('Marks Entry'!N17="","",ROUNDUP('Marks Entry'!N17*30/100,0)))))</f>
        <v>29</v>
      </c>
      <c r="R15" s="381">
        <f t="shared" si="31"/>
        <v>67</v>
      </c>
      <c r="S15" s="361">
        <f t="shared" si="32"/>
        <v>0</v>
      </c>
      <c r="T15" s="361">
        <f t="shared" si="33"/>
        <v>0</v>
      </c>
      <c r="U15" s="362">
        <f t="shared" si="34"/>
        <v>100</v>
      </c>
      <c r="V15" s="361" t="str">
        <f t="shared" si="35"/>
        <v/>
      </c>
      <c r="W15" s="361" t="str">
        <f t="shared" si="36"/>
        <v>P</v>
      </c>
      <c r="X15" s="361" t="str">
        <f t="shared" si="37"/>
        <v>I</v>
      </c>
      <c r="Y15" s="356">
        <f>IF('Marks Entry'!O17="","",'Marks Entry'!O17)</f>
        <v>5</v>
      </c>
      <c r="Z15" s="356">
        <f>IF('Marks Entry'!P17="","",'Marks Entry'!P17)</f>
        <v>6</v>
      </c>
      <c r="AA15" s="356">
        <f>IF('Marks Entry'!Q17="","",'Marks Entry'!Q17)</f>
        <v>2</v>
      </c>
      <c r="AB15" s="357">
        <f t="shared" si="38"/>
        <v>13</v>
      </c>
      <c r="AC15" s="380">
        <f t="shared" si="39"/>
        <v>9</v>
      </c>
      <c r="AD15" s="356">
        <f>IF('Marks Entry'!R17="","",'Marks Entry'!R17)</f>
        <v>12</v>
      </c>
      <c r="AE15" s="380">
        <f t="shared" si="40"/>
        <v>9</v>
      </c>
      <c r="AF15" s="377">
        <f>IF(AND($B15="NSO",$E15=""),"",IF(AND('Marks Entry'!S17="AB"),"AB",IF(AND('Marks Entry'!S17="ML"),"RE",IF('Marks Entry'!S17="","",ROUNDUP('Marks Entry'!S17*30/100,0)))))</f>
        <v>29</v>
      </c>
      <c r="AG15" s="381">
        <f t="shared" si="41"/>
        <v>47</v>
      </c>
      <c r="AH15" s="361">
        <f t="shared" si="42"/>
        <v>0</v>
      </c>
      <c r="AI15" s="361">
        <f t="shared" si="43"/>
        <v>0</v>
      </c>
      <c r="AJ15" s="362">
        <f t="shared" si="44"/>
        <v>100</v>
      </c>
      <c r="AK15" s="361" t="str">
        <f t="shared" si="45"/>
        <v/>
      </c>
      <c r="AL15" s="361" t="str">
        <f t="shared" si="46"/>
        <v>P</v>
      </c>
      <c r="AM15" s="361" t="str">
        <f t="shared" si="47"/>
        <v>III</v>
      </c>
      <c r="AN15" s="363">
        <f>IF('Marks Entry'!T17="","",'Marks Entry'!T17)</f>
        <v>1</v>
      </c>
      <c r="AO15" s="356">
        <f>IF('Marks Entry'!V17="","",'Marks Entry'!V17)</f>
        <v>9</v>
      </c>
      <c r="AP15" s="356">
        <f>IF('Marks Entry'!W17="","",'Marks Entry'!W17)</f>
        <v>8</v>
      </c>
      <c r="AQ15" s="356">
        <f>IF('Marks Entry'!X17="","",'Marks Entry'!X17)</f>
        <v>8</v>
      </c>
      <c r="AR15" s="357">
        <f t="shared" si="48"/>
        <v>25</v>
      </c>
      <c r="AS15" s="380">
        <f t="shared" si="49"/>
        <v>17</v>
      </c>
      <c r="AT15" s="356">
        <f>IF('Marks Entry'!Y17="","",'Marks Entry'!Y17)</f>
        <v>13</v>
      </c>
      <c r="AU15" s="356">
        <f>IF('Marks Entry'!Z17="","",'Marks Entry'!Z17)</f>
        <v>12</v>
      </c>
      <c r="AV15" s="356">
        <f t="shared" si="50"/>
        <v>25</v>
      </c>
      <c r="AW15" s="380">
        <f t="shared" si="51"/>
        <v>18</v>
      </c>
      <c r="AX15" s="377">
        <f>IF(AND($B15="NSO",$E15=""),"",IF(AND('Marks Entry'!AA17="AB",'Marks Entry'!AB17="AB"),"AB",IF(AND('Marks Entry'!AA17="ML",'Marks Entry'!AB17="ML"),"RE",IF('Marks Entry'!AA17="","",ROUNDUP(('Marks Entry'!AA17+'Marks Entry'!AB17)*30/100,0)))))</f>
        <v>28</v>
      </c>
      <c r="AY15" s="381">
        <f t="shared" si="52"/>
        <v>63</v>
      </c>
      <c r="AZ15" s="361">
        <f t="shared" si="53"/>
        <v>0</v>
      </c>
      <c r="BA15" s="361">
        <f t="shared" si="54"/>
        <v>0</v>
      </c>
      <c r="BB15" s="362">
        <f t="shared" si="55"/>
        <v>100</v>
      </c>
      <c r="BC15" s="361" t="str">
        <f t="shared" si="56"/>
        <v/>
      </c>
      <c r="BD15" s="361" t="str">
        <f t="shared" si="57"/>
        <v>P</v>
      </c>
      <c r="BE15" s="361" t="str">
        <f t="shared" si="58"/>
        <v>I</v>
      </c>
      <c r="BF15" s="363">
        <f>IF('Marks Entry'!AC17="","",'Marks Entry'!AC17)</f>
        <v>2</v>
      </c>
      <c r="BG15" s="356">
        <f>IF('Marks Entry'!AE17="","",'Marks Entry'!AE17)</f>
        <v>6</v>
      </c>
      <c r="BH15" s="356">
        <f>IF('Marks Entry'!AF17="","",'Marks Entry'!AF17)</f>
        <v>4</v>
      </c>
      <c r="BI15" s="356" t="str">
        <f>IF('Marks Entry'!AG17="","",'Marks Entry'!AG17)</f>
        <v>AB</v>
      </c>
      <c r="BJ15" s="357">
        <f t="shared" si="59"/>
        <v>10</v>
      </c>
      <c r="BK15" s="380">
        <f t="shared" si="60"/>
        <v>7</v>
      </c>
      <c r="BL15" s="356">
        <f>IF('Marks Entry'!AH17="","",'Marks Entry'!AH17)</f>
        <v>31</v>
      </c>
      <c r="BM15" s="356" t="str">
        <f>IF('Marks Entry'!AI17="","",'Marks Entry'!AI17)</f>
        <v/>
      </c>
      <c r="BN15" s="356">
        <f t="shared" si="61"/>
        <v>31</v>
      </c>
      <c r="BO15" s="380">
        <f t="shared" si="62"/>
        <v>23</v>
      </c>
      <c r="BP15" s="377">
        <f>IF(AND($B15="NSO",$E15=""),"",IF(AND('Marks Entry'!AJ17="AB",'Marks Entry'!AK17="AB"),"AB",IF(AND('Marks Entry'!AJ17="ML",'Marks Entry'!AK17="ML"),"RE",IF('Marks Entry'!AJ17="","",ROUNDUP(('Marks Entry'!AJ17+'Marks Entry'!AK17)*30/100,0)))))</f>
        <v>28</v>
      </c>
      <c r="BQ15" s="381">
        <f t="shared" si="63"/>
        <v>58</v>
      </c>
      <c r="BR15" s="361">
        <f t="shared" si="64"/>
        <v>0</v>
      </c>
      <c r="BS15" s="361">
        <f t="shared" si="65"/>
        <v>0</v>
      </c>
      <c r="BT15" s="362">
        <f t="shared" si="66"/>
        <v>100</v>
      </c>
      <c r="BU15" s="361" t="str">
        <f t="shared" si="67"/>
        <v/>
      </c>
      <c r="BV15" s="361" t="str">
        <f t="shared" si="68"/>
        <v>P</v>
      </c>
      <c r="BW15" s="361" t="str">
        <f t="shared" si="69"/>
        <v>II</v>
      </c>
      <c r="BX15" s="363">
        <f>IF('Marks Entry'!AL17="","",'Marks Entry'!AL17)</f>
        <v>3</v>
      </c>
      <c r="BY15" s="356">
        <f>IF('Marks Entry'!AN17="","",'Marks Entry'!AN17)</f>
        <v>4</v>
      </c>
      <c r="BZ15" s="356">
        <f>IF('Marks Entry'!AO17="","",'Marks Entry'!AO17)</f>
        <v>3</v>
      </c>
      <c r="CA15" s="356">
        <f>IF('Marks Entry'!AP17="","",'Marks Entry'!AP17)</f>
        <v>7</v>
      </c>
      <c r="CB15" s="357">
        <f t="shared" si="70"/>
        <v>14</v>
      </c>
      <c r="CC15" s="380">
        <f t="shared" si="71"/>
        <v>10</v>
      </c>
      <c r="CD15" s="356">
        <f>IF('Marks Entry'!AQ17="","",'Marks Entry'!AQ17)</f>
        <v>38</v>
      </c>
      <c r="CE15" s="356">
        <f>IF('Marks Entry'!AR17="","",'Marks Entry'!AR17)</f>
        <v>18</v>
      </c>
      <c r="CF15" s="356">
        <f t="shared" si="72"/>
        <v>56</v>
      </c>
      <c r="CG15" s="380">
        <f t="shared" si="73"/>
        <v>40</v>
      </c>
      <c r="CH15" s="377">
        <f>IF(AND($B15="NSO",$E15=""),"",IF(AND('Marks Entry'!AS17="AB",'Marks Entry'!AT17="AB"),"AB",IF(AND('Marks Entry'!AS17="ML",'Marks Entry'!AT17="ML"),"RE",IF('Marks Entry'!AS17="","",ROUNDUP(('Marks Entry'!AS17+'Marks Entry'!AT17)*30/100,0)))))</f>
        <v>28</v>
      </c>
      <c r="CI15" s="381">
        <f t="shared" si="74"/>
        <v>78</v>
      </c>
      <c r="CJ15" s="361">
        <f t="shared" si="75"/>
        <v>0</v>
      </c>
      <c r="CK15" s="361">
        <f t="shared" si="76"/>
        <v>0</v>
      </c>
      <c r="CL15" s="362">
        <f t="shared" si="77"/>
        <v>100</v>
      </c>
      <c r="CM15" s="361" t="str">
        <f t="shared" si="78"/>
        <v/>
      </c>
      <c r="CN15" s="361" t="str">
        <f t="shared" si="79"/>
        <v>P</v>
      </c>
      <c r="CO15" s="361" t="str">
        <f t="shared" si="80"/>
        <v>D</v>
      </c>
      <c r="CP15" s="363" t="str">
        <f>IF('Marks Entry'!AU17="","",'Marks Entry'!AU17)</f>
        <v/>
      </c>
      <c r="CQ15" s="356" t="str">
        <f>IF('Marks Entry'!AW17="","",'Marks Entry'!AW17)</f>
        <v/>
      </c>
      <c r="CR15" s="356" t="str">
        <f>IF('Marks Entry'!AX17="","",'Marks Entry'!AX17)</f>
        <v/>
      </c>
      <c r="CS15" s="356" t="str">
        <f>IF('Marks Entry'!AY17="","",'Marks Entry'!AY17)</f>
        <v/>
      </c>
      <c r="CT15" s="357" t="str">
        <f t="shared" si="81"/>
        <v/>
      </c>
      <c r="CU15" s="380" t="str">
        <f t="shared" si="82"/>
        <v/>
      </c>
      <c r="CV15" s="356" t="str">
        <f>IF('Marks Entry'!AZ17="","",'Marks Entry'!AZ17)</f>
        <v/>
      </c>
      <c r="CW15" s="356" t="str">
        <f>IF('Marks Entry'!BA17="","",'Marks Entry'!BA17)</f>
        <v/>
      </c>
      <c r="CX15" s="356" t="str">
        <f t="shared" si="83"/>
        <v/>
      </c>
      <c r="CY15" s="380" t="str">
        <f t="shared" si="84"/>
        <v/>
      </c>
      <c r="CZ15" s="377" t="str">
        <f>IF(AND($B15="NSO",$E15=""),"",IF(AND('Marks Entry'!BB17="AB",'Marks Entry'!BC17="AB"),"AB",IF(AND('Marks Entry'!BB17="ML",'Marks Entry'!BC17="ML"),"RE",IF('Marks Entry'!BB17="","",ROUNDUP(('Marks Entry'!BB17+'Marks Entry'!BC17)*30/100,0)))))</f>
        <v/>
      </c>
      <c r="DA15" s="381" t="str">
        <f t="shared" si="85"/>
        <v/>
      </c>
      <c r="DB15" s="361">
        <f t="shared" si="86"/>
        <v>0</v>
      </c>
      <c r="DC15" s="361">
        <f t="shared" si="87"/>
        <v>0</v>
      </c>
      <c r="DD15" s="362" t="str">
        <f t="shared" si="88"/>
        <v/>
      </c>
      <c r="DE15" s="361" t="str">
        <f t="shared" si="89"/>
        <v/>
      </c>
      <c r="DF15" s="361" t="str">
        <f t="shared" si="90"/>
        <v/>
      </c>
      <c r="DG15" s="361" t="str">
        <f t="shared" si="91"/>
        <v/>
      </c>
      <c r="DH15" s="361">
        <f t="shared" si="92"/>
        <v>0</v>
      </c>
      <c r="DI15" s="382" t="str">
        <f t="shared" si="93"/>
        <v>I</v>
      </c>
      <c r="DJ15" s="382" t="str">
        <f t="shared" si="94"/>
        <v>III</v>
      </c>
      <c r="DK15" s="382" t="str">
        <f t="shared" si="95"/>
        <v>I</v>
      </c>
      <c r="DL15" s="382" t="str">
        <f t="shared" si="96"/>
        <v>II</v>
      </c>
      <c r="DM15" s="382" t="str">
        <f t="shared" si="97"/>
        <v>D</v>
      </c>
      <c r="DN15" s="382" t="str">
        <f t="shared" si="98"/>
        <v/>
      </c>
      <c r="DO15" s="365">
        <f t="shared" si="99"/>
        <v>0</v>
      </c>
      <c r="DP15" s="365">
        <f t="shared" si="100"/>
        <v>0</v>
      </c>
      <c r="DQ15" s="365">
        <f t="shared" si="101"/>
        <v>0</v>
      </c>
      <c r="DR15" s="365">
        <f t="shared" si="102"/>
        <v>0</v>
      </c>
      <c r="DS15" s="365">
        <f t="shared" si="103"/>
        <v>0</v>
      </c>
      <c r="DT15" s="383" t="str">
        <f t="shared" si="104"/>
        <v>PASS</v>
      </c>
      <c r="DU15" s="482">
        <f>IF('Marks Entry'!BD17="","",'Marks Entry'!BD17)</f>
        <v>28</v>
      </c>
      <c r="DV15" s="482">
        <f>IF('Marks Entry'!BE17="","",'Marks Entry'!BE17)</f>
        <v>25</v>
      </c>
      <c r="DW15" s="482">
        <f>IF('Marks Entry'!BF17="","",'Marks Entry'!BF17)</f>
        <v>40</v>
      </c>
      <c r="DX15" s="384">
        <f t="shared" si="105"/>
        <v>93</v>
      </c>
      <c r="DY15" s="356" t="str">
        <f t="shared" si="106"/>
        <v>I</v>
      </c>
      <c r="DZ15" s="385" t="str">
        <f t="shared" si="107"/>
        <v/>
      </c>
      <c r="EA15" s="356" t="str">
        <f t="shared" si="108"/>
        <v>III</v>
      </c>
      <c r="EB15" s="385" t="str">
        <f t="shared" si="109"/>
        <v/>
      </c>
      <c r="EC15" s="356" t="str">
        <f t="shared" si="110"/>
        <v>I</v>
      </c>
      <c r="ED15" s="356" t="str">
        <f t="shared" si="111"/>
        <v>I</v>
      </c>
      <c r="EE15" s="356" t="str">
        <f t="shared" si="112"/>
        <v/>
      </c>
      <c r="EF15" s="386" t="str">
        <f t="shared" si="113"/>
        <v/>
      </c>
      <c r="EG15" s="385" t="str">
        <f t="shared" si="114"/>
        <v/>
      </c>
      <c r="EH15" s="356" t="str">
        <f t="shared" si="115"/>
        <v>II</v>
      </c>
      <c r="EI15" s="356" t="str">
        <f t="shared" si="116"/>
        <v/>
      </c>
      <c r="EJ15" s="356" t="str">
        <f t="shared" si="117"/>
        <v>II</v>
      </c>
      <c r="EK15" s="356" t="str">
        <f t="shared" si="118"/>
        <v/>
      </c>
      <c r="EL15" s="385" t="str">
        <f t="shared" si="119"/>
        <v/>
      </c>
      <c r="EM15" s="356" t="str">
        <f t="shared" si="120"/>
        <v>D</v>
      </c>
      <c r="EN15" s="356" t="str">
        <f t="shared" si="121"/>
        <v/>
      </c>
      <c r="EO15" s="356" t="str">
        <f t="shared" si="122"/>
        <v/>
      </c>
      <c r="EP15" s="356" t="str">
        <f t="shared" si="123"/>
        <v>D</v>
      </c>
      <c r="EQ15" s="385" t="str">
        <f t="shared" si="124"/>
        <v/>
      </c>
      <c r="ER15" s="356" t="str">
        <f t="shared" si="125"/>
        <v/>
      </c>
      <c r="ES15" s="356" t="str">
        <f t="shared" si="126"/>
        <v/>
      </c>
      <c r="ET15" s="356" t="str">
        <f t="shared" si="127"/>
        <v/>
      </c>
      <c r="EU15" s="356" t="str">
        <f t="shared" si="128"/>
        <v/>
      </c>
      <c r="EV15" s="385" t="str">
        <f t="shared" si="129"/>
        <v/>
      </c>
      <c r="EW15" s="385" t="str">
        <f t="shared" si="130"/>
        <v>D</v>
      </c>
      <c r="EX15" s="387">
        <f>IF('Student DATA Entry'!I12="","",'Student DATA Entry'!I12)</f>
        <v>370</v>
      </c>
      <c r="EY15" s="388">
        <f>IF('Student DATA Entry'!J12="","",'Student DATA Entry'!J12)</f>
        <v>284</v>
      </c>
      <c r="EZ15" s="373" t="str">
        <f t="shared" si="131"/>
        <v xml:space="preserve">      </v>
      </c>
      <c r="FA15" s="373" t="str">
        <f t="shared" si="132"/>
        <v xml:space="preserve">      </v>
      </c>
      <c r="FB15" s="373" t="str">
        <f t="shared" si="133"/>
        <v xml:space="preserve">      </v>
      </c>
      <c r="FC15" s="373" t="str">
        <f t="shared" si="134"/>
        <v xml:space="preserve">          INFORMATION TECHNOLOGY AND PROCESSING 1    </v>
      </c>
      <c r="FD15" s="373" t="str">
        <f t="shared" si="135"/>
        <v>Promoted to Class 12th</v>
      </c>
      <c r="FE15" s="484">
        <f t="shared" si="136"/>
        <v>313</v>
      </c>
      <c r="FF15" s="390">
        <f t="shared" si="137"/>
        <v>62.6</v>
      </c>
      <c r="FG15" s="483" t="str">
        <f t="shared" si="138"/>
        <v>I</v>
      </c>
      <c r="FH15" s="392">
        <f t="shared" si="27"/>
        <v>7.0000000000000249</v>
      </c>
      <c r="FI15" s="482" t="str">
        <f t="shared" si="139"/>
        <v/>
      </c>
    </row>
    <row r="16" spans="1:165" s="393" customFormat="1" ht="22" customHeight="1">
      <c r="A16" s="375">
        <v>11</v>
      </c>
      <c r="B16" s="376">
        <f>IF('Marks Entry'!B18="","",VALUE('Marks Entry'!B18))</f>
        <v>1111</v>
      </c>
      <c r="C16" s="377">
        <f>IF('Marks Entry'!C18="","",'Marks Entry'!C18)</f>
        <v>5555</v>
      </c>
      <c r="D16" s="378">
        <f>IF('Marks Entry'!D18="","",'Marks Entry'!D18)</f>
        <v>37643</v>
      </c>
      <c r="E16" s="379" t="str">
        <f>IF('Marks Entry'!E18="","",'Marks Entry'!E18)</f>
        <v>HASAN ALI</v>
      </c>
      <c r="F16" s="379" t="str">
        <f>IF('Marks Entry'!F18="","",'Marks Entry'!F18)</f>
        <v>ABDUL KALAM</v>
      </c>
      <c r="G16" s="379" t="str">
        <f>IF('Marks Entry'!G18="","",'Marks Entry'!G18)</f>
        <v>RAHEESHA BEGAM</v>
      </c>
      <c r="H16" s="356" t="str">
        <f>IF('Marks Entry'!H18="","",'Marks Entry'!H18)</f>
        <v>GEN</v>
      </c>
      <c r="I16" s="356" t="str">
        <f>IF('Marks Entry'!I18="","",'Marks Entry'!I18)</f>
        <v>M</v>
      </c>
      <c r="J16" s="356">
        <f>IF('Marks Entry'!J18="","",'Marks Entry'!J18)</f>
        <v>4</v>
      </c>
      <c r="K16" s="356">
        <f>IF('Marks Entry'!K18="","",'Marks Entry'!K18)</f>
        <v>7</v>
      </c>
      <c r="L16" s="356">
        <f>IF('Marks Entry'!L18="","",'Marks Entry'!L18)</f>
        <v>8</v>
      </c>
      <c r="M16" s="357">
        <f t="shared" si="28"/>
        <v>19</v>
      </c>
      <c r="N16" s="380">
        <f t="shared" si="29"/>
        <v>13</v>
      </c>
      <c r="O16" s="356">
        <f>IF('Marks Entry'!M18="","",'Marks Entry'!M18)</f>
        <v>35</v>
      </c>
      <c r="P16" s="380">
        <f t="shared" si="30"/>
        <v>25</v>
      </c>
      <c r="Q16" s="377">
        <f>IF(AND($B16="NSO",$E16="",O16=""),"",IF(AND('Marks Entry'!N18="AB"),"AB",IF(AND('Marks Entry'!N18="ML"),"RE",IF('Marks Entry'!N18="","",ROUNDUP('Marks Entry'!N18*30/100,0)))))</f>
        <v>29</v>
      </c>
      <c r="R16" s="381">
        <f t="shared" si="31"/>
        <v>67</v>
      </c>
      <c r="S16" s="361">
        <f t="shared" si="32"/>
        <v>0</v>
      </c>
      <c r="T16" s="361">
        <f t="shared" si="33"/>
        <v>0</v>
      </c>
      <c r="U16" s="362">
        <f t="shared" si="34"/>
        <v>100</v>
      </c>
      <c r="V16" s="361" t="str">
        <f t="shared" si="35"/>
        <v/>
      </c>
      <c r="W16" s="361" t="str">
        <f t="shared" si="36"/>
        <v>P</v>
      </c>
      <c r="X16" s="361" t="str">
        <f t="shared" si="37"/>
        <v>I</v>
      </c>
      <c r="Y16" s="356">
        <f>IF('Marks Entry'!O18="","",'Marks Entry'!O18)</f>
        <v>5</v>
      </c>
      <c r="Z16" s="356">
        <f>IF('Marks Entry'!P18="","",'Marks Entry'!P18)</f>
        <v>6</v>
      </c>
      <c r="AA16" s="356">
        <f>IF('Marks Entry'!Q18="","",'Marks Entry'!Q18)</f>
        <v>1</v>
      </c>
      <c r="AB16" s="357">
        <f t="shared" si="38"/>
        <v>12</v>
      </c>
      <c r="AC16" s="380">
        <f t="shared" si="39"/>
        <v>8</v>
      </c>
      <c r="AD16" s="356">
        <f>IF('Marks Entry'!R18="","",'Marks Entry'!R18)</f>
        <v>12</v>
      </c>
      <c r="AE16" s="380">
        <f t="shared" si="40"/>
        <v>9</v>
      </c>
      <c r="AF16" s="377">
        <f>IF(AND($B16="NSO",$E16=""),"",IF(AND('Marks Entry'!S18="AB"),"AB",IF(AND('Marks Entry'!S18="ML"),"RE",IF('Marks Entry'!S18="","",ROUNDUP('Marks Entry'!S18*30/100,0)))))</f>
        <v>29</v>
      </c>
      <c r="AG16" s="381">
        <f t="shared" si="41"/>
        <v>46</v>
      </c>
      <c r="AH16" s="361">
        <f t="shared" si="42"/>
        <v>0</v>
      </c>
      <c r="AI16" s="361">
        <f t="shared" si="43"/>
        <v>0</v>
      </c>
      <c r="AJ16" s="362">
        <f t="shared" si="44"/>
        <v>100</v>
      </c>
      <c r="AK16" s="361" t="str">
        <f t="shared" si="45"/>
        <v/>
      </c>
      <c r="AL16" s="361" t="str">
        <f t="shared" si="46"/>
        <v>P</v>
      </c>
      <c r="AM16" s="361" t="str">
        <f t="shared" si="47"/>
        <v>III</v>
      </c>
      <c r="AN16" s="363">
        <f>IF('Marks Entry'!T18="","",'Marks Entry'!T18)</f>
        <v>1</v>
      </c>
      <c r="AO16" s="356">
        <f>IF('Marks Entry'!V18="","",'Marks Entry'!V18)</f>
        <v>9</v>
      </c>
      <c r="AP16" s="356">
        <f>IF('Marks Entry'!W18="","",'Marks Entry'!W18)</f>
        <v>8</v>
      </c>
      <c r="AQ16" s="356">
        <f>IF('Marks Entry'!X18="","",'Marks Entry'!X18)</f>
        <v>8</v>
      </c>
      <c r="AR16" s="357">
        <f t="shared" si="48"/>
        <v>25</v>
      </c>
      <c r="AS16" s="380">
        <f t="shared" si="49"/>
        <v>17</v>
      </c>
      <c r="AT16" s="356">
        <f>IF('Marks Entry'!Y18="","",'Marks Entry'!Y18)</f>
        <v>13</v>
      </c>
      <c r="AU16" s="356">
        <f>IF('Marks Entry'!Z18="","",'Marks Entry'!Z18)</f>
        <v>12</v>
      </c>
      <c r="AV16" s="356">
        <f t="shared" si="50"/>
        <v>25</v>
      </c>
      <c r="AW16" s="380">
        <f t="shared" si="51"/>
        <v>18</v>
      </c>
      <c r="AX16" s="377">
        <f>IF(AND($B16="NSO",$E16=""),"",IF(AND('Marks Entry'!AA18="AB",'Marks Entry'!AB18="AB"),"AB",IF(AND('Marks Entry'!AA18="ML",'Marks Entry'!AB18="ML"),"RE",IF('Marks Entry'!AA18="","",ROUNDUP(('Marks Entry'!AA18+'Marks Entry'!AB18)*30/100,0)))))</f>
        <v>28</v>
      </c>
      <c r="AY16" s="381">
        <f t="shared" si="52"/>
        <v>63</v>
      </c>
      <c r="AZ16" s="361">
        <f t="shared" si="53"/>
        <v>0</v>
      </c>
      <c r="BA16" s="361">
        <f t="shared" si="54"/>
        <v>0</v>
      </c>
      <c r="BB16" s="362">
        <f t="shared" si="55"/>
        <v>100</v>
      </c>
      <c r="BC16" s="361" t="str">
        <f t="shared" si="56"/>
        <v/>
      </c>
      <c r="BD16" s="361" t="str">
        <f t="shared" si="57"/>
        <v>P</v>
      </c>
      <c r="BE16" s="361" t="str">
        <f t="shared" si="58"/>
        <v>I</v>
      </c>
      <c r="BF16" s="363">
        <f>IF('Marks Entry'!AC18="","",'Marks Entry'!AC18)</f>
        <v>2</v>
      </c>
      <c r="BG16" s="356">
        <f>IF('Marks Entry'!AE18="","",'Marks Entry'!AE18)</f>
        <v>6</v>
      </c>
      <c r="BH16" s="356">
        <f>IF('Marks Entry'!AF18="","",'Marks Entry'!AF18)</f>
        <v>4</v>
      </c>
      <c r="BI16" s="356" t="str">
        <f>IF('Marks Entry'!AG18="","",'Marks Entry'!AG18)</f>
        <v>AB</v>
      </c>
      <c r="BJ16" s="357">
        <f t="shared" si="59"/>
        <v>10</v>
      </c>
      <c r="BK16" s="380">
        <f t="shared" si="60"/>
        <v>7</v>
      </c>
      <c r="BL16" s="356">
        <f>IF('Marks Entry'!AH18="","",'Marks Entry'!AH18)</f>
        <v>31</v>
      </c>
      <c r="BM16" s="356" t="str">
        <f>IF('Marks Entry'!AI18="","",'Marks Entry'!AI18)</f>
        <v/>
      </c>
      <c r="BN16" s="356">
        <f t="shared" si="61"/>
        <v>31</v>
      </c>
      <c r="BO16" s="380">
        <f t="shared" si="62"/>
        <v>23</v>
      </c>
      <c r="BP16" s="377">
        <f>IF(AND($B16="NSO",$E16=""),"",IF(AND('Marks Entry'!AJ18="AB",'Marks Entry'!AK18="AB"),"AB",IF(AND('Marks Entry'!AJ18="ML",'Marks Entry'!AK18="ML"),"RE",IF('Marks Entry'!AJ18="","",ROUNDUP(('Marks Entry'!AJ18+'Marks Entry'!AK18)*30/100,0)))))</f>
        <v>28</v>
      </c>
      <c r="BQ16" s="381">
        <f t="shared" si="63"/>
        <v>58</v>
      </c>
      <c r="BR16" s="361">
        <f t="shared" si="64"/>
        <v>0</v>
      </c>
      <c r="BS16" s="361">
        <f t="shared" si="65"/>
        <v>0</v>
      </c>
      <c r="BT16" s="362">
        <f t="shared" si="66"/>
        <v>100</v>
      </c>
      <c r="BU16" s="361" t="str">
        <f t="shared" si="67"/>
        <v/>
      </c>
      <c r="BV16" s="361" t="str">
        <f t="shared" si="68"/>
        <v>P</v>
      </c>
      <c r="BW16" s="361" t="str">
        <f t="shared" si="69"/>
        <v>II</v>
      </c>
      <c r="BX16" s="363">
        <f>IF('Marks Entry'!AL18="","",'Marks Entry'!AL18)</f>
        <v>3</v>
      </c>
      <c r="BY16" s="356">
        <f>IF('Marks Entry'!AN18="","",'Marks Entry'!AN18)</f>
        <v>4</v>
      </c>
      <c r="BZ16" s="356">
        <f>IF('Marks Entry'!AO18="","",'Marks Entry'!AO18)</f>
        <v>3</v>
      </c>
      <c r="CA16" s="356">
        <f>IF('Marks Entry'!AP18="","",'Marks Entry'!AP18)</f>
        <v>7</v>
      </c>
      <c r="CB16" s="357">
        <f t="shared" si="70"/>
        <v>14</v>
      </c>
      <c r="CC16" s="380">
        <f t="shared" si="71"/>
        <v>10</v>
      </c>
      <c r="CD16" s="356">
        <f>IF('Marks Entry'!AQ18="","",'Marks Entry'!AQ18)</f>
        <v>38</v>
      </c>
      <c r="CE16" s="356">
        <f>IF('Marks Entry'!AR18="","",'Marks Entry'!AR18)</f>
        <v>18</v>
      </c>
      <c r="CF16" s="356">
        <f t="shared" si="72"/>
        <v>56</v>
      </c>
      <c r="CG16" s="380">
        <f t="shared" si="73"/>
        <v>40</v>
      </c>
      <c r="CH16" s="377">
        <f>IF(AND($B16="NSO",$E16=""),"",IF(AND('Marks Entry'!AS18="AB",'Marks Entry'!AT18="AB"),"AB",IF(AND('Marks Entry'!AS18="ML",'Marks Entry'!AT18="ML"),"RE",IF('Marks Entry'!AS18="","",ROUNDUP(('Marks Entry'!AS18+'Marks Entry'!AT18)*30/100,0)))))</f>
        <v>28</v>
      </c>
      <c r="CI16" s="381">
        <f t="shared" si="74"/>
        <v>78</v>
      </c>
      <c r="CJ16" s="361">
        <f t="shared" si="75"/>
        <v>0</v>
      </c>
      <c r="CK16" s="361">
        <f t="shared" si="76"/>
        <v>0</v>
      </c>
      <c r="CL16" s="362">
        <f t="shared" si="77"/>
        <v>100</v>
      </c>
      <c r="CM16" s="361" t="str">
        <f t="shared" si="78"/>
        <v/>
      </c>
      <c r="CN16" s="361" t="str">
        <f t="shared" si="79"/>
        <v>P</v>
      </c>
      <c r="CO16" s="361" t="str">
        <f t="shared" si="80"/>
        <v>D</v>
      </c>
      <c r="CP16" s="363" t="str">
        <f>IF('Marks Entry'!AU18="","",'Marks Entry'!AU18)</f>
        <v/>
      </c>
      <c r="CQ16" s="356" t="str">
        <f>IF('Marks Entry'!AW18="","",'Marks Entry'!AW18)</f>
        <v/>
      </c>
      <c r="CR16" s="356" t="str">
        <f>IF('Marks Entry'!AX18="","",'Marks Entry'!AX18)</f>
        <v/>
      </c>
      <c r="CS16" s="356" t="str">
        <f>IF('Marks Entry'!AY18="","",'Marks Entry'!AY18)</f>
        <v/>
      </c>
      <c r="CT16" s="357" t="str">
        <f t="shared" si="81"/>
        <v/>
      </c>
      <c r="CU16" s="380" t="str">
        <f t="shared" si="82"/>
        <v/>
      </c>
      <c r="CV16" s="356" t="str">
        <f>IF('Marks Entry'!AZ18="","",'Marks Entry'!AZ18)</f>
        <v/>
      </c>
      <c r="CW16" s="356" t="str">
        <f>IF('Marks Entry'!BA18="","",'Marks Entry'!BA18)</f>
        <v/>
      </c>
      <c r="CX16" s="356" t="str">
        <f t="shared" si="83"/>
        <v/>
      </c>
      <c r="CY16" s="380" t="str">
        <f t="shared" si="84"/>
        <v/>
      </c>
      <c r="CZ16" s="377" t="str">
        <f>IF(AND($B16="NSO",$E16=""),"",IF(AND('Marks Entry'!BB18="AB",'Marks Entry'!BC18="AB"),"AB",IF(AND('Marks Entry'!BB18="ML",'Marks Entry'!BC18="ML"),"RE",IF('Marks Entry'!BB18="","",ROUNDUP(('Marks Entry'!BB18+'Marks Entry'!BC18)*30/100,0)))))</f>
        <v/>
      </c>
      <c r="DA16" s="381" t="str">
        <f t="shared" si="85"/>
        <v/>
      </c>
      <c r="DB16" s="361">
        <f t="shared" si="86"/>
        <v>0</v>
      </c>
      <c r="DC16" s="361">
        <f t="shared" si="87"/>
        <v>0</v>
      </c>
      <c r="DD16" s="362" t="str">
        <f t="shared" si="88"/>
        <v/>
      </c>
      <c r="DE16" s="361" t="str">
        <f t="shared" si="89"/>
        <v/>
      </c>
      <c r="DF16" s="361" t="str">
        <f t="shared" si="90"/>
        <v/>
      </c>
      <c r="DG16" s="361" t="str">
        <f t="shared" si="91"/>
        <v/>
      </c>
      <c r="DH16" s="361">
        <f t="shared" si="92"/>
        <v>0</v>
      </c>
      <c r="DI16" s="382" t="str">
        <f t="shared" si="93"/>
        <v>I</v>
      </c>
      <c r="DJ16" s="382" t="str">
        <f t="shared" si="94"/>
        <v>III</v>
      </c>
      <c r="DK16" s="382" t="str">
        <f t="shared" si="95"/>
        <v>I</v>
      </c>
      <c r="DL16" s="382" t="str">
        <f t="shared" si="96"/>
        <v>II</v>
      </c>
      <c r="DM16" s="382" t="str">
        <f t="shared" si="97"/>
        <v>D</v>
      </c>
      <c r="DN16" s="382" t="str">
        <f t="shared" si="98"/>
        <v/>
      </c>
      <c r="DO16" s="365">
        <f t="shared" si="99"/>
        <v>0</v>
      </c>
      <c r="DP16" s="365">
        <f t="shared" si="100"/>
        <v>0</v>
      </c>
      <c r="DQ16" s="365">
        <f t="shared" si="101"/>
        <v>0</v>
      </c>
      <c r="DR16" s="365">
        <f t="shared" si="102"/>
        <v>0</v>
      </c>
      <c r="DS16" s="365">
        <f t="shared" si="103"/>
        <v>0</v>
      </c>
      <c r="DT16" s="383" t="str">
        <f t="shared" si="104"/>
        <v>PASS</v>
      </c>
      <c r="DU16" s="482">
        <f>IF('Marks Entry'!BD18="","",'Marks Entry'!BD18)</f>
        <v>28</v>
      </c>
      <c r="DV16" s="482">
        <f>IF('Marks Entry'!BE18="","",'Marks Entry'!BE18)</f>
        <v>25</v>
      </c>
      <c r="DW16" s="482">
        <f>IF('Marks Entry'!BF18="","",'Marks Entry'!BF18)</f>
        <v>40</v>
      </c>
      <c r="DX16" s="384">
        <f t="shared" si="105"/>
        <v>93</v>
      </c>
      <c r="DY16" s="356" t="str">
        <f t="shared" si="106"/>
        <v>I</v>
      </c>
      <c r="DZ16" s="385" t="str">
        <f t="shared" si="107"/>
        <v/>
      </c>
      <c r="EA16" s="356" t="str">
        <f t="shared" si="108"/>
        <v>III</v>
      </c>
      <c r="EB16" s="385" t="str">
        <f t="shared" si="109"/>
        <v/>
      </c>
      <c r="EC16" s="356" t="str">
        <f t="shared" si="110"/>
        <v>I</v>
      </c>
      <c r="ED16" s="356" t="str">
        <f t="shared" si="111"/>
        <v>I</v>
      </c>
      <c r="EE16" s="356" t="str">
        <f t="shared" si="112"/>
        <v/>
      </c>
      <c r="EF16" s="386" t="str">
        <f t="shared" si="113"/>
        <v/>
      </c>
      <c r="EG16" s="385" t="str">
        <f t="shared" si="114"/>
        <v/>
      </c>
      <c r="EH16" s="356" t="str">
        <f t="shared" si="115"/>
        <v>II</v>
      </c>
      <c r="EI16" s="356" t="str">
        <f t="shared" si="116"/>
        <v/>
      </c>
      <c r="EJ16" s="356" t="str">
        <f t="shared" si="117"/>
        <v>II</v>
      </c>
      <c r="EK16" s="356" t="str">
        <f t="shared" si="118"/>
        <v/>
      </c>
      <c r="EL16" s="385" t="str">
        <f t="shared" si="119"/>
        <v/>
      </c>
      <c r="EM16" s="356" t="str">
        <f t="shared" si="120"/>
        <v>D</v>
      </c>
      <c r="EN16" s="356" t="str">
        <f t="shared" si="121"/>
        <v/>
      </c>
      <c r="EO16" s="356" t="str">
        <f t="shared" si="122"/>
        <v/>
      </c>
      <c r="EP16" s="356" t="str">
        <f t="shared" si="123"/>
        <v>D</v>
      </c>
      <c r="EQ16" s="385" t="str">
        <f t="shared" si="124"/>
        <v/>
      </c>
      <c r="ER16" s="356" t="str">
        <f t="shared" si="125"/>
        <v/>
      </c>
      <c r="ES16" s="356" t="str">
        <f t="shared" si="126"/>
        <v/>
      </c>
      <c r="ET16" s="356" t="str">
        <f t="shared" si="127"/>
        <v/>
      </c>
      <c r="EU16" s="356" t="str">
        <f t="shared" si="128"/>
        <v/>
      </c>
      <c r="EV16" s="385" t="str">
        <f t="shared" si="129"/>
        <v/>
      </c>
      <c r="EW16" s="385" t="str">
        <f t="shared" si="130"/>
        <v>D</v>
      </c>
      <c r="EX16" s="387">
        <f>IF('Student DATA Entry'!I13="","",'Student DATA Entry'!I13)</f>
        <v>370</v>
      </c>
      <c r="EY16" s="388">
        <f>IF('Student DATA Entry'!J13="","",'Student DATA Entry'!J13)</f>
        <v>281</v>
      </c>
      <c r="EZ16" s="373" t="str">
        <f t="shared" si="131"/>
        <v xml:space="preserve">      </v>
      </c>
      <c r="FA16" s="373" t="str">
        <f t="shared" si="132"/>
        <v xml:space="preserve">      </v>
      </c>
      <c r="FB16" s="373" t="str">
        <f t="shared" si="133"/>
        <v xml:space="preserve">      </v>
      </c>
      <c r="FC16" s="373" t="str">
        <f t="shared" si="134"/>
        <v xml:space="preserve">          INFORMATION TECHNOLOGY AND PROCESSING 1    </v>
      </c>
      <c r="FD16" s="373" t="str">
        <f t="shared" si="135"/>
        <v>Promoted to Class 12th</v>
      </c>
      <c r="FE16" s="484">
        <f t="shared" si="136"/>
        <v>312</v>
      </c>
      <c r="FF16" s="390">
        <f t="shared" si="137"/>
        <v>62.4</v>
      </c>
      <c r="FG16" s="483" t="str">
        <f t="shared" si="138"/>
        <v>I</v>
      </c>
      <c r="FH16" s="392">
        <f t="shared" si="27"/>
        <v>8.0000000000000231</v>
      </c>
      <c r="FI16" s="482" t="str">
        <f t="shared" si="139"/>
        <v/>
      </c>
    </row>
    <row r="17" spans="1:165" s="393" customFormat="1" ht="22" customHeight="1">
      <c r="A17" s="375">
        <v>12</v>
      </c>
      <c r="B17" s="376">
        <f>IF('Marks Entry'!B19="","",VALUE('Marks Entry'!B19))</f>
        <v>1112</v>
      </c>
      <c r="C17" s="377">
        <f>IF('Marks Entry'!C19="","",'Marks Entry'!C19)</f>
        <v>5815</v>
      </c>
      <c r="D17" s="378">
        <f>IF('Marks Entry'!D19="","",'Marks Entry'!D19)</f>
        <v>36528</v>
      </c>
      <c r="E17" s="379" t="str">
        <f>IF('Marks Entry'!E19="","",'Marks Entry'!E19)</f>
        <v>JAYANTA DAS</v>
      </c>
      <c r="F17" s="379" t="str">
        <f>IF('Marks Entry'!F19="","",'Marks Entry'!F19)</f>
        <v>ASHINATH</v>
      </c>
      <c r="G17" s="379" t="str">
        <f>IF('Marks Entry'!G19="","",'Marks Entry'!G19)</f>
        <v>NANI BALA</v>
      </c>
      <c r="H17" s="356" t="str">
        <f>IF('Marks Entry'!H19="","",'Marks Entry'!H19)</f>
        <v>GEN</v>
      </c>
      <c r="I17" s="356" t="str">
        <f>IF('Marks Entry'!I19="","",'Marks Entry'!I19)</f>
        <v>M</v>
      </c>
      <c r="J17" s="356">
        <f>IF('Marks Entry'!J19="","",'Marks Entry'!J19)</f>
        <v>4</v>
      </c>
      <c r="K17" s="356">
        <f>IF('Marks Entry'!K19="","",'Marks Entry'!K19)</f>
        <v>7</v>
      </c>
      <c r="L17" s="356">
        <f>IF('Marks Entry'!L19="","",'Marks Entry'!L19)</f>
        <v>8</v>
      </c>
      <c r="M17" s="357">
        <f t="shared" si="28"/>
        <v>19</v>
      </c>
      <c r="N17" s="380">
        <f t="shared" si="29"/>
        <v>13</v>
      </c>
      <c r="O17" s="356">
        <f>IF('Marks Entry'!M19="","",'Marks Entry'!M19)</f>
        <v>35</v>
      </c>
      <c r="P17" s="380">
        <f t="shared" si="30"/>
        <v>25</v>
      </c>
      <c r="Q17" s="377">
        <f>IF(AND($B17="NSO",$E17="",O17=""),"",IF(AND('Marks Entry'!N19="AB"),"AB",IF(AND('Marks Entry'!N19="ML"),"RE",IF('Marks Entry'!N19="","",ROUNDUP('Marks Entry'!N19*30/100,0)))))</f>
        <v>29</v>
      </c>
      <c r="R17" s="381">
        <f t="shared" si="31"/>
        <v>67</v>
      </c>
      <c r="S17" s="361">
        <f t="shared" si="32"/>
        <v>0</v>
      </c>
      <c r="T17" s="361">
        <f t="shared" si="33"/>
        <v>0</v>
      </c>
      <c r="U17" s="362">
        <f t="shared" si="34"/>
        <v>100</v>
      </c>
      <c r="V17" s="361" t="str">
        <f t="shared" si="35"/>
        <v/>
      </c>
      <c r="W17" s="361" t="str">
        <f t="shared" si="36"/>
        <v>P</v>
      </c>
      <c r="X17" s="361" t="str">
        <f t="shared" si="37"/>
        <v>I</v>
      </c>
      <c r="Y17" s="356">
        <f>IF('Marks Entry'!O19="","",'Marks Entry'!O19)</f>
        <v>5</v>
      </c>
      <c r="Z17" s="356">
        <f>IF('Marks Entry'!P19="","",'Marks Entry'!P19)</f>
        <v>6</v>
      </c>
      <c r="AA17" s="356">
        <f>IF('Marks Entry'!Q19="","",'Marks Entry'!Q19)</f>
        <v>2</v>
      </c>
      <c r="AB17" s="357">
        <f t="shared" si="38"/>
        <v>13</v>
      </c>
      <c r="AC17" s="380">
        <f t="shared" si="39"/>
        <v>9</v>
      </c>
      <c r="AD17" s="356">
        <f>IF('Marks Entry'!R19="","",'Marks Entry'!R19)</f>
        <v>12</v>
      </c>
      <c r="AE17" s="380">
        <f t="shared" si="40"/>
        <v>9</v>
      </c>
      <c r="AF17" s="377">
        <f>IF(AND($B17="NSO",$E17=""),"",IF(AND('Marks Entry'!S19="AB"),"AB",IF(AND('Marks Entry'!S19="ML"),"RE",IF('Marks Entry'!S19="","",ROUNDUP('Marks Entry'!S19*30/100,0)))))</f>
        <v>29</v>
      </c>
      <c r="AG17" s="381">
        <f t="shared" si="41"/>
        <v>47</v>
      </c>
      <c r="AH17" s="361">
        <f t="shared" si="42"/>
        <v>0</v>
      </c>
      <c r="AI17" s="361">
        <f t="shared" si="43"/>
        <v>0</v>
      </c>
      <c r="AJ17" s="362">
        <f t="shared" si="44"/>
        <v>100</v>
      </c>
      <c r="AK17" s="361" t="str">
        <f t="shared" si="45"/>
        <v/>
      </c>
      <c r="AL17" s="361" t="str">
        <f t="shared" si="46"/>
        <v>P</v>
      </c>
      <c r="AM17" s="361" t="str">
        <f t="shared" si="47"/>
        <v>III</v>
      </c>
      <c r="AN17" s="363">
        <f>IF('Marks Entry'!T19="","",'Marks Entry'!T19)</f>
        <v>1</v>
      </c>
      <c r="AO17" s="356">
        <f>IF('Marks Entry'!V19="","",'Marks Entry'!V19)</f>
        <v>9</v>
      </c>
      <c r="AP17" s="356">
        <f>IF('Marks Entry'!W19="","",'Marks Entry'!W19)</f>
        <v>8</v>
      </c>
      <c r="AQ17" s="356">
        <f>IF('Marks Entry'!X19="","",'Marks Entry'!X19)</f>
        <v>8</v>
      </c>
      <c r="AR17" s="357">
        <f t="shared" si="48"/>
        <v>25</v>
      </c>
      <c r="AS17" s="380">
        <f t="shared" si="49"/>
        <v>17</v>
      </c>
      <c r="AT17" s="356">
        <f>IF('Marks Entry'!Y19="","",'Marks Entry'!Y19)</f>
        <v>13</v>
      </c>
      <c r="AU17" s="356">
        <f>IF('Marks Entry'!Z19="","",'Marks Entry'!Z19)</f>
        <v>12</v>
      </c>
      <c r="AV17" s="356">
        <f t="shared" si="50"/>
        <v>25</v>
      </c>
      <c r="AW17" s="380">
        <f t="shared" si="51"/>
        <v>18</v>
      </c>
      <c r="AX17" s="377">
        <f>IF(AND($B17="NSO",$E17=""),"",IF(AND('Marks Entry'!AA19="AB",'Marks Entry'!AB19="AB"),"AB",IF(AND('Marks Entry'!AA19="ML",'Marks Entry'!AB19="ML"),"RE",IF('Marks Entry'!AA19="","",ROUNDUP(('Marks Entry'!AA19+'Marks Entry'!AB19)*30/100,0)))))</f>
        <v>28</v>
      </c>
      <c r="AY17" s="381">
        <f t="shared" si="52"/>
        <v>63</v>
      </c>
      <c r="AZ17" s="361">
        <f t="shared" si="53"/>
        <v>0</v>
      </c>
      <c r="BA17" s="361">
        <f t="shared" si="54"/>
        <v>0</v>
      </c>
      <c r="BB17" s="362">
        <f t="shared" si="55"/>
        <v>100</v>
      </c>
      <c r="BC17" s="361" t="str">
        <f t="shared" si="56"/>
        <v/>
      </c>
      <c r="BD17" s="361" t="str">
        <f t="shared" si="57"/>
        <v>P</v>
      </c>
      <c r="BE17" s="361" t="str">
        <f t="shared" si="58"/>
        <v>I</v>
      </c>
      <c r="BF17" s="363">
        <f>IF('Marks Entry'!AC19="","",'Marks Entry'!AC19)</f>
        <v>2</v>
      </c>
      <c r="BG17" s="356">
        <f>IF('Marks Entry'!AE19="","",'Marks Entry'!AE19)</f>
        <v>6</v>
      </c>
      <c r="BH17" s="356">
        <f>IF('Marks Entry'!AF19="","",'Marks Entry'!AF19)</f>
        <v>4</v>
      </c>
      <c r="BI17" s="356" t="str">
        <f>IF('Marks Entry'!AG19="","",'Marks Entry'!AG19)</f>
        <v>AB</v>
      </c>
      <c r="BJ17" s="357">
        <f t="shared" si="59"/>
        <v>10</v>
      </c>
      <c r="BK17" s="380">
        <f t="shared" si="60"/>
        <v>7</v>
      </c>
      <c r="BL17" s="356">
        <f>IF('Marks Entry'!AH19="","",'Marks Entry'!AH19)</f>
        <v>31</v>
      </c>
      <c r="BM17" s="356" t="str">
        <f>IF('Marks Entry'!AI19="","",'Marks Entry'!AI19)</f>
        <v/>
      </c>
      <c r="BN17" s="356">
        <f t="shared" si="61"/>
        <v>31</v>
      </c>
      <c r="BO17" s="380">
        <f t="shared" si="62"/>
        <v>23</v>
      </c>
      <c r="BP17" s="377">
        <f>IF(AND($B17="NSO",$E17=""),"",IF(AND('Marks Entry'!AJ19="AB",'Marks Entry'!AK19="AB"),"AB",IF(AND('Marks Entry'!AJ19="ML",'Marks Entry'!AK19="ML"),"RE",IF('Marks Entry'!AJ19="","",ROUNDUP(('Marks Entry'!AJ19+'Marks Entry'!AK19)*30/100,0)))))</f>
        <v>28</v>
      </c>
      <c r="BQ17" s="381">
        <f t="shared" si="63"/>
        <v>58</v>
      </c>
      <c r="BR17" s="361">
        <f t="shared" si="64"/>
        <v>0</v>
      </c>
      <c r="BS17" s="361">
        <f t="shared" si="65"/>
        <v>0</v>
      </c>
      <c r="BT17" s="362">
        <f t="shared" si="66"/>
        <v>100</v>
      </c>
      <c r="BU17" s="361" t="str">
        <f t="shared" si="67"/>
        <v/>
      </c>
      <c r="BV17" s="361" t="str">
        <f t="shared" si="68"/>
        <v>P</v>
      </c>
      <c r="BW17" s="361" t="str">
        <f t="shared" si="69"/>
        <v>II</v>
      </c>
      <c r="BX17" s="363">
        <f>IF('Marks Entry'!AL19="","",'Marks Entry'!AL19)</f>
        <v>3</v>
      </c>
      <c r="BY17" s="356">
        <f>IF('Marks Entry'!AN19="","",'Marks Entry'!AN19)</f>
        <v>4</v>
      </c>
      <c r="BZ17" s="356">
        <f>IF('Marks Entry'!AO19="","",'Marks Entry'!AO19)</f>
        <v>3</v>
      </c>
      <c r="CA17" s="356">
        <f>IF('Marks Entry'!AP19="","",'Marks Entry'!AP19)</f>
        <v>7</v>
      </c>
      <c r="CB17" s="357">
        <f t="shared" si="70"/>
        <v>14</v>
      </c>
      <c r="CC17" s="380">
        <f t="shared" si="71"/>
        <v>10</v>
      </c>
      <c r="CD17" s="356">
        <f>IF('Marks Entry'!AQ19="","",'Marks Entry'!AQ19)</f>
        <v>38</v>
      </c>
      <c r="CE17" s="356">
        <f>IF('Marks Entry'!AR19="","",'Marks Entry'!AR19)</f>
        <v>18</v>
      </c>
      <c r="CF17" s="356">
        <f t="shared" si="72"/>
        <v>56</v>
      </c>
      <c r="CG17" s="380">
        <f t="shared" si="73"/>
        <v>40</v>
      </c>
      <c r="CH17" s="377">
        <f>IF(AND($B17="NSO",$E17=""),"",IF(AND('Marks Entry'!AS19="AB",'Marks Entry'!AT19="AB"),"AB",IF(AND('Marks Entry'!AS19="ML",'Marks Entry'!AT19="ML"),"RE",IF('Marks Entry'!AS19="","",ROUNDUP(('Marks Entry'!AS19+'Marks Entry'!AT19)*30/100,0)))))</f>
        <v>28</v>
      </c>
      <c r="CI17" s="381">
        <f t="shared" si="74"/>
        <v>78</v>
      </c>
      <c r="CJ17" s="361">
        <f t="shared" si="75"/>
        <v>0</v>
      </c>
      <c r="CK17" s="361">
        <f t="shared" si="76"/>
        <v>0</v>
      </c>
      <c r="CL17" s="362">
        <f t="shared" si="77"/>
        <v>100</v>
      </c>
      <c r="CM17" s="361" t="str">
        <f t="shared" si="78"/>
        <v/>
      </c>
      <c r="CN17" s="361" t="str">
        <f t="shared" si="79"/>
        <v>P</v>
      </c>
      <c r="CO17" s="361" t="str">
        <f t="shared" si="80"/>
        <v>D</v>
      </c>
      <c r="CP17" s="363" t="str">
        <f>IF('Marks Entry'!AU19="","",'Marks Entry'!AU19)</f>
        <v/>
      </c>
      <c r="CQ17" s="356" t="str">
        <f>IF('Marks Entry'!AW19="","",'Marks Entry'!AW19)</f>
        <v/>
      </c>
      <c r="CR17" s="356" t="str">
        <f>IF('Marks Entry'!AX19="","",'Marks Entry'!AX19)</f>
        <v/>
      </c>
      <c r="CS17" s="356" t="str">
        <f>IF('Marks Entry'!AY19="","",'Marks Entry'!AY19)</f>
        <v/>
      </c>
      <c r="CT17" s="357" t="str">
        <f t="shared" si="81"/>
        <v/>
      </c>
      <c r="CU17" s="380" t="str">
        <f t="shared" si="82"/>
        <v/>
      </c>
      <c r="CV17" s="356" t="str">
        <f>IF('Marks Entry'!AZ19="","",'Marks Entry'!AZ19)</f>
        <v/>
      </c>
      <c r="CW17" s="356" t="str">
        <f>IF('Marks Entry'!BA19="","",'Marks Entry'!BA19)</f>
        <v/>
      </c>
      <c r="CX17" s="356" t="str">
        <f t="shared" si="83"/>
        <v/>
      </c>
      <c r="CY17" s="380" t="str">
        <f t="shared" si="84"/>
        <v/>
      </c>
      <c r="CZ17" s="377" t="str">
        <f>IF(AND($B17="NSO",$E17=""),"",IF(AND('Marks Entry'!BB19="AB",'Marks Entry'!BC19="AB"),"AB",IF(AND('Marks Entry'!BB19="ML",'Marks Entry'!BC19="ML"),"RE",IF('Marks Entry'!BB19="","",ROUNDUP(('Marks Entry'!BB19+'Marks Entry'!BC19)*30/100,0)))))</f>
        <v/>
      </c>
      <c r="DA17" s="381" t="str">
        <f t="shared" si="85"/>
        <v/>
      </c>
      <c r="DB17" s="361">
        <f t="shared" si="86"/>
        <v>0</v>
      </c>
      <c r="DC17" s="361">
        <f t="shared" si="87"/>
        <v>0</v>
      </c>
      <c r="DD17" s="362" t="str">
        <f t="shared" si="88"/>
        <v/>
      </c>
      <c r="DE17" s="361" t="str">
        <f t="shared" si="89"/>
        <v/>
      </c>
      <c r="DF17" s="361" t="str">
        <f t="shared" si="90"/>
        <v/>
      </c>
      <c r="DG17" s="361" t="str">
        <f t="shared" si="91"/>
        <v/>
      </c>
      <c r="DH17" s="361">
        <f t="shared" si="92"/>
        <v>0</v>
      </c>
      <c r="DI17" s="382" t="str">
        <f t="shared" si="93"/>
        <v>I</v>
      </c>
      <c r="DJ17" s="382" t="str">
        <f t="shared" si="94"/>
        <v>III</v>
      </c>
      <c r="DK17" s="382" t="str">
        <f t="shared" si="95"/>
        <v>I</v>
      </c>
      <c r="DL17" s="382" t="str">
        <f t="shared" si="96"/>
        <v>II</v>
      </c>
      <c r="DM17" s="382" t="str">
        <f t="shared" si="97"/>
        <v>D</v>
      </c>
      <c r="DN17" s="382" t="str">
        <f t="shared" si="98"/>
        <v/>
      </c>
      <c r="DO17" s="365">
        <f t="shared" si="99"/>
        <v>0</v>
      </c>
      <c r="DP17" s="365">
        <f t="shared" si="100"/>
        <v>0</v>
      </c>
      <c r="DQ17" s="365">
        <f t="shared" si="101"/>
        <v>0</v>
      </c>
      <c r="DR17" s="365">
        <f t="shared" si="102"/>
        <v>0</v>
      </c>
      <c r="DS17" s="365">
        <f t="shared" si="103"/>
        <v>0</v>
      </c>
      <c r="DT17" s="383" t="str">
        <f t="shared" si="104"/>
        <v>PASS</v>
      </c>
      <c r="DU17" s="482">
        <f>IF('Marks Entry'!BD19="","",'Marks Entry'!BD19)</f>
        <v>28</v>
      </c>
      <c r="DV17" s="482">
        <f>IF('Marks Entry'!BE19="","",'Marks Entry'!BE19)</f>
        <v>25</v>
      </c>
      <c r="DW17" s="482">
        <f>IF('Marks Entry'!BF19="","",'Marks Entry'!BF19)</f>
        <v>40</v>
      </c>
      <c r="DX17" s="384">
        <f t="shared" si="105"/>
        <v>93</v>
      </c>
      <c r="DY17" s="356" t="str">
        <f t="shared" si="106"/>
        <v>I</v>
      </c>
      <c r="DZ17" s="385" t="str">
        <f t="shared" si="107"/>
        <v/>
      </c>
      <c r="EA17" s="356" t="str">
        <f t="shared" si="108"/>
        <v>III</v>
      </c>
      <c r="EB17" s="385" t="str">
        <f t="shared" si="109"/>
        <v/>
      </c>
      <c r="EC17" s="356" t="str">
        <f t="shared" si="110"/>
        <v>I</v>
      </c>
      <c r="ED17" s="356" t="str">
        <f t="shared" si="111"/>
        <v>I</v>
      </c>
      <c r="EE17" s="356" t="str">
        <f t="shared" si="112"/>
        <v/>
      </c>
      <c r="EF17" s="386" t="str">
        <f t="shared" si="113"/>
        <v/>
      </c>
      <c r="EG17" s="385" t="str">
        <f t="shared" si="114"/>
        <v/>
      </c>
      <c r="EH17" s="356" t="str">
        <f t="shared" si="115"/>
        <v>II</v>
      </c>
      <c r="EI17" s="356" t="str">
        <f t="shared" si="116"/>
        <v/>
      </c>
      <c r="EJ17" s="356" t="str">
        <f t="shared" si="117"/>
        <v>II</v>
      </c>
      <c r="EK17" s="356" t="str">
        <f t="shared" si="118"/>
        <v/>
      </c>
      <c r="EL17" s="385" t="str">
        <f t="shared" si="119"/>
        <v/>
      </c>
      <c r="EM17" s="356" t="str">
        <f t="shared" si="120"/>
        <v>D</v>
      </c>
      <c r="EN17" s="356" t="str">
        <f t="shared" si="121"/>
        <v/>
      </c>
      <c r="EO17" s="356" t="str">
        <f t="shared" si="122"/>
        <v/>
      </c>
      <c r="EP17" s="356" t="str">
        <f t="shared" si="123"/>
        <v>D</v>
      </c>
      <c r="EQ17" s="385" t="str">
        <f t="shared" si="124"/>
        <v/>
      </c>
      <c r="ER17" s="356" t="str">
        <f t="shared" si="125"/>
        <v/>
      </c>
      <c r="ES17" s="356" t="str">
        <f t="shared" si="126"/>
        <v/>
      </c>
      <c r="ET17" s="356" t="str">
        <f t="shared" si="127"/>
        <v/>
      </c>
      <c r="EU17" s="356" t="str">
        <f t="shared" si="128"/>
        <v/>
      </c>
      <c r="EV17" s="385" t="str">
        <f t="shared" si="129"/>
        <v/>
      </c>
      <c r="EW17" s="385" t="str">
        <f t="shared" si="130"/>
        <v>D</v>
      </c>
      <c r="EX17" s="387">
        <f>IF('Student DATA Entry'!I14="","",'Student DATA Entry'!I14)</f>
        <v>370</v>
      </c>
      <c r="EY17" s="388">
        <f>IF('Student DATA Entry'!J14="","",'Student DATA Entry'!J14)</f>
        <v>282</v>
      </c>
      <c r="EZ17" s="373" t="str">
        <f t="shared" si="131"/>
        <v xml:space="preserve">      </v>
      </c>
      <c r="FA17" s="373" t="str">
        <f t="shared" si="132"/>
        <v xml:space="preserve">      </v>
      </c>
      <c r="FB17" s="373" t="str">
        <f t="shared" si="133"/>
        <v xml:space="preserve">      </v>
      </c>
      <c r="FC17" s="373" t="str">
        <f t="shared" si="134"/>
        <v xml:space="preserve">          INFORMATION TECHNOLOGY AND PROCESSING 1    </v>
      </c>
      <c r="FD17" s="373" t="str">
        <f t="shared" si="135"/>
        <v>Promoted to Class 12th</v>
      </c>
      <c r="FE17" s="484">
        <f t="shared" si="136"/>
        <v>313</v>
      </c>
      <c r="FF17" s="390">
        <f t="shared" si="137"/>
        <v>62.6</v>
      </c>
      <c r="FG17" s="483" t="str">
        <f t="shared" si="138"/>
        <v>I</v>
      </c>
      <c r="FH17" s="392">
        <f t="shared" si="27"/>
        <v>7.0000000000000249</v>
      </c>
      <c r="FI17" s="482" t="str">
        <f t="shared" si="139"/>
        <v/>
      </c>
    </row>
    <row r="18" spans="1:165" s="393" customFormat="1" ht="22" customHeight="1">
      <c r="A18" s="375">
        <v>13</v>
      </c>
      <c r="B18" s="376">
        <f>IF('Marks Entry'!B20="","",VALUE('Marks Entry'!B20))</f>
        <v>1113</v>
      </c>
      <c r="C18" s="377">
        <f>IF('Marks Entry'!C20="","",'Marks Entry'!C20)</f>
        <v>6248</v>
      </c>
      <c r="D18" s="378">
        <f>IF('Marks Entry'!D20="","",'Marks Entry'!D20)</f>
        <v>37623</v>
      </c>
      <c r="E18" s="379" t="str">
        <f>IF('Marks Entry'!E20="","",'Marks Entry'!E20)</f>
        <v>JITENDRA SINGH</v>
      </c>
      <c r="F18" s="379" t="str">
        <f>IF('Marks Entry'!F20="","",'Marks Entry'!F20)</f>
        <v>JASRAJ SINGH</v>
      </c>
      <c r="G18" s="379" t="str">
        <f>IF('Marks Entry'!G20="","",'Marks Entry'!G20)</f>
        <v>RUKMANI KANWAR</v>
      </c>
      <c r="H18" s="356" t="str">
        <f>IF('Marks Entry'!H20="","",'Marks Entry'!H20)</f>
        <v>GEN</v>
      </c>
      <c r="I18" s="356" t="str">
        <f>IF('Marks Entry'!I20="","",'Marks Entry'!I20)</f>
        <v>M</v>
      </c>
      <c r="J18" s="356">
        <f>IF('Marks Entry'!J20="","",'Marks Entry'!J20)</f>
        <v>4</v>
      </c>
      <c r="K18" s="356">
        <f>IF('Marks Entry'!K20="","",'Marks Entry'!K20)</f>
        <v>7</v>
      </c>
      <c r="L18" s="356">
        <f>IF('Marks Entry'!L20="","",'Marks Entry'!L20)</f>
        <v>8</v>
      </c>
      <c r="M18" s="357">
        <f t="shared" si="28"/>
        <v>19</v>
      </c>
      <c r="N18" s="380">
        <f t="shared" si="29"/>
        <v>13</v>
      </c>
      <c r="O18" s="356">
        <f>IF('Marks Entry'!M20="","",'Marks Entry'!M20)</f>
        <v>35</v>
      </c>
      <c r="P18" s="380">
        <f t="shared" si="30"/>
        <v>25</v>
      </c>
      <c r="Q18" s="377">
        <f>IF(AND($B18="NSO",$E18="",O18=""),"",IF(AND('Marks Entry'!N20="AB"),"AB",IF(AND('Marks Entry'!N20="ML"),"RE",IF('Marks Entry'!N20="","",ROUNDUP('Marks Entry'!N20*30/100,0)))))</f>
        <v>29</v>
      </c>
      <c r="R18" s="381">
        <f t="shared" si="31"/>
        <v>67</v>
      </c>
      <c r="S18" s="361">
        <f t="shared" si="32"/>
        <v>0</v>
      </c>
      <c r="T18" s="361">
        <f t="shared" si="33"/>
        <v>0</v>
      </c>
      <c r="U18" s="362">
        <f t="shared" si="34"/>
        <v>100</v>
      </c>
      <c r="V18" s="361" t="str">
        <f t="shared" si="35"/>
        <v/>
      </c>
      <c r="W18" s="361" t="str">
        <f t="shared" si="36"/>
        <v>P</v>
      </c>
      <c r="X18" s="361" t="str">
        <f t="shared" si="37"/>
        <v>I</v>
      </c>
      <c r="Y18" s="356">
        <f>IF('Marks Entry'!O20="","",'Marks Entry'!O20)</f>
        <v>5</v>
      </c>
      <c r="Z18" s="356">
        <f>IF('Marks Entry'!P20="","",'Marks Entry'!P20)</f>
        <v>6</v>
      </c>
      <c r="AA18" s="356">
        <f>IF('Marks Entry'!Q20="","",'Marks Entry'!Q20)</f>
        <v>3</v>
      </c>
      <c r="AB18" s="357">
        <f t="shared" si="38"/>
        <v>14</v>
      </c>
      <c r="AC18" s="380">
        <f t="shared" si="39"/>
        <v>10</v>
      </c>
      <c r="AD18" s="356">
        <f>IF('Marks Entry'!R20="","",'Marks Entry'!R20)</f>
        <v>12</v>
      </c>
      <c r="AE18" s="380">
        <f t="shared" si="40"/>
        <v>9</v>
      </c>
      <c r="AF18" s="377">
        <f>IF(AND($B18="NSO",$E18=""),"",IF(AND('Marks Entry'!S20="AB"),"AB",IF(AND('Marks Entry'!S20="ML"),"RE",IF('Marks Entry'!S20="","",ROUNDUP('Marks Entry'!S20*30/100,0)))))</f>
        <v>29</v>
      </c>
      <c r="AG18" s="381">
        <f t="shared" si="41"/>
        <v>48</v>
      </c>
      <c r="AH18" s="361">
        <f t="shared" si="42"/>
        <v>0</v>
      </c>
      <c r="AI18" s="361">
        <f t="shared" si="43"/>
        <v>0</v>
      </c>
      <c r="AJ18" s="362">
        <f t="shared" si="44"/>
        <v>100</v>
      </c>
      <c r="AK18" s="361" t="str">
        <f t="shared" si="45"/>
        <v/>
      </c>
      <c r="AL18" s="361" t="str">
        <f t="shared" si="46"/>
        <v>P</v>
      </c>
      <c r="AM18" s="361" t="str">
        <f t="shared" si="47"/>
        <v>II</v>
      </c>
      <c r="AN18" s="363">
        <f>IF('Marks Entry'!T20="","",'Marks Entry'!T20)</f>
        <v>1</v>
      </c>
      <c r="AO18" s="356">
        <f>IF('Marks Entry'!V20="","",'Marks Entry'!V20)</f>
        <v>9</v>
      </c>
      <c r="AP18" s="356">
        <f>IF('Marks Entry'!W20="","",'Marks Entry'!W20)</f>
        <v>8</v>
      </c>
      <c r="AQ18" s="356">
        <f>IF('Marks Entry'!X20="","",'Marks Entry'!X20)</f>
        <v>8</v>
      </c>
      <c r="AR18" s="357">
        <f t="shared" si="48"/>
        <v>25</v>
      </c>
      <c r="AS18" s="380">
        <f t="shared" si="49"/>
        <v>17</v>
      </c>
      <c r="AT18" s="356">
        <f>IF('Marks Entry'!Y20="","",'Marks Entry'!Y20)</f>
        <v>13</v>
      </c>
      <c r="AU18" s="356">
        <f>IF('Marks Entry'!Z20="","",'Marks Entry'!Z20)</f>
        <v>12</v>
      </c>
      <c r="AV18" s="356">
        <f t="shared" si="50"/>
        <v>25</v>
      </c>
      <c r="AW18" s="380">
        <f t="shared" si="51"/>
        <v>18</v>
      </c>
      <c r="AX18" s="377">
        <f>IF(AND($B18="NSO",$E18=""),"",IF(AND('Marks Entry'!AA20="AB",'Marks Entry'!AB20="AB"),"AB",IF(AND('Marks Entry'!AA20="ML",'Marks Entry'!AB20="ML"),"RE",IF('Marks Entry'!AA20="","",ROUNDUP(('Marks Entry'!AA20+'Marks Entry'!AB20)*30/100,0)))))</f>
        <v>28</v>
      </c>
      <c r="AY18" s="381">
        <f t="shared" si="52"/>
        <v>63</v>
      </c>
      <c r="AZ18" s="361">
        <f t="shared" si="53"/>
        <v>0</v>
      </c>
      <c r="BA18" s="361">
        <f t="shared" si="54"/>
        <v>0</v>
      </c>
      <c r="BB18" s="362">
        <f t="shared" si="55"/>
        <v>100</v>
      </c>
      <c r="BC18" s="361" t="str">
        <f t="shared" si="56"/>
        <v/>
      </c>
      <c r="BD18" s="361" t="str">
        <f t="shared" si="57"/>
        <v>P</v>
      </c>
      <c r="BE18" s="361" t="str">
        <f t="shared" si="58"/>
        <v>I</v>
      </c>
      <c r="BF18" s="363">
        <f>IF('Marks Entry'!AC20="","",'Marks Entry'!AC20)</f>
        <v>2</v>
      </c>
      <c r="BG18" s="356">
        <f>IF('Marks Entry'!AE20="","",'Marks Entry'!AE20)</f>
        <v>6</v>
      </c>
      <c r="BH18" s="356">
        <f>IF('Marks Entry'!AF20="","",'Marks Entry'!AF20)</f>
        <v>4</v>
      </c>
      <c r="BI18" s="356" t="str">
        <f>IF('Marks Entry'!AG20="","",'Marks Entry'!AG20)</f>
        <v>AB</v>
      </c>
      <c r="BJ18" s="357">
        <f t="shared" si="59"/>
        <v>10</v>
      </c>
      <c r="BK18" s="380">
        <f t="shared" si="60"/>
        <v>7</v>
      </c>
      <c r="BL18" s="356">
        <f>IF('Marks Entry'!AH20="","",'Marks Entry'!AH20)</f>
        <v>31</v>
      </c>
      <c r="BM18" s="356" t="str">
        <f>IF('Marks Entry'!AI20="","",'Marks Entry'!AI20)</f>
        <v/>
      </c>
      <c r="BN18" s="356">
        <f t="shared" si="61"/>
        <v>31</v>
      </c>
      <c r="BO18" s="380">
        <f t="shared" si="62"/>
        <v>23</v>
      </c>
      <c r="BP18" s="377">
        <f>IF(AND($B18="NSO",$E18=""),"",IF(AND('Marks Entry'!AJ20="AB",'Marks Entry'!AK20="AB"),"AB",IF(AND('Marks Entry'!AJ20="ML",'Marks Entry'!AK20="ML"),"RE",IF('Marks Entry'!AJ20="","",ROUNDUP(('Marks Entry'!AJ20+'Marks Entry'!AK20)*30/100,0)))))</f>
        <v>28</v>
      </c>
      <c r="BQ18" s="381">
        <f t="shared" si="63"/>
        <v>58</v>
      </c>
      <c r="BR18" s="361">
        <f t="shared" si="64"/>
        <v>0</v>
      </c>
      <c r="BS18" s="361">
        <f t="shared" si="65"/>
        <v>0</v>
      </c>
      <c r="BT18" s="362">
        <f t="shared" si="66"/>
        <v>100</v>
      </c>
      <c r="BU18" s="361" t="str">
        <f t="shared" si="67"/>
        <v/>
      </c>
      <c r="BV18" s="361" t="str">
        <f t="shared" si="68"/>
        <v>P</v>
      </c>
      <c r="BW18" s="361" t="str">
        <f t="shared" si="69"/>
        <v>II</v>
      </c>
      <c r="BX18" s="363">
        <f>IF('Marks Entry'!AL20="","",'Marks Entry'!AL20)</f>
        <v>3</v>
      </c>
      <c r="BY18" s="356">
        <f>IF('Marks Entry'!AN20="","",'Marks Entry'!AN20)</f>
        <v>4</v>
      </c>
      <c r="BZ18" s="356">
        <f>IF('Marks Entry'!AO20="","",'Marks Entry'!AO20)</f>
        <v>3</v>
      </c>
      <c r="CA18" s="356">
        <f>IF('Marks Entry'!AP20="","",'Marks Entry'!AP20)</f>
        <v>7</v>
      </c>
      <c r="CB18" s="357">
        <f t="shared" si="70"/>
        <v>14</v>
      </c>
      <c r="CC18" s="380">
        <f t="shared" si="71"/>
        <v>10</v>
      </c>
      <c r="CD18" s="356">
        <f>IF('Marks Entry'!AQ20="","",'Marks Entry'!AQ20)</f>
        <v>38</v>
      </c>
      <c r="CE18" s="356">
        <f>IF('Marks Entry'!AR20="","",'Marks Entry'!AR20)</f>
        <v>18</v>
      </c>
      <c r="CF18" s="356">
        <f t="shared" si="72"/>
        <v>56</v>
      </c>
      <c r="CG18" s="380">
        <f t="shared" si="73"/>
        <v>40</v>
      </c>
      <c r="CH18" s="377">
        <f>IF(AND($B18="NSO",$E18=""),"",IF(AND('Marks Entry'!AS20="AB",'Marks Entry'!AT20="AB"),"AB",IF(AND('Marks Entry'!AS20="ML",'Marks Entry'!AT20="ML"),"RE",IF('Marks Entry'!AS20="","",ROUNDUP(('Marks Entry'!AS20+'Marks Entry'!AT20)*30/100,0)))))</f>
        <v>28</v>
      </c>
      <c r="CI18" s="381">
        <f t="shared" si="74"/>
        <v>78</v>
      </c>
      <c r="CJ18" s="361">
        <f t="shared" si="75"/>
        <v>0</v>
      </c>
      <c r="CK18" s="361">
        <f t="shared" si="76"/>
        <v>0</v>
      </c>
      <c r="CL18" s="362">
        <f t="shared" si="77"/>
        <v>100</v>
      </c>
      <c r="CM18" s="361" t="str">
        <f t="shared" si="78"/>
        <v/>
      </c>
      <c r="CN18" s="361" t="str">
        <f t="shared" si="79"/>
        <v>P</v>
      </c>
      <c r="CO18" s="361" t="str">
        <f t="shared" si="80"/>
        <v>D</v>
      </c>
      <c r="CP18" s="363" t="str">
        <f>IF('Marks Entry'!AU20="","",'Marks Entry'!AU20)</f>
        <v/>
      </c>
      <c r="CQ18" s="356" t="str">
        <f>IF('Marks Entry'!AW20="","",'Marks Entry'!AW20)</f>
        <v/>
      </c>
      <c r="CR18" s="356" t="str">
        <f>IF('Marks Entry'!AX20="","",'Marks Entry'!AX20)</f>
        <v/>
      </c>
      <c r="CS18" s="356" t="str">
        <f>IF('Marks Entry'!AY20="","",'Marks Entry'!AY20)</f>
        <v/>
      </c>
      <c r="CT18" s="357" t="str">
        <f t="shared" si="81"/>
        <v/>
      </c>
      <c r="CU18" s="380" t="str">
        <f t="shared" si="82"/>
        <v/>
      </c>
      <c r="CV18" s="356" t="str">
        <f>IF('Marks Entry'!AZ20="","",'Marks Entry'!AZ20)</f>
        <v/>
      </c>
      <c r="CW18" s="356" t="str">
        <f>IF('Marks Entry'!BA20="","",'Marks Entry'!BA20)</f>
        <v/>
      </c>
      <c r="CX18" s="356" t="str">
        <f t="shared" si="83"/>
        <v/>
      </c>
      <c r="CY18" s="380" t="str">
        <f t="shared" si="84"/>
        <v/>
      </c>
      <c r="CZ18" s="377" t="str">
        <f>IF(AND($B18="NSO",$E18=""),"",IF(AND('Marks Entry'!BB20="AB",'Marks Entry'!BC20="AB"),"AB",IF(AND('Marks Entry'!BB20="ML",'Marks Entry'!BC20="ML"),"RE",IF('Marks Entry'!BB20="","",ROUNDUP(('Marks Entry'!BB20+'Marks Entry'!BC20)*30/100,0)))))</f>
        <v/>
      </c>
      <c r="DA18" s="381" t="str">
        <f t="shared" si="85"/>
        <v/>
      </c>
      <c r="DB18" s="361">
        <f t="shared" si="86"/>
        <v>0</v>
      </c>
      <c r="DC18" s="361">
        <f t="shared" si="87"/>
        <v>0</v>
      </c>
      <c r="DD18" s="362" t="str">
        <f t="shared" si="88"/>
        <v/>
      </c>
      <c r="DE18" s="361" t="str">
        <f t="shared" si="89"/>
        <v/>
      </c>
      <c r="DF18" s="361" t="str">
        <f t="shared" si="90"/>
        <v/>
      </c>
      <c r="DG18" s="361" t="str">
        <f t="shared" si="91"/>
        <v/>
      </c>
      <c r="DH18" s="361">
        <f t="shared" si="92"/>
        <v>0</v>
      </c>
      <c r="DI18" s="382" t="str">
        <f t="shared" si="93"/>
        <v>I</v>
      </c>
      <c r="DJ18" s="382" t="str">
        <f t="shared" si="94"/>
        <v>II</v>
      </c>
      <c r="DK18" s="382" t="str">
        <f t="shared" si="95"/>
        <v>I</v>
      </c>
      <c r="DL18" s="382" t="str">
        <f t="shared" si="96"/>
        <v>II</v>
      </c>
      <c r="DM18" s="382" t="str">
        <f t="shared" si="97"/>
        <v>D</v>
      </c>
      <c r="DN18" s="382" t="str">
        <f t="shared" si="98"/>
        <v/>
      </c>
      <c r="DO18" s="365">
        <f t="shared" si="99"/>
        <v>0</v>
      </c>
      <c r="DP18" s="365">
        <f t="shared" si="100"/>
        <v>0</v>
      </c>
      <c r="DQ18" s="365">
        <f t="shared" si="101"/>
        <v>0</v>
      </c>
      <c r="DR18" s="365">
        <f t="shared" si="102"/>
        <v>0</v>
      </c>
      <c r="DS18" s="365">
        <f t="shared" si="103"/>
        <v>0</v>
      </c>
      <c r="DT18" s="383" t="str">
        <f t="shared" si="104"/>
        <v>PASS</v>
      </c>
      <c r="DU18" s="482">
        <f>IF('Marks Entry'!BD20="","",'Marks Entry'!BD20)</f>
        <v>28</v>
      </c>
      <c r="DV18" s="482">
        <f>IF('Marks Entry'!BE20="","",'Marks Entry'!BE20)</f>
        <v>25</v>
      </c>
      <c r="DW18" s="482">
        <f>IF('Marks Entry'!BF20="","",'Marks Entry'!BF20)</f>
        <v>40</v>
      </c>
      <c r="DX18" s="384">
        <f t="shared" si="105"/>
        <v>93</v>
      </c>
      <c r="DY18" s="356" t="str">
        <f t="shared" si="106"/>
        <v>I</v>
      </c>
      <c r="DZ18" s="385" t="str">
        <f t="shared" si="107"/>
        <v/>
      </c>
      <c r="EA18" s="356" t="str">
        <f t="shared" si="108"/>
        <v>II</v>
      </c>
      <c r="EB18" s="385" t="str">
        <f t="shared" si="109"/>
        <v/>
      </c>
      <c r="EC18" s="356" t="str">
        <f t="shared" si="110"/>
        <v>I</v>
      </c>
      <c r="ED18" s="356" t="str">
        <f t="shared" si="111"/>
        <v>I</v>
      </c>
      <c r="EE18" s="356" t="str">
        <f t="shared" si="112"/>
        <v/>
      </c>
      <c r="EF18" s="386" t="str">
        <f t="shared" si="113"/>
        <v/>
      </c>
      <c r="EG18" s="385" t="str">
        <f t="shared" si="114"/>
        <v/>
      </c>
      <c r="EH18" s="356" t="str">
        <f t="shared" si="115"/>
        <v>II</v>
      </c>
      <c r="EI18" s="356" t="str">
        <f t="shared" si="116"/>
        <v/>
      </c>
      <c r="EJ18" s="356" t="str">
        <f t="shared" si="117"/>
        <v>II</v>
      </c>
      <c r="EK18" s="356" t="str">
        <f t="shared" si="118"/>
        <v/>
      </c>
      <c r="EL18" s="385" t="str">
        <f t="shared" si="119"/>
        <v/>
      </c>
      <c r="EM18" s="356" t="str">
        <f t="shared" si="120"/>
        <v>D</v>
      </c>
      <c r="EN18" s="356" t="str">
        <f t="shared" si="121"/>
        <v/>
      </c>
      <c r="EO18" s="356" t="str">
        <f t="shared" si="122"/>
        <v/>
      </c>
      <c r="EP18" s="356" t="str">
        <f t="shared" si="123"/>
        <v>D</v>
      </c>
      <c r="EQ18" s="385" t="str">
        <f t="shared" si="124"/>
        <v/>
      </c>
      <c r="ER18" s="356" t="str">
        <f t="shared" si="125"/>
        <v/>
      </c>
      <c r="ES18" s="356" t="str">
        <f t="shared" si="126"/>
        <v/>
      </c>
      <c r="ET18" s="356" t="str">
        <f t="shared" si="127"/>
        <v/>
      </c>
      <c r="EU18" s="356" t="str">
        <f t="shared" si="128"/>
        <v/>
      </c>
      <c r="EV18" s="385" t="str">
        <f t="shared" si="129"/>
        <v/>
      </c>
      <c r="EW18" s="385" t="str">
        <f t="shared" si="130"/>
        <v>D</v>
      </c>
      <c r="EX18" s="387">
        <f>IF('Student DATA Entry'!I15="","",'Student DATA Entry'!I15)</f>
        <v>370</v>
      </c>
      <c r="EY18" s="388">
        <f>IF('Student DATA Entry'!J15="","",'Student DATA Entry'!J15)</f>
        <v>290</v>
      </c>
      <c r="EZ18" s="373" t="str">
        <f t="shared" si="131"/>
        <v xml:space="preserve">      </v>
      </c>
      <c r="FA18" s="373" t="str">
        <f t="shared" si="132"/>
        <v xml:space="preserve">      </v>
      </c>
      <c r="FB18" s="373" t="str">
        <f t="shared" si="133"/>
        <v xml:space="preserve">      </v>
      </c>
      <c r="FC18" s="373" t="str">
        <f t="shared" si="134"/>
        <v xml:space="preserve">          INFORMATION TECHNOLOGY AND PROCESSING 1    </v>
      </c>
      <c r="FD18" s="373" t="str">
        <f t="shared" si="135"/>
        <v>Promoted to Class 12th</v>
      </c>
      <c r="FE18" s="484">
        <f t="shared" si="136"/>
        <v>314</v>
      </c>
      <c r="FF18" s="390">
        <f t="shared" si="137"/>
        <v>62.8</v>
      </c>
      <c r="FG18" s="483" t="str">
        <f t="shared" si="138"/>
        <v>I</v>
      </c>
      <c r="FH18" s="392">
        <f t="shared" si="27"/>
        <v>6.0000000000000258</v>
      </c>
      <c r="FI18" s="482" t="str">
        <f t="shared" si="139"/>
        <v/>
      </c>
    </row>
    <row r="19" spans="1:165" s="393" customFormat="1" ht="22" customHeight="1">
      <c r="A19" s="375">
        <v>14</v>
      </c>
      <c r="B19" s="376">
        <f>IF('Marks Entry'!B21="","",VALUE('Marks Entry'!B21))</f>
        <v>1114</v>
      </c>
      <c r="C19" s="377">
        <f>IF('Marks Entry'!C21="","",'Marks Entry'!C21)</f>
        <v>6286</v>
      </c>
      <c r="D19" s="378">
        <f>IF('Marks Entry'!D21="","",'Marks Entry'!D21)</f>
        <v>38247</v>
      </c>
      <c r="E19" s="379" t="str">
        <f>IF('Marks Entry'!E21="","",'Marks Entry'!E21)</f>
        <v>KARAN SINGH RATHORE</v>
      </c>
      <c r="F19" s="379" t="str">
        <f>IF('Marks Entry'!F21="","",'Marks Entry'!F21)</f>
        <v>GUMAN SINGH RATHORE</v>
      </c>
      <c r="G19" s="379" t="str">
        <f>IF('Marks Entry'!G21="","",'Marks Entry'!G21)</f>
        <v>SANJU KANWAR</v>
      </c>
      <c r="H19" s="356" t="str">
        <f>IF('Marks Entry'!H21="","",'Marks Entry'!H21)</f>
        <v>GEN</v>
      </c>
      <c r="I19" s="356" t="str">
        <f>IF('Marks Entry'!I21="","",'Marks Entry'!I21)</f>
        <v>M</v>
      </c>
      <c r="J19" s="356">
        <f>IF('Marks Entry'!J21="","",'Marks Entry'!J21)</f>
        <v>4</v>
      </c>
      <c r="K19" s="356">
        <f>IF('Marks Entry'!K21="","",'Marks Entry'!K21)</f>
        <v>7</v>
      </c>
      <c r="L19" s="356">
        <f>IF('Marks Entry'!L21="","",'Marks Entry'!L21)</f>
        <v>8</v>
      </c>
      <c r="M19" s="357">
        <f t="shared" si="28"/>
        <v>19</v>
      </c>
      <c r="N19" s="380">
        <f t="shared" si="29"/>
        <v>13</v>
      </c>
      <c r="O19" s="356">
        <f>IF('Marks Entry'!M21="","",'Marks Entry'!M21)</f>
        <v>35</v>
      </c>
      <c r="P19" s="380">
        <f t="shared" si="30"/>
        <v>25</v>
      </c>
      <c r="Q19" s="377">
        <f>IF(AND($B19="NSO",$E19="",O19=""),"",IF(AND('Marks Entry'!N21="AB"),"AB",IF(AND('Marks Entry'!N21="ML"),"RE",IF('Marks Entry'!N21="","",ROUNDUP('Marks Entry'!N21*30/100,0)))))</f>
        <v>29</v>
      </c>
      <c r="R19" s="381">
        <f t="shared" si="31"/>
        <v>67</v>
      </c>
      <c r="S19" s="361">
        <f t="shared" si="32"/>
        <v>0</v>
      </c>
      <c r="T19" s="361">
        <f t="shared" si="33"/>
        <v>0</v>
      </c>
      <c r="U19" s="362">
        <f t="shared" si="34"/>
        <v>100</v>
      </c>
      <c r="V19" s="361" t="str">
        <f t="shared" si="35"/>
        <v/>
      </c>
      <c r="W19" s="361" t="str">
        <f t="shared" si="36"/>
        <v>P</v>
      </c>
      <c r="X19" s="361" t="str">
        <f t="shared" si="37"/>
        <v>I</v>
      </c>
      <c r="Y19" s="356">
        <f>IF('Marks Entry'!O21="","",'Marks Entry'!O21)</f>
        <v>5</v>
      </c>
      <c r="Z19" s="356">
        <f>IF('Marks Entry'!P21="","",'Marks Entry'!P21)</f>
        <v>6</v>
      </c>
      <c r="AA19" s="356">
        <f>IF('Marks Entry'!Q21="","",'Marks Entry'!Q21)</f>
        <v>4</v>
      </c>
      <c r="AB19" s="357">
        <f t="shared" si="38"/>
        <v>15</v>
      </c>
      <c r="AC19" s="380">
        <f t="shared" si="39"/>
        <v>10</v>
      </c>
      <c r="AD19" s="356">
        <f>IF('Marks Entry'!R21="","",'Marks Entry'!R21)</f>
        <v>12</v>
      </c>
      <c r="AE19" s="380">
        <f t="shared" si="40"/>
        <v>9</v>
      </c>
      <c r="AF19" s="377">
        <f>IF(AND($B19="NSO",$E19=""),"",IF(AND('Marks Entry'!S21="AB"),"AB",IF(AND('Marks Entry'!S21="ML"),"RE",IF('Marks Entry'!S21="","",ROUNDUP('Marks Entry'!S21*30/100,0)))))</f>
        <v>29</v>
      </c>
      <c r="AG19" s="381">
        <f t="shared" si="41"/>
        <v>48</v>
      </c>
      <c r="AH19" s="361">
        <f t="shared" si="42"/>
        <v>0</v>
      </c>
      <c r="AI19" s="361">
        <f t="shared" si="43"/>
        <v>0</v>
      </c>
      <c r="AJ19" s="362">
        <f t="shared" si="44"/>
        <v>100</v>
      </c>
      <c r="AK19" s="361" t="str">
        <f t="shared" si="45"/>
        <v/>
      </c>
      <c r="AL19" s="361" t="str">
        <f t="shared" si="46"/>
        <v>P</v>
      </c>
      <c r="AM19" s="361" t="str">
        <f t="shared" si="47"/>
        <v>II</v>
      </c>
      <c r="AN19" s="363">
        <f>IF('Marks Entry'!T21="","",'Marks Entry'!T21)</f>
        <v>1</v>
      </c>
      <c r="AO19" s="356">
        <f>IF('Marks Entry'!V21="","",'Marks Entry'!V21)</f>
        <v>9</v>
      </c>
      <c r="AP19" s="356">
        <f>IF('Marks Entry'!W21="","",'Marks Entry'!W21)</f>
        <v>8</v>
      </c>
      <c r="AQ19" s="356">
        <f>IF('Marks Entry'!X21="","",'Marks Entry'!X21)</f>
        <v>8</v>
      </c>
      <c r="AR19" s="357">
        <f t="shared" si="48"/>
        <v>25</v>
      </c>
      <c r="AS19" s="380">
        <f t="shared" si="49"/>
        <v>17</v>
      </c>
      <c r="AT19" s="356">
        <f>IF('Marks Entry'!Y21="","",'Marks Entry'!Y21)</f>
        <v>13</v>
      </c>
      <c r="AU19" s="356">
        <f>IF('Marks Entry'!Z21="","",'Marks Entry'!Z21)</f>
        <v>12</v>
      </c>
      <c r="AV19" s="356">
        <f t="shared" si="50"/>
        <v>25</v>
      </c>
      <c r="AW19" s="380">
        <f t="shared" si="51"/>
        <v>18</v>
      </c>
      <c r="AX19" s="377">
        <f>IF(AND($B19="NSO",$E19=""),"",IF(AND('Marks Entry'!AA21="AB",'Marks Entry'!AB21="AB"),"AB",IF(AND('Marks Entry'!AA21="ML",'Marks Entry'!AB21="ML"),"RE",IF('Marks Entry'!AA21="","",ROUNDUP(('Marks Entry'!AA21+'Marks Entry'!AB21)*30/100,0)))))</f>
        <v>28</v>
      </c>
      <c r="AY19" s="381">
        <f t="shared" si="52"/>
        <v>63</v>
      </c>
      <c r="AZ19" s="361">
        <f t="shared" si="53"/>
        <v>0</v>
      </c>
      <c r="BA19" s="361">
        <f t="shared" si="54"/>
        <v>0</v>
      </c>
      <c r="BB19" s="362">
        <f t="shared" si="55"/>
        <v>100</v>
      </c>
      <c r="BC19" s="361" t="str">
        <f t="shared" si="56"/>
        <v/>
      </c>
      <c r="BD19" s="361" t="str">
        <f t="shared" si="57"/>
        <v>P</v>
      </c>
      <c r="BE19" s="361" t="str">
        <f t="shared" si="58"/>
        <v>I</v>
      </c>
      <c r="BF19" s="363">
        <f>IF('Marks Entry'!AC21="","",'Marks Entry'!AC21)</f>
        <v>2</v>
      </c>
      <c r="BG19" s="356">
        <f>IF('Marks Entry'!AE21="","",'Marks Entry'!AE21)</f>
        <v>6</v>
      </c>
      <c r="BH19" s="356">
        <f>IF('Marks Entry'!AF21="","",'Marks Entry'!AF21)</f>
        <v>4</v>
      </c>
      <c r="BI19" s="356" t="str">
        <f>IF('Marks Entry'!AG21="","",'Marks Entry'!AG21)</f>
        <v>AB</v>
      </c>
      <c r="BJ19" s="357">
        <f t="shared" si="59"/>
        <v>10</v>
      </c>
      <c r="BK19" s="380">
        <f t="shared" si="60"/>
        <v>7</v>
      </c>
      <c r="BL19" s="356">
        <f>IF('Marks Entry'!AH21="","",'Marks Entry'!AH21)</f>
        <v>31</v>
      </c>
      <c r="BM19" s="356" t="str">
        <f>IF('Marks Entry'!AI21="","",'Marks Entry'!AI21)</f>
        <v/>
      </c>
      <c r="BN19" s="356">
        <f t="shared" si="61"/>
        <v>31</v>
      </c>
      <c r="BO19" s="380">
        <f t="shared" si="62"/>
        <v>23</v>
      </c>
      <c r="BP19" s="377">
        <f>IF(AND($B19="NSO",$E19=""),"",IF(AND('Marks Entry'!AJ21="AB",'Marks Entry'!AK21="AB"),"AB",IF(AND('Marks Entry'!AJ21="ML",'Marks Entry'!AK21="ML"),"RE",IF('Marks Entry'!AJ21="","",ROUNDUP(('Marks Entry'!AJ21+'Marks Entry'!AK21)*30/100,0)))))</f>
        <v>28</v>
      </c>
      <c r="BQ19" s="381">
        <f t="shared" si="63"/>
        <v>58</v>
      </c>
      <c r="BR19" s="361">
        <f t="shared" si="64"/>
        <v>0</v>
      </c>
      <c r="BS19" s="361">
        <f t="shared" si="65"/>
        <v>0</v>
      </c>
      <c r="BT19" s="362">
        <f t="shared" si="66"/>
        <v>100</v>
      </c>
      <c r="BU19" s="361" t="str">
        <f t="shared" si="67"/>
        <v/>
      </c>
      <c r="BV19" s="361" t="str">
        <f t="shared" si="68"/>
        <v>P</v>
      </c>
      <c r="BW19" s="361" t="str">
        <f t="shared" si="69"/>
        <v>II</v>
      </c>
      <c r="BX19" s="363">
        <f>IF('Marks Entry'!AL21="","",'Marks Entry'!AL21)</f>
        <v>3</v>
      </c>
      <c r="BY19" s="356">
        <f>IF('Marks Entry'!AN21="","",'Marks Entry'!AN21)</f>
        <v>4</v>
      </c>
      <c r="BZ19" s="356">
        <f>IF('Marks Entry'!AO21="","",'Marks Entry'!AO21)</f>
        <v>3</v>
      </c>
      <c r="CA19" s="356">
        <f>IF('Marks Entry'!AP21="","",'Marks Entry'!AP21)</f>
        <v>7</v>
      </c>
      <c r="CB19" s="357">
        <f t="shared" si="70"/>
        <v>14</v>
      </c>
      <c r="CC19" s="380">
        <f t="shared" si="71"/>
        <v>10</v>
      </c>
      <c r="CD19" s="356">
        <f>IF('Marks Entry'!AQ21="","",'Marks Entry'!AQ21)</f>
        <v>38</v>
      </c>
      <c r="CE19" s="356">
        <f>IF('Marks Entry'!AR21="","",'Marks Entry'!AR21)</f>
        <v>18</v>
      </c>
      <c r="CF19" s="356">
        <f t="shared" si="72"/>
        <v>56</v>
      </c>
      <c r="CG19" s="380">
        <f t="shared" si="73"/>
        <v>40</v>
      </c>
      <c r="CH19" s="377">
        <f>IF(AND($B19="NSO",$E19=""),"",IF(AND('Marks Entry'!AS21="AB",'Marks Entry'!AT21="AB"),"AB",IF(AND('Marks Entry'!AS21="ML",'Marks Entry'!AT21="ML"),"RE",IF('Marks Entry'!AS21="","",ROUNDUP(('Marks Entry'!AS21+'Marks Entry'!AT21)*30/100,0)))))</f>
        <v>28</v>
      </c>
      <c r="CI19" s="381">
        <f t="shared" si="74"/>
        <v>78</v>
      </c>
      <c r="CJ19" s="361">
        <f t="shared" si="75"/>
        <v>0</v>
      </c>
      <c r="CK19" s="361">
        <f t="shared" si="76"/>
        <v>0</v>
      </c>
      <c r="CL19" s="362">
        <f t="shared" si="77"/>
        <v>100</v>
      </c>
      <c r="CM19" s="361" t="str">
        <f t="shared" si="78"/>
        <v/>
      </c>
      <c r="CN19" s="361" t="str">
        <f t="shared" si="79"/>
        <v>P</v>
      </c>
      <c r="CO19" s="361" t="str">
        <f t="shared" si="80"/>
        <v>D</v>
      </c>
      <c r="CP19" s="363" t="str">
        <f>IF('Marks Entry'!AU21="","",'Marks Entry'!AU21)</f>
        <v/>
      </c>
      <c r="CQ19" s="356" t="str">
        <f>IF('Marks Entry'!AW21="","",'Marks Entry'!AW21)</f>
        <v/>
      </c>
      <c r="CR19" s="356" t="str">
        <f>IF('Marks Entry'!AX21="","",'Marks Entry'!AX21)</f>
        <v/>
      </c>
      <c r="CS19" s="356" t="str">
        <f>IF('Marks Entry'!AY21="","",'Marks Entry'!AY21)</f>
        <v/>
      </c>
      <c r="CT19" s="357" t="str">
        <f t="shared" si="81"/>
        <v/>
      </c>
      <c r="CU19" s="380" t="str">
        <f t="shared" si="82"/>
        <v/>
      </c>
      <c r="CV19" s="356" t="str">
        <f>IF('Marks Entry'!AZ21="","",'Marks Entry'!AZ21)</f>
        <v/>
      </c>
      <c r="CW19" s="356" t="str">
        <f>IF('Marks Entry'!BA21="","",'Marks Entry'!BA21)</f>
        <v/>
      </c>
      <c r="CX19" s="356" t="str">
        <f t="shared" si="83"/>
        <v/>
      </c>
      <c r="CY19" s="380" t="str">
        <f t="shared" si="84"/>
        <v/>
      </c>
      <c r="CZ19" s="377" t="str">
        <f>IF(AND($B19="NSO",$E19=""),"",IF(AND('Marks Entry'!BB21="AB",'Marks Entry'!BC21="AB"),"AB",IF(AND('Marks Entry'!BB21="ML",'Marks Entry'!BC21="ML"),"RE",IF('Marks Entry'!BB21="","",ROUNDUP(('Marks Entry'!BB21+'Marks Entry'!BC21)*30/100,0)))))</f>
        <v/>
      </c>
      <c r="DA19" s="381" t="str">
        <f t="shared" si="85"/>
        <v/>
      </c>
      <c r="DB19" s="361">
        <f t="shared" si="86"/>
        <v>0</v>
      </c>
      <c r="DC19" s="361">
        <f t="shared" si="87"/>
        <v>0</v>
      </c>
      <c r="DD19" s="362" t="str">
        <f t="shared" si="88"/>
        <v/>
      </c>
      <c r="DE19" s="361" t="str">
        <f t="shared" si="89"/>
        <v/>
      </c>
      <c r="DF19" s="361" t="str">
        <f t="shared" si="90"/>
        <v/>
      </c>
      <c r="DG19" s="361" t="str">
        <f t="shared" si="91"/>
        <v/>
      </c>
      <c r="DH19" s="361">
        <f t="shared" si="92"/>
        <v>0</v>
      </c>
      <c r="DI19" s="382" t="str">
        <f t="shared" si="93"/>
        <v>I</v>
      </c>
      <c r="DJ19" s="382" t="str">
        <f t="shared" si="94"/>
        <v>II</v>
      </c>
      <c r="DK19" s="382" t="str">
        <f t="shared" si="95"/>
        <v>I</v>
      </c>
      <c r="DL19" s="382" t="str">
        <f t="shared" si="96"/>
        <v>II</v>
      </c>
      <c r="DM19" s="382" t="str">
        <f t="shared" si="97"/>
        <v>D</v>
      </c>
      <c r="DN19" s="382" t="str">
        <f t="shared" si="98"/>
        <v/>
      </c>
      <c r="DO19" s="365">
        <f t="shared" si="99"/>
        <v>0</v>
      </c>
      <c r="DP19" s="365">
        <f t="shared" si="100"/>
        <v>0</v>
      </c>
      <c r="DQ19" s="365">
        <f t="shared" si="101"/>
        <v>0</v>
      </c>
      <c r="DR19" s="365">
        <f t="shared" si="102"/>
        <v>0</v>
      </c>
      <c r="DS19" s="365">
        <f t="shared" si="103"/>
        <v>0</v>
      </c>
      <c r="DT19" s="383" t="str">
        <f t="shared" si="104"/>
        <v>PASS</v>
      </c>
      <c r="DU19" s="482">
        <f>IF('Marks Entry'!BD21="","",'Marks Entry'!BD21)</f>
        <v>28</v>
      </c>
      <c r="DV19" s="482">
        <f>IF('Marks Entry'!BE21="","",'Marks Entry'!BE21)</f>
        <v>25</v>
      </c>
      <c r="DW19" s="482">
        <f>IF('Marks Entry'!BF21="","",'Marks Entry'!BF21)</f>
        <v>40</v>
      </c>
      <c r="DX19" s="384">
        <f t="shared" si="105"/>
        <v>93</v>
      </c>
      <c r="DY19" s="356" t="str">
        <f t="shared" si="106"/>
        <v>I</v>
      </c>
      <c r="DZ19" s="385" t="str">
        <f t="shared" si="107"/>
        <v/>
      </c>
      <c r="EA19" s="356" t="str">
        <f t="shared" si="108"/>
        <v>II</v>
      </c>
      <c r="EB19" s="385" t="str">
        <f t="shared" si="109"/>
        <v/>
      </c>
      <c r="EC19" s="356" t="str">
        <f t="shared" si="110"/>
        <v>I</v>
      </c>
      <c r="ED19" s="356" t="str">
        <f t="shared" si="111"/>
        <v>I</v>
      </c>
      <c r="EE19" s="356" t="str">
        <f t="shared" si="112"/>
        <v/>
      </c>
      <c r="EF19" s="386" t="str">
        <f t="shared" si="113"/>
        <v/>
      </c>
      <c r="EG19" s="385" t="str">
        <f t="shared" si="114"/>
        <v/>
      </c>
      <c r="EH19" s="356" t="str">
        <f t="shared" si="115"/>
        <v>II</v>
      </c>
      <c r="EI19" s="356" t="str">
        <f t="shared" si="116"/>
        <v/>
      </c>
      <c r="EJ19" s="356" t="str">
        <f t="shared" si="117"/>
        <v>II</v>
      </c>
      <c r="EK19" s="356" t="str">
        <f t="shared" si="118"/>
        <v/>
      </c>
      <c r="EL19" s="385" t="str">
        <f t="shared" si="119"/>
        <v/>
      </c>
      <c r="EM19" s="356" t="str">
        <f t="shared" si="120"/>
        <v>D</v>
      </c>
      <c r="EN19" s="356" t="str">
        <f t="shared" si="121"/>
        <v/>
      </c>
      <c r="EO19" s="356" t="str">
        <f t="shared" si="122"/>
        <v/>
      </c>
      <c r="EP19" s="356" t="str">
        <f t="shared" si="123"/>
        <v>D</v>
      </c>
      <c r="EQ19" s="385" t="str">
        <f t="shared" si="124"/>
        <v/>
      </c>
      <c r="ER19" s="356" t="str">
        <f t="shared" si="125"/>
        <v/>
      </c>
      <c r="ES19" s="356" t="str">
        <f t="shared" si="126"/>
        <v/>
      </c>
      <c r="ET19" s="356" t="str">
        <f t="shared" si="127"/>
        <v/>
      </c>
      <c r="EU19" s="356" t="str">
        <f t="shared" si="128"/>
        <v/>
      </c>
      <c r="EV19" s="385" t="str">
        <f t="shared" si="129"/>
        <v/>
      </c>
      <c r="EW19" s="385" t="str">
        <f t="shared" si="130"/>
        <v>D</v>
      </c>
      <c r="EX19" s="387">
        <f>IF('Student DATA Entry'!I16="","",'Student DATA Entry'!I16)</f>
        <v>370</v>
      </c>
      <c r="EY19" s="388">
        <f>IF('Student DATA Entry'!J16="","",'Student DATA Entry'!J16)</f>
        <v>296</v>
      </c>
      <c r="EZ19" s="373" t="str">
        <f t="shared" si="131"/>
        <v xml:space="preserve">      </v>
      </c>
      <c r="FA19" s="373" t="str">
        <f t="shared" si="132"/>
        <v xml:space="preserve">      </v>
      </c>
      <c r="FB19" s="373" t="str">
        <f t="shared" si="133"/>
        <v xml:space="preserve">      </v>
      </c>
      <c r="FC19" s="373" t="str">
        <f t="shared" si="134"/>
        <v xml:space="preserve">          INFORMATION TECHNOLOGY AND PROCESSING 1    </v>
      </c>
      <c r="FD19" s="373" t="str">
        <f t="shared" si="135"/>
        <v>Promoted to Class 12th</v>
      </c>
      <c r="FE19" s="484">
        <f t="shared" si="136"/>
        <v>314</v>
      </c>
      <c r="FF19" s="390">
        <f t="shared" si="137"/>
        <v>62.8</v>
      </c>
      <c r="FG19" s="483" t="str">
        <f t="shared" si="138"/>
        <v>I</v>
      </c>
      <c r="FH19" s="392">
        <f t="shared" si="27"/>
        <v>6.0000000000000258</v>
      </c>
      <c r="FI19" s="482" t="str">
        <f t="shared" si="139"/>
        <v/>
      </c>
    </row>
    <row r="20" spans="1:165" s="393" customFormat="1" ht="22" customHeight="1">
      <c r="A20" s="375">
        <v>15</v>
      </c>
      <c r="B20" s="376">
        <f>IF('Marks Entry'!B22="","",VALUE('Marks Entry'!B22))</f>
        <v>1115</v>
      </c>
      <c r="C20" s="377">
        <f>IF('Marks Entry'!C22="","",'Marks Entry'!C22)</f>
        <v>6281</v>
      </c>
      <c r="D20" s="378">
        <f>IF('Marks Entry'!D22="","",'Marks Entry'!D22)</f>
        <v>37908</v>
      </c>
      <c r="E20" s="379" t="str">
        <f>IF('Marks Entry'!E22="","",'Marks Entry'!E22)</f>
        <v>KHUSHI SHARMA</v>
      </c>
      <c r="F20" s="379" t="str">
        <f>IF('Marks Entry'!F22="","",'Marks Entry'!F22)</f>
        <v>SHRAWAN KUMAR SHARMA</v>
      </c>
      <c r="G20" s="379" t="str">
        <f>IF('Marks Entry'!G22="","",'Marks Entry'!G22)</f>
        <v>REKHA SHARMA</v>
      </c>
      <c r="H20" s="356" t="str">
        <f>IF('Marks Entry'!H22="","",'Marks Entry'!H22)</f>
        <v>GEN</v>
      </c>
      <c r="I20" s="356" t="str">
        <f>IF('Marks Entry'!I22="","",'Marks Entry'!I22)</f>
        <v>F</v>
      </c>
      <c r="J20" s="356">
        <f>IF('Marks Entry'!J22="","",'Marks Entry'!J22)</f>
        <v>4</v>
      </c>
      <c r="K20" s="356">
        <f>IF('Marks Entry'!K22="","",'Marks Entry'!K22)</f>
        <v>7</v>
      </c>
      <c r="L20" s="356">
        <f>IF('Marks Entry'!L22="","",'Marks Entry'!L22)</f>
        <v>8</v>
      </c>
      <c r="M20" s="357">
        <f t="shared" si="28"/>
        <v>19</v>
      </c>
      <c r="N20" s="380">
        <f t="shared" si="29"/>
        <v>13</v>
      </c>
      <c r="O20" s="356">
        <f>IF('Marks Entry'!M22="","",'Marks Entry'!M22)</f>
        <v>35</v>
      </c>
      <c r="P20" s="380">
        <f t="shared" si="30"/>
        <v>25</v>
      </c>
      <c r="Q20" s="377">
        <f>IF(AND($B20="NSO",$E20="",O20=""),"",IF(AND('Marks Entry'!N22="AB"),"AB",IF(AND('Marks Entry'!N22="ML"),"RE",IF('Marks Entry'!N22="","",ROUNDUP('Marks Entry'!N22*30/100,0)))))</f>
        <v>29</v>
      </c>
      <c r="R20" s="381">
        <f t="shared" si="31"/>
        <v>67</v>
      </c>
      <c r="S20" s="361">
        <f t="shared" si="32"/>
        <v>0</v>
      </c>
      <c r="T20" s="361">
        <f t="shared" si="33"/>
        <v>0</v>
      </c>
      <c r="U20" s="362">
        <f t="shared" si="34"/>
        <v>100</v>
      </c>
      <c r="V20" s="361" t="str">
        <f t="shared" si="35"/>
        <v/>
      </c>
      <c r="W20" s="361" t="str">
        <f t="shared" si="36"/>
        <v>P</v>
      </c>
      <c r="X20" s="361" t="str">
        <f t="shared" si="37"/>
        <v>I</v>
      </c>
      <c r="Y20" s="356">
        <f>IF('Marks Entry'!O22="","",'Marks Entry'!O22)</f>
        <v>5</v>
      </c>
      <c r="Z20" s="356">
        <f>IF('Marks Entry'!P22="","",'Marks Entry'!P22)</f>
        <v>6</v>
      </c>
      <c r="AA20" s="356">
        <f>IF('Marks Entry'!Q22="","",'Marks Entry'!Q22)</f>
        <v>5</v>
      </c>
      <c r="AB20" s="357">
        <f t="shared" si="38"/>
        <v>16</v>
      </c>
      <c r="AC20" s="380">
        <f t="shared" si="39"/>
        <v>11</v>
      </c>
      <c r="AD20" s="356">
        <f>IF('Marks Entry'!R22="","",'Marks Entry'!R22)</f>
        <v>12</v>
      </c>
      <c r="AE20" s="380">
        <f t="shared" si="40"/>
        <v>9</v>
      </c>
      <c r="AF20" s="377">
        <f>IF(AND($B20="NSO",$E20=""),"",IF(AND('Marks Entry'!S22="AB"),"AB",IF(AND('Marks Entry'!S22="ML"),"RE",IF('Marks Entry'!S22="","",ROUNDUP('Marks Entry'!S22*30/100,0)))))</f>
        <v>29</v>
      </c>
      <c r="AG20" s="381">
        <f t="shared" si="41"/>
        <v>49</v>
      </c>
      <c r="AH20" s="361">
        <f t="shared" si="42"/>
        <v>0</v>
      </c>
      <c r="AI20" s="361">
        <f t="shared" si="43"/>
        <v>0</v>
      </c>
      <c r="AJ20" s="362">
        <f t="shared" si="44"/>
        <v>100</v>
      </c>
      <c r="AK20" s="361" t="str">
        <f t="shared" si="45"/>
        <v/>
      </c>
      <c r="AL20" s="361" t="str">
        <f t="shared" si="46"/>
        <v>P</v>
      </c>
      <c r="AM20" s="361" t="str">
        <f t="shared" si="47"/>
        <v>II</v>
      </c>
      <c r="AN20" s="363">
        <f>IF('Marks Entry'!T22="","",'Marks Entry'!T22)</f>
        <v>1</v>
      </c>
      <c r="AO20" s="356">
        <f>IF('Marks Entry'!V22="","",'Marks Entry'!V22)</f>
        <v>9</v>
      </c>
      <c r="AP20" s="356">
        <f>IF('Marks Entry'!W22="","",'Marks Entry'!W22)</f>
        <v>8</v>
      </c>
      <c r="AQ20" s="356">
        <f>IF('Marks Entry'!X22="","",'Marks Entry'!X22)</f>
        <v>8</v>
      </c>
      <c r="AR20" s="357">
        <f t="shared" si="48"/>
        <v>25</v>
      </c>
      <c r="AS20" s="380">
        <f t="shared" si="49"/>
        <v>17</v>
      </c>
      <c r="AT20" s="356">
        <f>IF('Marks Entry'!Y22="","",'Marks Entry'!Y22)</f>
        <v>13</v>
      </c>
      <c r="AU20" s="356">
        <f>IF('Marks Entry'!Z22="","",'Marks Entry'!Z22)</f>
        <v>12</v>
      </c>
      <c r="AV20" s="356">
        <f t="shared" si="50"/>
        <v>25</v>
      </c>
      <c r="AW20" s="380">
        <f t="shared" si="51"/>
        <v>18</v>
      </c>
      <c r="AX20" s="377">
        <f>IF(AND($B20="NSO",$E20=""),"",IF(AND('Marks Entry'!AA22="AB",'Marks Entry'!AB22="AB"),"AB",IF(AND('Marks Entry'!AA22="ML",'Marks Entry'!AB22="ML"),"RE",IF('Marks Entry'!AA22="","",ROUNDUP(('Marks Entry'!AA22+'Marks Entry'!AB22)*30/100,0)))))</f>
        <v>28</v>
      </c>
      <c r="AY20" s="381">
        <f t="shared" si="52"/>
        <v>63</v>
      </c>
      <c r="AZ20" s="361">
        <f t="shared" si="53"/>
        <v>0</v>
      </c>
      <c r="BA20" s="361">
        <f t="shared" si="54"/>
        <v>0</v>
      </c>
      <c r="BB20" s="362">
        <f t="shared" si="55"/>
        <v>100</v>
      </c>
      <c r="BC20" s="361" t="str">
        <f t="shared" si="56"/>
        <v/>
      </c>
      <c r="BD20" s="361" t="str">
        <f t="shared" si="57"/>
        <v>P</v>
      </c>
      <c r="BE20" s="361" t="str">
        <f t="shared" si="58"/>
        <v>I</v>
      </c>
      <c r="BF20" s="363">
        <f>IF('Marks Entry'!AC22="","",'Marks Entry'!AC22)</f>
        <v>2</v>
      </c>
      <c r="BG20" s="356">
        <f>IF('Marks Entry'!AE22="","",'Marks Entry'!AE22)</f>
        <v>6</v>
      </c>
      <c r="BH20" s="356">
        <f>IF('Marks Entry'!AF22="","",'Marks Entry'!AF22)</f>
        <v>4</v>
      </c>
      <c r="BI20" s="356" t="str">
        <f>IF('Marks Entry'!AG22="","",'Marks Entry'!AG22)</f>
        <v>AB</v>
      </c>
      <c r="BJ20" s="357">
        <f t="shared" si="59"/>
        <v>10</v>
      </c>
      <c r="BK20" s="380">
        <f t="shared" si="60"/>
        <v>7</v>
      </c>
      <c r="BL20" s="356">
        <f>IF('Marks Entry'!AH22="","",'Marks Entry'!AH22)</f>
        <v>31</v>
      </c>
      <c r="BM20" s="356" t="str">
        <f>IF('Marks Entry'!AI22="","",'Marks Entry'!AI22)</f>
        <v/>
      </c>
      <c r="BN20" s="356">
        <f t="shared" si="61"/>
        <v>31</v>
      </c>
      <c r="BO20" s="380">
        <f t="shared" si="62"/>
        <v>23</v>
      </c>
      <c r="BP20" s="377">
        <f>IF(AND($B20="NSO",$E20=""),"",IF(AND('Marks Entry'!AJ22="AB",'Marks Entry'!AK22="AB"),"AB",IF(AND('Marks Entry'!AJ22="ML",'Marks Entry'!AK22="ML"),"RE",IF('Marks Entry'!AJ22="","",ROUNDUP(('Marks Entry'!AJ22+'Marks Entry'!AK22)*30/100,0)))))</f>
        <v>28</v>
      </c>
      <c r="BQ20" s="381">
        <f t="shared" si="63"/>
        <v>58</v>
      </c>
      <c r="BR20" s="361">
        <f t="shared" si="64"/>
        <v>0</v>
      </c>
      <c r="BS20" s="361">
        <f t="shared" si="65"/>
        <v>0</v>
      </c>
      <c r="BT20" s="362">
        <f t="shared" si="66"/>
        <v>100</v>
      </c>
      <c r="BU20" s="361" t="str">
        <f t="shared" si="67"/>
        <v/>
      </c>
      <c r="BV20" s="361" t="str">
        <f t="shared" si="68"/>
        <v>P</v>
      </c>
      <c r="BW20" s="361" t="str">
        <f t="shared" si="69"/>
        <v>II</v>
      </c>
      <c r="BX20" s="363">
        <f>IF('Marks Entry'!AL22="","",'Marks Entry'!AL22)</f>
        <v>3</v>
      </c>
      <c r="BY20" s="356">
        <f>IF('Marks Entry'!AN22="","",'Marks Entry'!AN22)</f>
        <v>4</v>
      </c>
      <c r="BZ20" s="356">
        <f>IF('Marks Entry'!AO22="","",'Marks Entry'!AO22)</f>
        <v>3</v>
      </c>
      <c r="CA20" s="356">
        <f>IF('Marks Entry'!AP22="","",'Marks Entry'!AP22)</f>
        <v>7</v>
      </c>
      <c r="CB20" s="357">
        <f t="shared" si="70"/>
        <v>14</v>
      </c>
      <c r="CC20" s="380">
        <f t="shared" si="71"/>
        <v>10</v>
      </c>
      <c r="CD20" s="356">
        <f>IF('Marks Entry'!AQ22="","",'Marks Entry'!AQ22)</f>
        <v>38</v>
      </c>
      <c r="CE20" s="356">
        <f>IF('Marks Entry'!AR22="","",'Marks Entry'!AR22)</f>
        <v>18</v>
      </c>
      <c r="CF20" s="356">
        <f t="shared" si="72"/>
        <v>56</v>
      </c>
      <c r="CG20" s="380">
        <f t="shared" si="73"/>
        <v>40</v>
      </c>
      <c r="CH20" s="377">
        <f>IF(AND($B20="NSO",$E20=""),"",IF(AND('Marks Entry'!AS22="AB",'Marks Entry'!AT22="AB"),"AB",IF(AND('Marks Entry'!AS22="ML",'Marks Entry'!AT22="ML"),"RE",IF('Marks Entry'!AS22="","",ROUNDUP(('Marks Entry'!AS22+'Marks Entry'!AT22)*30/100,0)))))</f>
        <v>28</v>
      </c>
      <c r="CI20" s="381">
        <f t="shared" si="74"/>
        <v>78</v>
      </c>
      <c r="CJ20" s="361">
        <f t="shared" si="75"/>
        <v>0</v>
      </c>
      <c r="CK20" s="361">
        <f t="shared" si="76"/>
        <v>0</v>
      </c>
      <c r="CL20" s="362">
        <f t="shared" si="77"/>
        <v>100</v>
      </c>
      <c r="CM20" s="361" t="str">
        <f t="shared" si="78"/>
        <v/>
      </c>
      <c r="CN20" s="361" t="str">
        <f t="shared" si="79"/>
        <v>P</v>
      </c>
      <c r="CO20" s="361" t="str">
        <f t="shared" si="80"/>
        <v>D</v>
      </c>
      <c r="CP20" s="363" t="str">
        <f>IF('Marks Entry'!AU22="","",'Marks Entry'!AU22)</f>
        <v/>
      </c>
      <c r="CQ20" s="356" t="str">
        <f>IF('Marks Entry'!AW22="","",'Marks Entry'!AW22)</f>
        <v/>
      </c>
      <c r="CR20" s="356" t="str">
        <f>IF('Marks Entry'!AX22="","",'Marks Entry'!AX22)</f>
        <v/>
      </c>
      <c r="CS20" s="356" t="str">
        <f>IF('Marks Entry'!AY22="","",'Marks Entry'!AY22)</f>
        <v/>
      </c>
      <c r="CT20" s="357" t="str">
        <f t="shared" si="81"/>
        <v/>
      </c>
      <c r="CU20" s="380" t="str">
        <f t="shared" si="82"/>
        <v/>
      </c>
      <c r="CV20" s="356" t="str">
        <f>IF('Marks Entry'!AZ22="","",'Marks Entry'!AZ22)</f>
        <v/>
      </c>
      <c r="CW20" s="356" t="str">
        <f>IF('Marks Entry'!BA22="","",'Marks Entry'!BA22)</f>
        <v/>
      </c>
      <c r="CX20" s="356" t="str">
        <f t="shared" si="83"/>
        <v/>
      </c>
      <c r="CY20" s="380" t="str">
        <f t="shared" si="84"/>
        <v/>
      </c>
      <c r="CZ20" s="377" t="str">
        <f>IF(AND($B20="NSO",$E20=""),"",IF(AND('Marks Entry'!BB22="AB",'Marks Entry'!BC22="AB"),"AB",IF(AND('Marks Entry'!BB22="ML",'Marks Entry'!BC22="ML"),"RE",IF('Marks Entry'!BB22="","",ROUNDUP(('Marks Entry'!BB22+'Marks Entry'!BC22)*30/100,0)))))</f>
        <v/>
      </c>
      <c r="DA20" s="381" t="str">
        <f t="shared" si="85"/>
        <v/>
      </c>
      <c r="DB20" s="361">
        <f t="shared" si="86"/>
        <v>0</v>
      </c>
      <c r="DC20" s="361">
        <f t="shared" si="87"/>
        <v>0</v>
      </c>
      <c r="DD20" s="362" t="str">
        <f t="shared" si="88"/>
        <v/>
      </c>
      <c r="DE20" s="361" t="str">
        <f t="shared" si="89"/>
        <v/>
      </c>
      <c r="DF20" s="361" t="str">
        <f t="shared" si="90"/>
        <v/>
      </c>
      <c r="DG20" s="361" t="str">
        <f t="shared" si="91"/>
        <v/>
      </c>
      <c r="DH20" s="361">
        <f t="shared" si="92"/>
        <v>0</v>
      </c>
      <c r="DI20" s="382" t="str">
        <f t="shared" si="93"/>
        <v>I</v>
      </c>
      <c r="DJ20" s="382" t="str">
        <f t="shared" si="94"/>
        <v>II</v>
      </c>
      <c r="DK20" s="382" t="str">
        <f t="shared" si="95"/>
        <v>I</v>
      </c>
      <c r="DL20" s="382" t="str">
        <f t="shared" si="96"/>
        <v>II</v>
      </c>
      <c r="DM20" s="382" t="str">
        <f t="shared" si="97"/>
        <v>D</v>
      </c>
      <c r="DN20" s="382" t="str">
        <f t="shared" si="98"/>
        <v/>
      </c>
      <c r="DO20" s="365">
        <f t="shared" si="99"/>
        <v>0</v>
      </c>
      <c r="DP20" s="365">
        <f t="shared" si="100"/>
        <v>0</v>
      </c>
      <c r="DQ20" s="365">
        <f t="shared" si="101"/>
        <v>0</v>
      </c>
      <c r="DR20" s="365">
        <f t="shared" si="102"/>
        <v>0</v>
      </c>
      <c r="DS20" s="365">
        <f t="shared" si="103"/>
        <v>0</v>
      </c>
      <c r="DT20" s="383" t="str">
        <f t="shared" si="104"/>
        <v>PASS</v>
      </c>
      <c r="DU20" s="482">
        <f>IF('Marks Entry'!BD22="","",'Marks Entry'!BD22)</f>
        <v>28</v>
      </c>
      <c r="DV20" s="482">
        <f>IF('Marks Entry'!BE22="","",'Marks Entry'!BE22)</f>
        <v>25</v>
      </c>
      <c r="DW20" s="482">
        <f>IF('Marks Entry'!BF22="","",'Marks Entry'!BF22)</f>
        <v>40</v>
      </c>
      <c r="DX20" s="384">
        <f t="shared" si="105"/>
        <v>93</v>
      </c>
      <c r="DY20" s="356" t="str">
        <f t="shared" si="106"/>
        <v>I</v>
      </c>
      <c r="DZ20" s="385" t="str">
        <f t="shared" si="107"/>
        <v/>
      </c>
      <c r="EA20" s="356" t="str">
        <f t="shared" si="108"/>
        <v>II</v>
      </c>
      <c r="EB20" s="385" t="str">
        <f t="shared" si="109"/>
        <v/>
      </c>
      <c r="EC20" s="356" t="str">
        <f t="shared" si="110"/>
        <v>I</v>
      </c>
      <c r="ED20" s="356" t="str">
        <f t="shared" si="111"/>
        <v>I</v>
      </c>
      <c r="EE20" s="356" t="str">
        <f t="shared" si="112"/>
        <v/>
      </c>
      <c r="EF20" s="386" t="str">
        <f t="shared" si="113"/>
        <v/>
      </c>
      <c r="EG20" s="385" t="str">
        <f t="shared" si="114"/>
        <v/>
      </c>
      <c r="EH20" s="356" t="str">
        <f t="shared" si="115"/>
        <v>II</v>
      </c>
      <c r="EI20" s="356" t="str">
        <f t="shared" si="116"/>
        <v/>
      </c>
      <c r="EJ20" s="356" t="str">
        <f t="shared" si="117"/>
        <v>II</v>
      </c>
      <c r="EK20" s="356" t="str">
        <f t="shared" si="118"/>
        <v/>
      </c>
      <c r="EL20" s="385" t="str">
        <f t="shared" si="119"/>
        <v/>
      </c>
      <c r="EM20" s="356" t="str">
        <f t="shared" si="120"/>
        <v>D</v>
      </c>
      <c r="EN20" s="356" t="str">
        <f t="shared" si="121"/>
        <v/>
      </c>
      <c r="EO20" s="356" t="str">
        <f t="shared" si="122"/>
        <v/>
      </c>
      <c r="EP20" s="356" t="str">
        <f t="shared" si="123"/>
        <v>D</v>
      </c>
      <c r="EQ20" s="385" t="str">
        <f t="shared" si="124"/>
        <v/>
      </c>
      <c r="ER20" s="356" t="str">
        <f t="shared" si="125"/>
        <v/>
      </c>
      <c r="ES20" s="356" t="str">
        <f t="shared" si="126"/>
        <v/>
      </c>
      <c r="ET20" s="356" t="str">
        <f t="shared" si="127"/>
        <v/>
      </c>
      <c r="EU20" s="356" t="str">
        <f t="shared" si="128"/>
        <v/>
      </c>
      <c r="EV20" s="385" t="str">
        <f t="shared" si="129"/>
        <v/>
      </c>
      <c r="EW20" s="385" t="str">
        <f t="shared" si="130"/>
        <v>D</v>
      </c>
      <c r="EX20" s="387">
        <f>IF('Student DATA Entry'!I17="","",'Student DATA Entry'!I17)</f>
        <v>370</v>
      </c>
      <c r="EY20" s="388">
        <f>IF('Student DATA Entry'!J17="","",'Student DATA Entry'!J17)</f>
        <v>288</v>
      </c>
      <c r="EZ20" s="373" t="str">
        <f t="shared" si="131"/>
        <v xml:space="preserve">      </v>
      </c>
      <c r="FA20" s="373" t="str">
        <f t="shared" si="132"/>
        <v xml:space="preserve">      </v>
      </c>
      <c r="FB20" s="373" t="str">
        <f t="shared" si="133"/>
        <v xml:space="preserve">      </v>
      </c>
      <c r="FC20" s="373" t="str">
        <f t="shared" si="134"/>
        <v xml:space="preserve">          INFORMATION TECHNOLOGY AND PROCESSING 1    </v>
      </c>
      <c r="FD20" s="373" t="str">
        <f t="shared" si="135"/>
        <v>Promoted to Class 12th</v>
      </c>
      <c r="FE20" s="484">
        <f t="shared" si="136"/>
        <v>315</v>
      </c>
      <c r="FF20" s="390">
        <f t="shared" si="137"/>
        <v>63</v>
      </c>
      <c r="FG20" s="483" t="str">
        <f t="shared" si="138"/>
        <v>I</v>
      </c>
      <c r="FH20" s="392">
        <f t="shared" si="27"/>
        <v>5.0000000000000266</v>
      </c>
      <c r="FI20" s="482" t="str">
        <f t="shared" si="139"/>
        <v/>
      </c>
    </row>
    <row r="21" spans="1:165" s="393" customFormat="1" ht="22" customHeight="1">
      <c r="A21" s="375">
        <v>16</v>
      </c>
      <c r="B21" s="376">
        <f>IF('Marks Entry'!B23="","",VALUE('Marks Entry'!B23))</f>
        <v>1116</v>
      </c>
      <c r="C21" s="377">
        <f>IF('Marks Entry'!C23="","",'Marks Entry'!C23)</f>
        <v>6356</v>
      </c>
      <c r="D21" s="378">
        <f>IF('Marks Entry'!D23="","",'Marks Entry'!D23)</f>
        <v>37937</v>
      </c>
      <c r="E21" s="379" t="str">
        <f>IF('Marks Entry'!E23="","",'Marks Entry'!E23)</f>
        <v>KOMAL SHEKHAWAT</v>
      </c>
      <c r="F21" s="379" t="str">
        <f>IF('Marks Entry'!F23="","",'Marks Entry'!F23)</f>
        <v>BHAWANI SINGH SHEKHAWAT</v>
      </c>
      <c r="G21" s="379" t="str">
        <f>IF('Marks Entry'!G23="","",'Marks Entry'!G23)</f>
        <v>SUMAN KANWAR</v>
      </c>
      <c r="H21" s="356" t="str">
        <f>IF('Marks Entry'!H23="","",'Marks Entry'!H23)</f>
        <v>GEN</v>
      </c>
      <c r="I21" s="356" t="str">
        <f>IF('Marks Entry'!I23="","",'Marks Entry'!I23)</f>
        <v>F</v>
      </c>
      <c r="J21" s="356">
        <f>IF('Marks Entry'!J23="","",'Marks Entry'!J23)</f>
        <v>4</v>
      </c>
      <c r="K21" s="356">
        <f>IF('Marks Entry'!K23="","",'Marks Entry'!K23)</f>
        <v>7</v>
      </c>
      <c r="L21" s="356">
        <f>IF('Marks Entry'!L23="","",'Marks Entry'!L23)</f>
        <v>8</v>
      </c>
      <c r="M21" s="357">
        <f t="shared" si="28"/>
        <v>19</v>
      </c>
      <c r="N21" s="380">
        <f t="shared" si="29"/>
        <v>13</v>
      </c>
      <c r="O21" s="356">
        <f>IF('Marks Entry'!M23="","",'Marks Entry'!M23)</f>
        <v>35</v>
      </c>
      <c r="P21" s="380">
        <f t="shared" si="30"/>
        <v>25</v>
      </c>
      <c r="Q21" s="377">
        <f>IF(AND($B21="NSO",$E21="",O21=""),"",IF(AND('Marks Entry'!N23="AB"),"AB",IF(AND('Marks Entry'!N23="ML"),"RE",IF('Marks Entry'!N23="","",ROUNDUP('Marks Entry'!N23*30/100,0)))))</f>
        <v>29</v>
      </c>
      <c r="R21" s="381">
        <f t="shared" si="31"/>
        <v>67</v>
      </c>
      <c r="S21" s="361">
        <f t="shared" si="32"/>
        <v>0</v>
      </c>
      <c r="T21" s="361">
        <f t="shared" si="33"/>
        <v>0</v>
      </c>
      <c r="U21" s="362">
        <f t="shared" si="34"/>
        <v>100</v>
      </c>
      <c r="V21" s="361" t="str">
        <f t="shared" si="35"/>
        <v/>
      </c>
      <c r="W21" s="361" t="str">
        <f t="shared" si="36"/>
        <v>P</v>
      </c>
      <c r="X21" s="361" t="str">
        <f t="shared" si="37"/>
        <v>I</v>
      </c>
      <c r="Y21" s="356">
        <f>IF('Marks Entry'!O23="","",'Marks Entry'!O23)</f>
        <v>5</v>
      </c>
      <c r="Z21" s="356">
        <f>IF('Marks Entry'!P23="","",'Marks Entry'!P23)</f>
        <v>6</v>
      </c>
      <c r="AA21" s="356">
        <f>IF('Marks Entry'!Q23="","",'Marks Entry'!Q23)</f>
        <v>6</v>
      </c>
      <c r="AB21" s="357">
        <f t="shared" si="38"/>
        <v>17</v>
      </c>
      <c r="AC21" s="380">
        <f t="shared" si="39"/>
        <v>12</v>
      </c>
      <c r="AD21" s="356">
        <f>IF('Marks Entry'!R23="","",'Marks Entry'!R23)</f>
        <v>12</v>
      </c>
      <c r="AE21" s="380">
        <f t="shared" si="40"/>
        <v>9</v>
      </c>
      <c r="AF21" s="377">
        <f>IF(AND($B21="NSO",$E21=""),"",IF(AND('Marks Entry'!S23="AB"),"AB",IF(AND('Marks Entry'!S23="ML"),"RE",IF('Marks Entry'!S23="","",ROUNDUP('Marks Entry'!S23*30/100,0)))))</f>
        <v>29</v>
      </c>
      <c r="AG21" s="381">
        <f t="shared" si="41"/>
        <v>50</v>
      </c>
      <c r="AH21" s="361">
        <f t="shared" si="42"/>
        <v>0</v>
      </c>
      <c r="AI21" s="361">
        <f t="shared" si="43"/>
        <v>0</v>
      </c>
      <c r="AJ21" s="362">
        <f t="shared" si="44"/>
        <v>100</v>
      </c>
      <c r="AK21" s="361" t="str">
        <f t="shared" si="45"/>
        <v/>
      </c>
      <c r="AL21" s="361" t="str">
        <f t="shared" si="46"/>
        <v>P</v>
      </c>
      <c r="AM21" s="361" t="str">
        <f t="shared" si="47"/>
        <v>II</v>
      </c>
      <c r="AN21" s="363">
        <f>IF('Marks Entry'!T23="","",'Marks Entry'!T23)</f>
        <v>1</v>
      </c>
      <c r="AO21" s="356">
        <f>IF('Marks Entry'!V23="","",'Marks Entry'!V23)</f>
        <v>9</v>
      </c>
      <c r="AP21" s="356">
        <f>IF('Marks Entry'!W23="","",'Marks Entry'!W23)</f>
        <v>8</v>
      </c>
      <c r="AQ21" s="356">
        <f>IF('Marks Entry'!X23="","",'Marks Entry'!X23)</f>
        <v>8</v>
      </c>
      <c r="AR21" s="357">
        <f t="shared" si="48"/>
        <v>25</v>
      </c>
      <c r="AS21" s="380">
        <f t="shared" si="49"/>
        <v>17</v>
      </c>
      <c r="AT21" s="356">
        <f>IF('Marks Entry'!Y23="","",'Marks Entry'!Y23)</f>
        <v>13</v>
      </c>
      <c r="AU21" s="356">
        <f>IF('Marks Entry'!Z23="","",'Marks Entry'!Z23)</f>
        <v>12</v>
      </c>
      <c r="AV21" s="356">
        <f t="shared" si="50"/>
        <v>25</v>
      </c>
      <c r="AW21" s="380">
        <f t="shared" si="51"/>
        <v>18</v>
      </c>
      <c r="AX21" s="377">
        <f>IF(AND($B21="NSO",$E21=""),"",IF(AND('Marks Entry'!AA23="AB",'Marks Entry'!AB23="AB"),"AB",IF(AND('Marks Entry'!AA23="ML",'Marks Entry'!AB23="ML"),"RE",IF('Marks Entry'!AA23="","",ROUNDUP(('Marks Entry'!AA23+'Marks Entry'!AB23)*30/100,0)))))</f>
        <v>28</v>
      </c>
      <c r="AY21" s="381">
        <f t="shared" si="52"/>
        <v>63</v>
      </c>
      <c r="AZ21" s="361">
        <f t="shared" si="53"/>
        <v>0</v>
      </c>
      <c r="BA21" s="361">
        <f t="shared" si="54"/>
        <v>0</v>
      </c>
      <c r="BB21" s="362">
        <f t="shared" si="55"/>
        <v>100</v>
      </c>
      <c r="BC21" s="361" t="str">
        <f t="shared" si="56"/>
        <v/>
      </c>
      <c r="BD21" s="361" t="str">
        <f t="shared" si="57"/>
        <v>P</v>
      </c>
      <c r="BE21" s="361" t="str">
        <f t="shared" si="58"/>
        <v>I</v>
      </c>
      <c r="BF21" s="363">
        <f>IF('Marks Entry'!AC23="","",'Marks Entry'!AC23)</f>
        <v>2</v>
      </c>
      <c r="BG21" s="356">
        <f>IF('Marks Entry'!AE23="","",'Marks Entry'!AE23)</f>
        <v>6</v>
      </c>
      <c r="BH21" s="356">
        <f>IF('Marks Entry'!AF23="","",'Marks Entry'!AF23)</f>
        <v>4</v>
      </c>
      <c r="BI21" s="356" t="str">
        <f>IF('Marks Entry'!AG23="","",'Marks Entry'!AG23)</f>
        <v>AB</v>
      </c>
      <c r="BJ21" s="357">
        <f t="shared" si="59"/>
        <v>10</v>
      </c>
      <c r="BK21" s="380">
        <f t="shared" si="60"/>
        <v>7</v>
      </c>
      <c r="BL21" s="356">
        <f>IF('Marks Entry'!AH23="","",'Marks Entry'!AH23)</f>
        <v>31</v>
      </c>
      <c r="BM21" s="356" t="str">
        <f>IF('Marks Entry'!AI23="","",'Marks Entry'!AI23)</f>
        <v/>
      </c>
      <c r="BN21" s="356">
        <f t="shared" si="61"/>
        <v>31</v>
      </c>
      <c r="BO21" s="380">
        <f t="shared" si="62"/>
        <v>23</v>
      </c>
      <c r="BP21" s="377">
        <f>IF(AND($B21="NSO",$E21=""),"",IF(AND('Marks Entry'!AJ23="AB",'Marks Entry'!AK23="AB"),"AB",IF(AND('Marks Entry'!AJ23="ML",'Marks Entry'!AK23="ML"),"RE",IF('Marks Entry'!AJ23="","",ROUNDUP(('Marks Entry'!AJ23+'Marks Entry'!AK23)*30/100,0)))))</f>
        <v>28</v>
      </c>
      <c r="BQ21" s="381">
        <f t="shared" si="63"/>
        <v>58</v>
      </c>
      <c r="BR21" s="361">
        <f t="shared" si="64"/>
        <v>0</v>
      </c>
      <c r="BS21" s="361">
        <f t="shared" si="65"/>
        <v>0</v>
      </c>
      <c r="BT21" s="362">
        <f t="shared" si="66"/>
        <v>100</v>
      </c>
      <c r="BU21" s="361" t="str">
        <f t="shared" si="67"/>
        <v/>
      </c>
      <c r="BV21" s="361" t="str">
        <f t="shared" si="68"/>
        <v>P</v>
      </c>
      <c r="BW21" s="361" t="str">
        <f t="shared" si="69"/>
        <v>II</v>
      </c>
      <c r="BX21" s="363">
        <f>IF('Marks Entry'!AL23="","",'Marks Entry'!AL23)</f>
        <v>3</v>
      </c>
      <c r="BY21" s="356">
        <f>IF('Marks Entry'!AN23="","",'Marks Entry'!AN23)</f>
        <v>4</v>
      </c>
      <c r="BZ21" s="356">
        <f>IF('Marks Entry'!AO23="","",'Marks Entry'!AO23)</f>
        <v>3</v>
      </c>
      <c r="CA21" s="356">
        <f>IF('Marks Entry'!AP23="","",'Marks Entry'!AP23)</f>
        <v>7</v>
      </c>
      <c r="CB21" s="357">
        <f t="shared" si="70"/>
        <v>14</v>
      </c>
      <c r="CC21" s="380">
        <f t="shared" si="71"/>
        <v>10</v>
      </c>
      <c r="CD21" s="356">
        <f>IF('Marks Entry'!AQ23="","",'Marks Entry'!AQ23)</f>
        <v>38</v>
      </c>
      <c r="CE21" s="356">
        <f>IF('Marks Entry'!AR23="","",'Marks Entry'!AR23)</f>
        <v>18</v>
      </c>
      <c r="CF21" s="356">
        <f t="shared" si="72"/>
        <v>56</v>
      </c>
      <c r="CG21" s="380">
        <f t="shared" si="73"/>
        <v>40</v>
      </c>
      <c r="CH21" s="377">
        <f>IF(AND($B21="NSO",$E21=""),"",IF(AND('Marks Entry'!AS23="AB",'Marks Entry'!AT23="AB"),"AB",IF(AND('Marks Entry'!AS23="ML",'Marks Entry'!AT23="ML"),"RE",IF('Marks Entry'!AS23="","",ROUNDUP(('Marks Entry'!AS23+'Marks Entry'!AT23)*30/100,0)))))</f>
        <v>28</v>
      </c>
      <c r="CI21" s="381">
        <f t="shared" si="74"/>
        <v>78</v>
      </c>
      <c r="CJ21" s="361">
        <f t="shared" si="75"/>
        <v>0</v>
      </c>
      <c r="CK21" s="361">
        <f t="shared" si="76"/>
        <v>0</v>
      </c>
      <c r="CL21" s="362">
        <f t="shared" si="77"/>
        <v>100</v>
      </c>
      <c r="CM21" s="361" t="str">
        <f t="shared" si="78"/>
        <v/>
      </c>
      <c r="CN21" s="361" t="str">
        <f t="shared" si="79"/>
        <v>P</v>
      </c>
      <c r="CO21" s="361" t="str">
        <f t="shared" si="80"/>
        <v>D</v>
      </c>
      <c r="CP21" s="363" t="str">
        <f>IF('Marks Entry'!AU23="","",'Marks Entry'!AU23)</f>
        <v/>
      </c>
      <c r="CQ21" s="356" t="str">
        <f>IF('Marks Entry'!AW23="","",'Marks Entry'!AW23)</f>
        <v/>
      </c>
      <c r="CR21" s="356" t="str">
        <f>IF('Marks Entry'!AX23="","",'Marks Entry'!AX23)</f>
        <v/>
      </c>
      <c r="CS21" s="356" t="str">
        <f>IF('Marks Entry'!AY23="","",'Marks Entry'!AY23)</f>
        <v/>
      </c>
      <c r="CT21" s="357" t="str">
        <f t="shared" si="81"/>
        <v/>
      </c>
      <c r="CU21" s="380" t="str">
        <f t="shared" si="82"/>
        <v/>
      </c>
      <c r="CV21" s="356" t="str">
        <f>IF('Marks Entry'!AZ23="","",'Marks Entry'!AZ23)</f>
        <v/>
      </c>
      <c r="CW21" s="356" t="str">
        <f>IF('Marks Entry'!BA23="","",'Marks Entry'!BA23)</f>
        <v/>
      </c>
      <c r="CX21" s="356" t="str">
        <f t="shared" si="83"/>
        <v/>
      </c>
      <c r="CY21" s="380" t="str">
        <f t="shared" si="84"/>
        <v/>
      </c>
      <c r="CZ21" s="377" t="str">
        <f>IF(AND($B21="NSO",$E21=""),"",IF(AND('Marks Entry'!BB23="AB",'Marks Entry'!BC23="AB"),"AB",IF(AND('Marks Entry'!BB23="ML",'Marks Entry'!BC23="ML"),"RE",IF('Marks Entry'!BB23="","",ROUNDUP(('Marks Entry'!BB23+'Marks Entry'!BC23)*30/100,0)))))</f>
        <v/>
      </c>
      <c r="DA21" s="381" t="str">
        <f t="shared" si="85"/>
        <v/>
      </c>
      <c r="DB21" s="361">
        <f t="shared" si="86"/>
        <v>0</v>
      </c>
      <c r="DC21" s="361">
        <f t="shared" si="87"/>
        <v>0</v>
      </c>
      <c r="DD21" s="362" t="str">
        <f t="shared" si="88"/>
        <v/>
      </c>
      <c r="DE21" s="361" t="str">
        <f t="shared" si="89"/>
        <v/>
      </c>
      <c r="DF21" s="361" t="str">
        <f t="shared" si="90"/>
        <v/>
      </c>
      <c r="DG21" s="361" t="str">
        <f t="shared" si="91"/>
        <v/>
      </c>
      <c r="DH21" s="361">
        <f t="shared" si="92"/>
        <v>0</v>
      </c>
      <c r="DI21" s="382" t="str">
        <f t="shared" si="93"/>
        <v>I</v>
      </c>
      <c r="DJ21" s="382" t="str">
        <f t="shared" si="94"/>
        <v>II</v>
      </c>
      <c r="DK21" s="382" t="str">
        <f t="shared" si="95"/>
        <v>I</v>
      </c>
      <c r="DL21" s="382" t="str">
        <f t="shared" si="96"/>
        <v>II</v>
      </c>
      <c r="DM21" s="382" t="str">
        <f t="shared" si="97"/>
        <v>D</v>
      </c>
      <c r="DN21" s="382" t="str">
        <f t="shared" si="98"/>
        <v/>
      </c>
      <c r="DO21" s="365">
        <f t="shared" si="99"/>
        <v>0</v>
      </c>
      <c r="DP21" s="365">
        <f t="shared" si="100"/>
        <v>0</v>
      </c>
      <c r="DQ21" s="365">
        <f t="shared" si="101"/>
        <v>0</v>
      </c>
      <c r="DR21" s="365">
        <f t="shared" si="102"/>
        <v>0</v>
      </c>
      <c r="DS21" s="365">
        <f t="shared" si="103"/>
        <v>0</v>
      </c>
      <c r="DT21" s="383" t="str">
        <f t="shared" si="104"/>
        <v>PASS</v>
      </c>
      <c r="DU21" s="482">
        <f>IF('Marks Entry'!BD23="","",'Marks Entry'!BD23)</f>
        <v>28</v>
      </c>
      <c r="DV21" s="482">
        <f>IF('Marks Entry'!BE23="","",'Marks Entry'!BE23)</f>
        <v>25</v>
      </c>
      <c r="DW21" s="482">
        <f>IF('Marks Entry'!BF23="","",'Marks Entry'!BF23)</f>
        <v>40</v>
      </c>
      <c r="DX21" s="384">
        <f t="shared" si="105"/>
        <v>93</v>
      </c>
      <c r="DY21" s="356" t="str">
        <f t="shared" si="106"/>
        <v>I</v>
      </c>
      <c r="DZ21" s="385" t="str">
        <f t="shared" si="107"/>
        <v/>
      </c>
      <c r="EA21" s="356" t="str">
        <f t="shared" si="108"/>
        <v>II</v>
      </c>
      <c r="EB21" s="385" t="str">
        <f t="shared" si="109"/>
        <v/>
      </c>
      <c r="EC21" s="356" t="str">
        <f t="shared" si="110"/>
        <v>I</v>
      </c>
      <c r="ED21" s="356" t="str">
        <f t="shared" si="111"/>
        <v>I</v>
      </c>
      <c r="EE21" s="356" t="str">
        <f t="shared" si="112"/>
        <v/>
      </c>
      <c r="EF21" s="386" t="str">
        <f t="shared" si="113"/>
        <v/>
      </c>
      <c r="EG21" s="385" t="str">
        <f t="shared" si="114"/>
        <v/>
      </c>
      <c r="EH21" s="356" t="str">
        <f t="shared" si="115"/>
        <v>II</v>
      </c>
      <c r="EI21" s="356" t="str">
        <f t="shared" si="116"/>
        <v/>
      </c>
      <c r="EJ21" s="356" t="str">
        <f t="shared" si="117"/>
        <v>II</v>
      </c>
      <c r="EK21" s="356" t="str">
        <f t="shared" si="118"/>
        <v/>
      </c>
      <c r="EL21" s="385" t="str">
        <f t="shared" si="119"/>
        <v/>
      </c>
      <c r="EM21" s="356" t="str">
        <f t="shared" si="120"/>
        <v>D</v>
      </c>
      <c r="EN21" s="356" t="str">
        <f t="shared" si="121"/>
        <v/>
      </c>
      <c r="EO21" s="356" t="str">
        <f t="shared" si="122"/>
        <v/>
      </c>
      <c r="EP21" s="356" t="str">
        <f t="shared" si="123"/>
        <v>D</v>
      </c>
      <c r="EQ21" s="385" t="str">
        <f t="shared" si="124"/>
        <v/>
      </c>
      <c r="ER21" s="356" t="str">
        <f t="shared" si="125"/>
        <v/>
      </c>
      <c r="ES21" s="356" t="str">
        <f t="shared" si="126"/>
        <v/>
      </c>
      <c r="ET21" s="356" t="str">
        <f t="shared" si="127"/>
        <v/>
      </c>
      <c r="EU21" s="356" t="str">
        <f t="shared" si="128"/>
        <v/>
      </c>
      <c r="EV21" s="385" t="str">
        <f t="shared" si="129"/>
        <v/>
      </c>
      <c r="EW21" s="385" t="str">
        <f t="shared" si="130"/>
        <v>D</v>
      </c>
      <c r="EX21" s="387">
        <f>IF('Student DATA Entry'!I18="","",'Student DATA Entry'!I18)</f>
        <v>370</v>
      </c>
      <c r="EY21" s="388">
        <f>IF('Student DATA Entry'!J18="","",'Student DATA Entry'!J18)</f>
        <v>281</v>
      </c>
      <c r="EZ21" s="373" t="str">
        <f t="shared" si="131"/>
        <v xml:space="preserve">      </v>
      </c>
      <c r="FA21" s="373" t="str">
        <f t="shared" si="132"/>
        <v xml:space="preserve">      </v>
      </c>
      <c r="FB21" s="373" t="str">
        <f t="shared" si="133"/>
        <v xml:space="preserve">      </v>
      </c>
      <c r="FC21" s="373" t="str">
        <f t="shared" si="134"/>
        <v xml:space="preserve">          INFORMATION TECHNOLOGY AND PROCESSING 1    </v>
      </c>
      <c r="FD21" s="373" t="str">
        <f t="shared" si="135"/>
        <v>Promoted to Class 12th</v>
      </c>
      <c r="FE21" s="484">
        <f t="shared" si="136"/>
        <v>316</v>
      </c>
      <c r="FF21" s="390">
        <f t="shared" si="137"/>
        <v>63.2</v>
      </c>
      <c r="FG21" s="483" t="str">
        <f t="shared" si="138"/>
        <v>I</v>
      </c>
      <c r="FH21" s="392">
        <f t="shared" si="27"/>
        <v>4.0000000000000293</v>
      </c>
      <c r="FI21" s="482" t="str">
        <f t="shared" si="139"/>
        <v/>
      </c>
    </row>
    <row r="22" spans="1:165" s="393" customFormat="1" ht="22" customHeight="1">
      <c r="A22" s="375">
        <v>17</v>
      </c>
      <c r="B22" s="376">
        <f>IF('Marks Entry'!B24="","",VALUE('Marks Entry'!B24))</f>
        <v>1117</v>
      </c>
      <c r="C22" s="377">
        <f>IF('Marks Entry'!C24="","",'Marks Entry'!C24)</f>
        <v>5556</v>
      </c>
      <c r="D22" s="378">
        <f>IF('Marks Entry'!D24="","",'Marks Entry'!D24)</f>
        <v>37681</v>
      </c>
      <c r="E22" s="379" t="str">
        <f>IF('Marks Entry'!E24="","",'Marks Entry'!E24)</f>
        <v>KUNDAN PANDEY</v>
      </c>
      <c r="F22" s="379" t="str">
        <f>IF('Marks Entry'!F24="","",'Marks Entry'!F24)</f>
        <v>BRIJMOHAN PANDEY</v>
      </c>
      <c r="G22" s="379" t="str">
        <f>IF('Marks Entry'!G24="","",'Marks Entry'!G24)</f>
        <v>SANGITA PANDEY</v>
      </c>
      <c r="H22" s="356" t="str">
        <f>IF('Marks Entry'!H24="","",'Marks Entry'!H24)</f>
        <v>GEN</v>
      </c>
      <c r="I22" s="356" t="str">
        <f>IF('Marks Entry'!I24="","",'Marks Entry'!I24)</f>
        <v>M</v>
      </c>
      <c r="J22" s="356">
        <f>IF('Marks Entry'!J24="","",'Marks Entry'!J24)</f>
        <v>4</v>
      </c>
      <c r="K22" s="356">
        <f>IF('Marks Entry'!K24="","",'Marks Entry'!K24)</f>
        <v>7</v>
      </c>
      <c r="L22" s="356">
        <f>IF('Marks Entry'!L24="","",'Marks Entry'!L24)</f>
        <v>8</v>
      </c>
      <c r="M22" s="357">
        <f t="shared" si="28"/>
        <v>19</v>
      </c>
      <c r="N22" s="380">
        <f t="shared" si="29"/>
        <v>13</v>
      </c>
      <c r="O22" s="356">
        <f>IF('Marks Entry'!M24="","",'Marks Entry'!M24)</f>
        <v>35</v>
      </c>
      <c r="P22" s="380">
        <f t="shared" si="30"/>
        <v>25</v>
      </c>
      <c r="Q22" s="377">
        <f>IF(AND($B22="NSO",$E22="",O22=""),"",IF(AND('Marks Entry'!N24="AB"),"AB",IF(AND('Marks Entry'!N24="ML"),"RE",IF('Marks Entry'!N24="","",ROUNDUP('Marks Entry'!N24*30/100,0)))))</f>
        <v>29</v>
      </c>
      <c r="R22" s="381">
        <f t="shared" si="31"/>
        <v>67</v>
      </c>
      <c r="S22" s="361">
        <f t="shared" si="32"/>
        <v>0</v>
      </c>
      <c r="T22" s="361">
        <f t="shared" si="33"/>
        <v>0</v>
      </c>
      <c r="U22" s="362">
        <f t="shared" si="34"/>
        <v>100</v>
      </c>
      <c r="V22" s="361" t="str">
        <f t="shared" si="35"/>
        <v/>
      </c>
      <c r="W22" s="361" t="str">
        <f t="shared" si="36"/>
        <v>P</v>
      </c>
      <c r="X22" s="361" t="str">
        <f t="shared" si="37"/>
        <v>I</v>
      </c>
      <c r="Y22" s="356">
        <f>IF('Marks Entry'!O24="","",'Marks Entry'!O24)</f>
        <v>5</v>
      </c>
      <c r="Z22" s="356">
        <f>IF('Marks Entry'!P24="","",'Marks Entry'!P24)</f>
        <v>6</v>
      </c>
      <c r="AA22" s="356">
        <f>IF('Marks Entry'!Q24="","",'Marks Entry'!Q24)</f>
        <v>7</v>
      </c>
      <c r="AB22" s="357">
        <f t="shared" si="38"/>
        <v>18</v>
      </c>
      <c r="AC22" s="380">
        <f t="shared" si="39"/>
        <v>12</v>
      </c>
      <c r="AD22" s="356">
        <f>IF('Marks Entry'!R24="","",'Marks Entry'!R24)</f>
        <v>12</v>
      </c>
      <c r="AE22" s="380">
        <f t="shared" si="40"/>
        <v>9</v>
      </c>
      <c r="AF22" s="377">
        <f>IF(AND($B22="NSO",$E22=""),"",IF(AND('Marks Entry'!S24="AB"),"AB",IF(AND('Marks Entry'!S24="ML"),"RE",IF('Marks Entry'!S24="","",ROUNDUP('Marks Entry'!S24*30/100,0)))))</f>
        <v>29</v>
      </c>
      <c r="AG22" s="381">
        <f t="shared" si="41"/>
        <v>50</v>
      </c>
      <c r="AH22" s="361">
        <f t="shared" si="42"/>
        <v>0</v>
      </c>
      <c r="AI22" s="361">
        <f t="shared" si="43"/>
        <v>0</v>
      </c>
      <c r="AJ22" s="362">
        <f t="shared" si="44"/>
        <v>100</v>
      </c>
      <c r="AK22" s="361" t="str">
        <f t="shared" si="45"/>
        <v/>
      </c>
      <c r="AL22" s="361" t="str">
        <f t="shared" si="46"/>
        <v>P</v>
      </c>
      <c r="AM22" s="361" t="str">
        <f t="shared" si="47"/>
        <v>II</v>
      </c>
      <c r="AN22" s="363">
        <f>IF('Marks Entry'!T24="","",'Marks Entry'!T24)</f>
        <v>1</v>
      </c>
      <c r="AO22" s="356">
        <f>IF('Marks Entry'!V24="","",'Marks Entry'!V24)</f>
        <v>9</v>
      </c>
      <c r="AP22" s="356">
        <f>IF('Marks Entry'!W24="","",'Marks Entry'!W24)</f>
        <v>8</v>
      </c>
      <c r="AQ22" s="356">
        <f>IF('Marks Entry'!X24="","",'Marks Entry'!X24)</f>
        <v>8</v>
      </c>
      <c r="AR22" s="357">
        <f t="shared" si="48"/>
        <v>25</v>
      </c>
      <c r="AS22" s="380">
        <f t="shared" si="49"/>
        <v>17</v>
      </c>
      <c r="AT22" s="356">
        <f>IF('Marks Entry'!Y24="","",'Marks Entry'!Y24)</f>
        <v>13</v>
      </c>
      <c r="AU22" s="356">
        <f>IF('Marks Entry'!Z24="","",'Marks Entry'!Z24)</f>
        <v>12</v>
      </c>
      <c r="AV22" s="356">
        <f t="shared" si="50"/>
        <v>25</v>
      </c>
      <c r="AW22" s="380">
        <f t="shared" si="51"/>
        <v>18</v>
      </c>
      <c r="AX22" s="377">
        <f>IF(AND($B22="NSO",$E22=""),"",IF(AND('Marks Entry'!AA24="AB",'Marks Entry'!AB24="AB"),"AB",IF(AND('Marks Entry'!AA24="ML",'Marks Entry'!AB24="ML"),"RE",IF('Marks Entry'!AA24="","",ROUNDUP(('Marks Entry'!AA24+'Marks Entry'!AB24)*30/100,0)))))</f>
        <v>28</v>
      </c>
      <c r="AY22" s="381">
        <f t="shared" si="52"/>
        <v>63</v>
      </c>
      <c r="AZ22" s="361">
        <f t="shared" si="53"/>
        <v>0</v>
      </c>
      <c r="BA22" s="361">
        <f t="shared" si="54"/>
        <v>0</v>
      </c>
      <c r="BB22" s="362">
        <f t="shared" si="55"/>
        <v>100</v>
      </c>
      <c r="BC22" s="361" t="str">
        <f t="shared" si="56"/>
        <v/>
      </c>
      <c r="BD22" s="361" t="str">
        <f t="shared" si="57"/>
        <v>P</v>
      </c>
      <c r="BE22" s="361" t="str">
        <f t="shared" si="58"/>
        <v>I</v>
      </c>
      <c r="BF22" s="363">
        <f>IF('Marks Entry'!AC24="","",'Marks Entry'!AC24)</f>
        <v>2</v>
      </c>
      <c r="BG22" s="356">
        <f>IF('Marks Entry'!AE24="","",'Marks Entry'!AE24)</f>
        <v>6</v>
      </c>
      <c r="BH22" s="356">
        <f>IF('Marks Entry'!AF24="","",'Marks Entry'!AF24)</f>
        <v>4</v>
      </c>
      <c r="BI22" s="356" t="str">
        <f>IF('Marks Entry'!AG24="","",'Marks Entry'!AG24)</f>
        <v>AB</v>
      </c>
      <c r="BJ22" s="357">
        <f t="shared" si="59"/>
        <v>10</v>
      </c>
      <c r="BK22" s="380">
        <f t="shared" si="60"/>
        <v>7</v>
      </c>
      <c r="BL22" s="356">
        <f>IF('Marks Entry'!AH24="","",'Marks Entry'!AH24)</f>
        <v>31</v>
      </c>
      <c r="BM22" s="356" t="str">
        <f>IF('Marks Entry'!AI24="","",'Marks Entry'!AI24)</f>
        <v/>
      </c>
      <c r="BN22" s="356">
        <f t="shared" si="61"/>
        <v>31</v>
      </c>
      <c r="BO22" s="380">
        <f t="shared" si="62"/>
        <v>23</v>
      </c>
      <c r="BP22" s="377">
        <f>IF(AND($B22="NSO",$E22=""),"",IF(AND('Marks Entry'!AJ24="AB",'Marks Entry'!AK24="AB"),"AB",IF(AND('Marks Entry'!AJ24="ML",'Marks Entry'!AK24="ML"),"RE",IF('Marks Entry'!AJ24="","",ROUNDUP(('Marks Entry'!AJ24+'Marks Entry'!AK24)*30/100,0)))))</f>
        <v>28</v>
      </c>
      <c r="BQ22" s="381">
        <f t="shared" si="63"/>
        <v>58</v>
      </c>
      <c r="BR22" s="361">
        <f t="shared" si="64"/>
        <v>0</v>
      </c>
      <c r="BS22" s="361">
        <f t="shared" si="65"/>
        <v>0</v>
      </c>
      <c r="BT22" s="362">
        <f t="shared" si="66"/>
        <v>100</v>
      </c>
      <c r="BU22" s="361" t="str">
        <f t="shared" si="67"/>
        <v/>
      </c>
      <c r="BV22" s="361" t="str">
        <f t="shared" si="68"/>
        <v>P</v>
      </c>
      <c r="BW22" s="361" t="str">
        <f t="shared" si="69"/>
        <v>II</v>
      </c>
      <c r="BX22" s="363">
        <f>IF('Marks Entry'!AL24="","",'Marks Entry'!AL24)</f>
        <v>3</v>
      </c>
      <c r="BY22" s="356">
        <f>IF('Marks Entry'!AN24="","",'Marks Entry'!AN24)</f>
        <v>4</v>
      </c>
      <c r="BZ22" s="356">
        <f>IF('Marks Entry'!AO24="","",'Marks Entry'!AO24)</f>
        <v>3</v>
      </c>
      <c r="CA22" s="356">
        <f>IF('Marks Entry'!AP24="","",'Marks Entry'!AP24)</f>
        <v>7</v>
      </c>
      <c r="CB22" s="357">
        <f t="shared" si="70"/>
        <v>14</v>
      </c>
      <c r="CC22" s="380">
        <f t="shared" si="71"/>
        <v>10</v>
      </c>
      <c r="CD22" s="356">
        <f>IF('Marks Entry'!AQ24="","",'Marks Entry'!AQ24)</f>
        <v>38</v>
      </c>
      <c r="CE22" s="356">
        <f>IF('Marks Entry'!AR24="","",'Marks Entry'!AR24)</f>
        <v>18</v>
      </c>
      <c r="CF22" s="356">
        <f t="shared" si="72"/>
        <v>56</v>
      </c>
      <c r="CG22" s="380">
        <f t="shared" si="73"/>
        <v>40</v>
      </c>
      <c r="CH22" s="377">
        <f>IF(AND($B22="NSO",$E22=""),"",IF(AND('Marks Entry'!AS24="AB",'Marks Entry'!AT24="AB"),"AB",IF(AND('Marks Entry'!AS24="ML",'Marks Entry'!AT24="ML"),"RE",IF('Marks Entry'!AS24="","",ROUNDUP(('Marks Entry'!AS24+'Marks Entry'!AT24)*30/100,0)))))</f>
        <v>28</v>
      </c>
      <c r="CI22" s="381">
        <f t="shared" si="74"/>
        <v>78</v>
      </c>
      <c r="CJ22" s="361">
        <f t="shared" si="75"/>
        <v>0</v>
      </c>
      <c r="CK22" s="361">
        <f t="shared" si="76"/>
        <v>0</v>
      </c>
      <c r="CL22" s="362">
        <f t="shared" si="77"/>
        <v>100</v>
      </c>
      <c r="CM22" s="361" t="str">
        <f t="shared" si="78"/>
        <v/>
      </c>
      <c r="CN22" s="361" t="str">
        <f t="shared" si="79"/>
        <v>P</v>
      </c>
      <c r="CO22" s="361" t="str">
        <f t="shared" si="80"/>
        <v>D</v>
      </c>
      <c r="CP22" s="363" t="str">
        <f>IF('Marks Entry'!AU24="","",'Marks Entry'!AU24)</f>
        <v/>
      </c>
      <c r="CQ22" s="356" t="str">
        <f>IF('Marks Entry'!AW24="","",'Marks Entry'!AW24)</f>
        <v/>
      </c>
      <c r="CR22" s="356" t="str">
        <f>IF('Marks Entry'!AX24="","",'Marks Entry'!AX24)</f>
        <v/>
      </c>
      <c r="CS22" s="356" t="str">
        <f>IF('Marks Entry'!AY24="","",'Marks Entry'!AY24)</f>
        <v/>
      </c>
      <c r="CT22" s="357" t="str">
        <f t="shared" si="81"/>
        <v/>
      </c>
      <c r="CU22" s="380" t="str">
        <f t="shared" si="82"/>
        <v/>
      </c>
      <c r="CV22" s="356" t="str">
        <f>IF('Marks Entry'!AZ24="","",'Marks Entry'!AZ24)</f>
        <v/>
      </c>
      <c r="CW22" s="356" t="str">
        <f>IF('Marks Entry'!BA24="","",'Marks Entry'!BA24)</f>
        <v/>
      </c>
      <c r="CX22" s="356" t="str">
        <f t="shared" si="83"/>
        <v/>
      </c>
      <c r="CY22" s="380" t="str">
        <f t="shared" si="84"/>
        <v/>
      </c>
      <c r="CZ22" s="377" t="str">
        <f>IF(AND($B22="NSO",$E22=""),"",IF(AND('Marks Entry'!BB24="AB",'Marks Entry'!BC24="AB"),"AB",IF(AND('Marks Entry'!BB24="ML",'Marks Entry'!BC24="ML"),"RE",IF('Marks Entry'!BB24="","",ROUNDUP(('Marks Entry'!BB24+'Marks Entry'!BC24)*30/100,0)))))</f>
        <v/>
      </c>
      <c r="DA22" s="381" t="str">
        <f t="shared" si="85"/>
        <v/>
      </c>
      <c r="DB22" s="361">
        <f t="shared" si="86"/>
        <v>0</v>
      </c>
      <c r="DC22" s="361">
        <f t="shared" si="87"/>
        <v>0</v>
      </c>
      <c r="DD22" s="362" t="str">
        <f t="shared" si="88"/>
        <v/>
      </c>
      <c r="DE22" s="361" t="str">
        <f t="shared" si="89"/>
        <v/>
      </c>
      <c r="DF22" s="361" t="str">
        <f t="shared" si="90"/>
        <v/>
      </c>
      <c r="DG22" s="361" t="str">
        <f t="shared" si="91"/>
        <v/>
      </c>
      <c r="DH22" s="361">
        <f t="shared" si="92"/>
        <v>0</v>
      </c>
      <c r="DI22" s="382" t="str">
        <f t="shared" si="93"/>
        <v>I</v>
      </c>
      <c r="DJ22" s="382" t="str">
        <f t="shared" si="94"/>
        <v>II</v>
      </c>
      <c r="DK22" s="382" t="str">
        <f t="shared" si="95"/>
        <v>I</v>
      </c>
      <c r="DL22" s="382" t="str">
        <f t="shared" si="96"/>
        <v>II</v>
      </c>
      <c r="DM22" s="382" t="str">
        <f t="shared" si="97"/>
        <v>D</v>
      </c>
      <c r="DN22" s="382" t="str">
        <f t="shared" si="98"/>
        <v/>
      </c>
      <c r="DO22" s="365">
        <f t="shared" si="99"/>
        <v>0</v>
      </c>
      <c r="DP22" s="365">
        <f t="shared" si="100"/>
        <v>0</v>
      </c>
      <c r="DQ22" s="365">
        <f t="shared" si="101"/>
        <v>0</v>
      </c>
      <c r="DR22" s="365">
        <f t="shared" si="102"/>
        <v>0</v>
      </c>
      <c r="DS22" s="365">
        <f t="shared" si="103"/>
        <v>0</v>
      </c>
      <c r="DT22" s="383" t="str">
        <f t="shared" si="104"/>
        <v>PASS</v>
      </c>
      <c r="DU22" s="482">
        <f>IF('Marks Entry'!BD24="","",'Marks Entry'!BD24)</f>
        <v>28</v>
      </c>
      <c r="DV22" s="482">
        <f>IF('Marks Entry'!BE24="","",'Marks Entry'!BE24)</f>
        <v>25</v>
      </c>
      <c r="DW22" s="482">
        <f>IF('Marks Entry'!BF24="","",'Marks Entry'!BF24)</f>
        <v>40</v>
      </c>
      <c r="DX22" s="384">
        <f t="shared" si="105"/>
        <v>93</v>
      </c>
      <c r="DY22" s="356" t="str">
        <f t="shared" si="106"/>
        <v>I</v>
      </c>
      <c r="DZ22" s="385" t="str">
        <f t="shared" si="107"/>
        <v/>
      </c>
      <c r="EA22" s="356" t="str">
        <f t="shared" si="108"/>
        <v>II</v>
      </c>
      <c r="EB22" s="385" t="str">
        <f t="shared" si="109"/>
        <v/>
      </c>
      <c r="EC22" s="356" t="str">
        <f t="shared" si="110"/>
        <v>I</v>
      </c>
      <c r="ED22" s="356" t="str">
        <f t="shared" si="111"/>
        <v>I</v>
      </c>
      <c r="EE22" s="356" t="str">
        <f t="shared" si="112"/>
        <v/>
      </c>
      <c r="EF22" s="386" t="str">
        <f t="shared" si="113"/>
        <v/>
      </c>
      <c r="EG22" s="385" t="str">
        <f t="shared" si="114"/>
        <v/>
      </c>
      <c r="EH22" s="356" t="str">
        <f t="shared" si="115"/>
        <v>II</v>
      </c>
      <c r="EI22" s="356" t="str">
        <f t="shared" si="116"/>
        <v/>
      </c>
      <c r="EJ22" s="356" t="str">
        <f t="shared" si="117"/>
        <v>II</v>
      </c>
      <c r="EK22" s="356" t="str">
        <f t="shared" si="118"/>
        <v/>
      </c>
      <c r="EL22" s="385" t="str">
        <f t="shared" si="119"/>
        <v/>
      </c>
      <c r="EM22" s="356" t="str">
        <f t="shared" si="120"/>
        <v>D</v>
      </c>
      <c r="EN22" s="356" t="str">
        <f t="shared" si="121"/>
        <v/>
      </c>
      <c r="EO22" s="356" t="str">
        <f t="shared" si="122"/>
        <v/>
      </c>
      <c r="EP22" s="356" t="str">
        <f t="shared" si="123"/>
        <v>D</v>
      </c>
      <c r="EQ22" s="385" t="str">
        <f t="shared" si="124"/>
        <v/>
      </c>
      <c r="ER22" s="356" t="str">
        <f t="shared" si="125"/>
        <v/>
      </c>
      <c r="ES22" s="356" t="str">
        <f t="shared" si="126"/>
        <v/>
      </c>
      <c r="ET22" s="356" t="str">
        <f t="shared" si="127"/>
        <v/>
      </c>
      <c r="EU22" s="356" t="str">
        <f t="shared" si="128"/>
        <v/>
      </c>
      <c r="EV22" s="385" t="str">
        <f t="shared" si="129"/>
        <v/>
      </c>
      <c r="EW22" s="385" t="str">
        <f t="shared" si="130"/>
        <v>D</v>
      </c>
      <c r="EX22" s="387">
        <f>IF('Student DATA Entry'!I19="","",'Student DATA Entry'!I19)</f>
        <v>370</v>
      </c>
      <c r="EY22" s="388">
        <f>IF('Student DATA Entry'!J19="","",'Student DATA Entry'!J19)</f>
        <v>304</v>
      </c>
      <c r="EZ22" s="373" t="str">
        <f t="shared" si="131"/>
        <v xml:space="preserve">      </v>
      </c>
      <c r="FA22" s="373" t="str">
        <f t="shared" si="132"/>
        <v xml:space="preserve">      </v>
      </c>
      <c r="FB22" s="373" t="str">
        <f t="shared" si="133"/>
        <v xml:space="preserve">      </v>
      </c>
      <c r="FC22" s="373" t="str">
        <f t="shared" si="134"/>
        <v xml:space="preserve">          INFORMATION TECHNOLOGY AND PROCESSING 1    </v>
      </c>
      <c r="FD22" s="373" t="str">
        <f t="shared" si="135"/>
        <v>Promoted to Class 12th</v>
      </c>
      <c r="FE22" s="484">
        <f t="shared" si="136"/>
        <v>316</v>
      </c>
      <c r="FF22" s="390">
        <f t="shared" si="137"/>
        <v>63.2</v>
      </c>
      <c r="FG22" s="483" t="str">
        <f t="shared" si="138"/>
        <v>I</v>
      </c>
      <c r="FH22" s="392">
        <f t="shared" si="27"/>
        <v>4.0000000000000293</v>
      </c>
      <c r="FI22" s="482" t="str">
        <f t="shared" si="139"/>
        <v/>
      </c>
    </row>
    <row r="23" spans="1:165" s="393" customFormat="1" ht="22" customHeight="1">
      <c r="A23" s="375">
        <v>18</v>
      </c>
      <c r="B23" s="376">
        <f>IF('Marks Entry'!B25="","",VALUE('Marks Entry'!B25))</f>
        <v>1118</v>
      </c>
      <c r="C23" s="377">
        <f>IF('Marks Entry'!C25="","",'Marks Entry'!C25)</f>
        <v>6246</v>
      </c>
      <c r="D23" s="378">
        <f>IF('Marks Entry'!D25="","",'Marks Entry'!D25)</f>
        <v>38574</v>
      </c>
      <c r="E23" s="379" t="str">
        <f>IF('Marks Entry'!E25="","",'Marks Entry'!E25)</f>
        <v>KUSUM SAHU</v>
      </c>
      <c r="F23" s="379" t="str">
        <f>IF('Marks Entry'!F25="","",'Marks Entry'!F25)</f>
        <v>SITARAM SAHU</v>
      </c>
      <c r="G23" s="379" t="str">
        <f>IF('Marks Entry'!G25="","",'Marks Entry'!G25)</f>
        <v>INDRA DEVI</v>
      </c>
      <c r="H23" s="356" t="str">
        <f>IF('Marks Entry'!H25="","",'Marks Entry'!H25)</f>
        <v>OBC</v>
      </c>
      <c r="I23" s="356" t="str">
        <f>IF('Marks Entry'!I25="","",'Marks Entry'!I25)</f>
        <v>F</v>
      </c>
      <c r="J23" s="356">
        <f>IF('Marks Entry'!J25="","",'Marks Entry'!J25)</f>
        <v>4</v>
      </c>
      <c r="K23" s="356">
        <f>IF('Marks Entry'!K25="","",'Marks Entry'!K25)</f>
        <v>7</v>
      </c>
      <c r="L23" s="356">
        <f>IF('Marks Entry'!L25="","",'Marks Entry'!L25)</f>
        <v>8</v>
      </c>
      <c r="M23" s="357">
        <f t="shared" si="28"/>
        <v>19</v>
      </c>
      <c r="N23" s="380">
        <f t="shared" si="29"/>
        <v>13</v>
      </c>
      <c r="O23" s="356">
        <f>IF('Marks Entry'!M25="","",'Marks Entry'!M25)</f>
        <v>35</v>
      </c>
      <c r="P23" s="380">
        <f t="shared" si="30"/>
        <v>25</v>
      </c>
      <c r="Q23" s="377">
        <f>IF(AND($B23="NSO",$E23="",O23=""),"",IF(AND('Marks Entry'!N25="AB"),"AB",IF(AND('Marks Entry'!N25="ML"),"RE",IF('Marks Entry'!N25="","",ROUNDUP('Marks Entry'!N25*30/100,0)))))</f>
        <v>29</v>
      </c>
      <c r="R23" s="381">
        <f t="shared" si="31"/>
        <v>67</v>
      </c>
      <c r="S23" s="361">
        <f t="shared" si="32"/>
        <v>0</v>
      </c>
      <c r="T23" s="361">
        <f t="shared" si="33"/>
        <v>0</v>
      </c>
      <c r="U23" s="362">
        <f t="shared" si="34"/>
        <v>100</v>
      </c>
      <c r="V23" s="361" t="str">
        <f t="shared" si="35"/>
        <v/>
      </c>
      <c r="W23" s="361" t="str">
        <f t="shared" si="36"/>
        <v>P</v>
      </c>
      <c r="X23" s="361" t="str">
        <f t="shared" si="37"/>
        <v>I</v>
      </c>
      <c r="Y23" s="356">
        <f>IF('Marks Entry'!O25="","",'Marks Entry'!O25)</f>
        <v>5</v>
      </c>
      <c r="Z23" s="356">
        <f>IF('Marks Entry'!P25="","",'Marks Entry'!P25)</f>
        <v>6</v>
      </c>
      <c r="AA23" s="356">
        <f>IF('Marks Entry'!Q25="","",'Marks Entry'!Q25)</f>
        <v>8</v>
      </c>
      <c r="AB23" s="357">
        <f t="shared" si="38"/>
        <v>19</v>
      </c>
      <c r="AC23" s="380">
        <f t="shared" si="39"/>
        <v>13</v>
      </c>
      <c r="AD23" s="356">
        <f>IF('Marks Entry'!R25="","",'Marks Entry'!R25)</f>
        <v>12</v>
      </c>
      <c r="AE23" s="380">
        <f t="shared" si="40"/>
        <v>9</v>
      </c>
      <c r="AF23" s="377">
        <f>IF(AND($B23="NSO",$E23=""),"",IF(AND('Marks Entry'!S25="AB"),"AB",IF(AND('Marks Entry'!S25="ML"),"RE",IF('Marks Entry'!S25="","",ROUNDUP('Marks Entry'!S25*30/100,0)))))</f>
        <v>29</v>
      </c>
      <c r="AG23" s="381">
        <f t="shared" si="41"/>
        <v>51</v>
      </c>
      <c r="AH23" s="361">
        <f t="shared" si="42"/>
        <v>0</v>
      </c>
      <c r="AI23" s="361">
        <f t="shared" si="43"/>
        <v>0</v>
      </c>
      <c r="AJ23" s="362">
        <f t="shared" si="44"/>
        <v>100</v>
      </c>
      <c r="AK23" s="361" t="str">
        <f t="shared" si="45"/>
        <v/>
      </c>
      <c r="AL23" s="361" t="str">
        <f t="shared" si="46"/>
        <v>P</v>
      </c>
      <c r="AM23" s="361" t="str">
        <f t="shared" si="47"/>
        <v>II</v>
      </c>
      <c r="AN23" s="363">
        <f>IF('Marks Entry'!T25="","",'Marks Entry'!T25)</f>
        <v>1</v>
      </c>
      <c r="AO23" s="356">
        <f>IF('Marks Entry'!V25="","",'Marks Entry'!V25)</f>
        <v>9</v>
      </c>
      <c r="AP23" s="356">
        <f>IF('Marks Entry'!W25="","",'Marks Entry'!W25)</f>
        <v>8</v>
      </c>
      <c r="AQ23" s="356">
        <f>IF('Marks Entry'!X25="","",'Marks Entry'!X25)</f>
        <v>8</v>
      </c>
      <c r="AR23" s="357">
        <f t="shared" si="48"/>
        <v>25</v>
      </c>
      <c r="AS23" s="380">
        <f t="shared" si="49"/>
        <v>17</v>
      </c>
      <c r="AT23" s="356">
        <f>IF('Marks Entry'!Y25="","",'Marks Entry'!Y25)</f>
        <v>13</v>
      </c>
      <c r="AU23" s="356">
        <f>IF('Marks Entry'!Z25="","",'Marks Entry'!Z25)</f>
        <v>12</v>
      </c>
      <c r="AV23" s="356">
        <f t="shared" si="50"/>
        <v>25</v>
      </c>
      <c r="AW23" s="380">
        <f t="shared" si="51"/>
        <v>18</v>
      </c>
      <c r="AX23" s="377">
        <f>IF(AND($B23="NSO",$E23=""),"",IF(AND('Marks Entry'!AA25="AB",'Marks Entry'!AB25="AB"),"AB",IF(AND('Marks Entry'!AA25="ML",'Marks Entry'!AB25="ML"),"RE",IF('Marks Entry'!AA25="","",ROUNDUP(('Marks Entry'!AA25+'Marks Entry'!AB25)*30/100,0)))))</f>
        <v>28</v>
      </c>
      <c r="AY23" s="381">
        <f t="shared" si="52"/>
        <v>63</v>
      </c>
      <c r="AZ23" s="361">
        <f t="shared" si="53"/>
        <v>0</v>
      </c>
      <c r="BA23" s="361">
        <f t="shared" si="54"/>
        <v>0</v>
      </c>
      <c r="BB23" s="362">
        <f t="shared" si="55"/>
        <v>100</v>
      </c>
      <c r="BC23" s="361" t="str">
        <f t="shared" si="56"/>
        <v/>
      </c>
      <c r="BD23" s="361" t="str">
        <f t="shared" si="57"/>
        <v>P</v>
      </c>
      <c r="BE23" s="361" t="str">
        <f t="shared" si="58"/>
        <v>I</v>
      </c>
      <c r="BF23" s="363">
        <f>IF('Marks Entry'!AC25="","",'Marks Entry'!AC25)</f>
        <v>2</v>
      </c>
      <c r="BG23" s="356">
        <f>IF('Marks Entry'!AE25="","",'Marks Entry'!AE25)</f>
        <v>6</v>
      </c>
      <c r="BH23" s="356">
        <f>IF('Marks Entry'!AF25="","",'Marks Entry'!AF25)</f>
        <v>4</v>
      </c>
      <c r="BI23" s="356" t="str">
        <f>IF('Marks Entry'!AG25="","",'Marks Entry'!AG25)</f>
        <v>AB</v>
      </c>
      <c r="BJ23" s="357">
        <f t="shared" si="59"/>
        <v>10</v>
      </c>
      <c r="BK23" s="380">
        <f t="shared" si="60"/>
        <v>7</v>
      </c>
      <c r="BL23" s="356">
        <f>IF('Marks Entry'!AH25="","",'Marks Entry'!AH25)</f>
        <v>31</v>
      </c>
      <c r="BM23" s="356" t="str">
        <f>IF('Marks Entry'!AI25="","",'Marks Entry'!AI25)</f>
        <v/>
      </c>
      <c r="BN23" s="356">
        <f t="shared" si="61"/>
        <v>31</v>
      </c>
      <c r="BO23" s="380">
        <f t="shared" si="62"/>
        <v>23</v>
      </c>
      <c r="BP23" s="377">
        <f>IF(AND($B23="NSO",$E23=""),"",IF(AND('Marks Entry'!AJ25="AB",'Marks Entry'!AK25="AB"),"AB",IF(AND('Marks Entry'!AJ25="ML",'Marks Entry'!AK25="ML"),"RE",IF('Marks Entry'!AJ25="","",ROUNDUP(('Marks Entry'!AJ25+'Marks Entry'!AK25)*30/100,0)))))</f>
        <v>28</v>
      </c>
      <c r="BQ23" s="381">
        <f t="shared" si="63"/>
        <v>58</v>
      </c>
      <c r="BR23" s="361">
        <f t="shared" si="64"/>
        <v>0</v>
      </c>
      <c r="BS23" s="361">
        <f t="shared" si="65"/>
        <v>0</v>
      </c>
      <c r="BT23" s="362">
        <f t="shared" si="66"/>
        <v>100</v>
      </c>
      <c r="BU23" s="361" t="str">
        <f t="shared" si="67"/>
        <v/>
      </c>
      <c r="BV23" s="361" t="str">
        <f t="shared" si="68"/>
        <v>P</v>
      </c>
      <c r="BW23" s="361" t="str">
        <f t="shared" si="69"/>
        <v>II</v>
      </c>
      <c r="BX23" s="363">
        <f>IF('Marks Entry'!AL25="","",'Marks Entry'!AL25)</f>
        <v>3</v>
      </c>
      <c r="BY23" s="356">
        <f>IF('Marks Entry'!AN25="","",'Marks Entry'!AN25)</f>
        <v>4</v>
      </c>
      <c r="BZ23" s="356">
        <f>IF('Marks Entry'!AO25="","",'Marks Entry'!AO25)</f>
        <v>3</v>
      </c>
      <c r="CA23" s="356">
        <f>IF('Marks Entry'!AP25="","",'Marks Entry'!AP25)</f>
        <v>7</v>
      </c>
      <c r="CB23" s="357">
        <f t="shared" si="70"/>
        <v>14</v>
      </c>
      <c r="CC23" s="380">
        <f t="shared" si="71"/>
        <v>10</v>
      </c>
      <c r="CD23" s="356">
        <f>IF('Marks Entry'!AQ25="","",'Marks Entry'!AQ25)</f>
        <v>38</v>
      </c>
      <c r="CE23" s="356">
        <f>IF('Marks Entry'!AR25="","",'Marks Entry'!AR25)</f>
        <v>18</v>
      </c>
      <c r="CF23" s="356">
        <f t="shared" si="72"/>
        <v>56</v>
      </c>
      <c r="CG23" s="380">
        <f t="shared" si="73"/>
        <v>40</v>
      </c>
      <c r="CH23" s="377">
        <f>IF(AND($B23="NSO",$E23=""),"",IF(AND('Marks Entry'!AS25="AB",'Marks Entry'!AT25="AB"),"AB",IF(AND('Marks Entry'!AS25="ML",'Marks Entry'!AT25="ML"),"RE",IF('Marks Entry'!AS25="","",ROUNDUP(('Marks Entry'!AS25+'Marks Entry'!AT25)*30/100,0)))))</f>
        <v>28</v>
      </c>
      <c r="CI23" s="381">
        <f t="shared" si="74"/>
        <v>78</v>
      </c>
      <c r="CJ23" s="361">
        <f t="shared" si="75"/>
        <v>0</v>
      </c>
      <c r="CK23" s="361">
        <f t="shared" si="76"/>
        <v>0</v>
      </c>
      <c r="CL23" s="362">
        <f t="shared" si="77"/>
        <v>100</v>
      </c>
      <c r="CM23" s="361" t="str">
        <f t="shared" si="78"/>
        <v/>
      </c>
      <c r="CN23" s="361" t="str">
        <f t="shared" si="79"/>
        <v>P</v>
      </c>
      <c r="CO23" s="361" t="str">
        <f t="shared" si="80"/>
        <v>D</v>
      </c>
      <c r="CP23" s="363" t="str">
        <f>IF('Marks Entry'!AU25="","",'Marks Entry'!AU25)</f>
        <v/>
      </c>
      <c r="CQ23" s="356" t="str">
        <f>IF('Marks Entry'!AW25="","",'Marks Entry'!AW25)</f>
        <v/>
      </c>
      <c r="CR23" s="356" t="str">
        <f>IF('Marks Entry'!AX25="","",'Marks Entry'!AX25)</f>
        <v/>
      </c>
      <c r="CS23" s="356" t="str">
        <f>IF('Marks Entry'!AY25="","",'Marks Entry'!AY25)</f>
        <v/>
      </c>
      <c r="CT23" s="357" t="str">
        <f t="shared" si="81"/>
        <v/>
      </c>
      <c r="CU23" s="380" t="str">
        <f t="shared" si="82"/>
        <v/>
      </c>
      <c r="CV23" s="356" t="str">
        <f>IF('Marks Entry'!AZ25="","",'Marks Entry'!AZ25)</f>
        <v/>
      </c>
      <c r="CW23" s="356" t="str">
        <f>IF('Marks Entry'!BA25="","",'Marks Entry'!BA25)</f>
        <v/>
      </c>
      <c r="CX23" s="356" t="str">
        <f t="shared" si="83"/>
        <v/>
      </c>
      <c r="CY23" s="380" t="str">
        <f t="shared" si="84"/>
        <v/>
      </c>
      <c r="CZ23" s="377" t="str">
        <f>IF(AND($B23="NSO",$E23=""),"",IF(AND('Marks Entry'!BB25="AB",'Marks Entry'!BC25="AB"),"AB",IF(AND('Marks Entry'!BB25="ML",'Marks Entry'!BC25="ML"),"RE",IF('Marks Entry'!BB25="","",ROUNDUP(('Marks Entry'!BB25+'Marks Entry'!BC25)*30/100,0)))))</f>
        <v/>
      </c>
      <c r="DA23" s="381" t="str">
        <f t="shared" si="85"/>
        <v/>
      </c>
      <c r="DB23" s="361">
        <f t="shared" si="86"/>
        <v>0</v>
      </c>
      <c r="DC23" s="361">
        <f t="shared" si="87"/>
        <v>0</v>
      </c>
      <c r="DD23" s="362" t="str">
        <f t="shared" si="88"/>
        <v/>
      </c>
      <c r="DE23" s="361" t="str">
        <f t="shared" si="89"/>
        <v/>
      </c>
      <c r="DF23" s="361" t="str">
        <f t="shared" si="90"/>
        <v/>
      </c>
      <c r="DG23" s="361" t="str">
        <f t="shared" si="91"/>
        <v/>
      </c>
      <c r="DH23" s="361">
        <f t="shared" si="92"/>
        <v>0</v>
      </c>
      <c r="DI23" s="382" t="str">
        <f t="shared" si="93"/>
        <v>I</v>
      </c>
      <c r="DJ23" s="382" t="str">
        <f t="shared" si="94"/>
        <v>II</v>
      </c>
      <c r="DK23" s="382" t="str">
        <f t="shared" si="95"/>
        <v>I</v>
      </c>
      <c r="DL23" s="382" t="str">
        <f t="shared" si="96"/>
        <v>II</v>
      </c>
      <c r="DM23" s="382" t="str">
        <f t="shared" si="97"/>
        <v>D</v>
      </c>
      <c r="DN23" s="382" t="str">
        <f t="shared" si="98"/>
        <v/>
      </c>
      <c r="DO23" s="365">
        <f t="shared" si="99"/>
        <v>0</v>
      </c>
      <c r="DP23" s="365">
        <f t="shared" si="100"/>
        <v>0</v>
      </c>
      <c r="DQ23" s="365">
        <f t="shared" si="101"/>
        <v>0</v>
      </c>
      <c r="DR23" s="365">
        <f t="shared" si="102"/>
        <v>0</v>
      </c>
      <c r="DS23" s="365">
        <f t="shared" si="103"/>
        <v>0</v>
      </c>
      <c r="DT23" s="383" t="str">
        <f t="shared" si="104"/>
        <v>PASS</v>
      </c>
      <c r="DU23" s="482">
        <f>IF('Marks Entry'!BD25="","",'Marks Entry'!BD25)</f>
        <v>28</v>
      </c>
      <c r="DV23" s="482">
        <f>IF('Marks Entry'!BE25="","",'Marks Entry'!BE25)</f>
        <v>25</v>
      </c>
      <c r="DW23" s="482">
        <f>IF('Marks Entry'!BF25="","",'Marks Entry'!BF25)</f>
        <v>40</v>
      </c>
      <c r="DX23" s="384">
        <f t="shared" si="105"/>
        <v>93</v>
      </c>
      <c r="DY23" s="356" t="str">
        <f t="shared" si="106"/>
        <v>I</v>
      </c>
      <c r="DZ23" s="385" t="str">
        <f t="shared" si="107"/>
        <v/>
      </c>
      <c r="EA23" s="356" t="str">
        <f t="shared" si="108"/>
        <v>II</v>
      </c>
      <c r="EB23" s="385" t="str">
        <f t="shared" si="109"/>
        <v/>
      </c>
      <c r="EC23" s="356" t="str">
        <f t="shared" si="110"/>
        <v>I</v>
      </c>
      <c r="ED23" s="356" t="str">
        <f t="shared" si="111"/>
        <v>I</v>
      </c>
      <c r="EE23" s="356" t="str">
        <f t="shared" si="112"/>
        <v/>
      </c>
      <c r="EF23" s="386" t="str">
        <f t="shared" si="113"/>
        <v/>
      </c>
      <c r="EG23" s="385" t="str">
        <f t="shared" si="114"/>
        <v/>
      </c>
      <c r="EH23" s="356" t="str">
        <f t="shared" si="115"/>
        <v>II</v>
      </c>
      <c r="EI23" s="356" t="str">
        <f t="shared" si="116"/>
        <v/>
      </c>
      <c r="EJ23" s="356" t="str">
        <f t="shared" si="117"/>
        <v>II</v>
      </c>
      <c r="EK23" s="356" t="str">
        <f t="shared" si="118"/>
        <v/>
      </c>
      <c r="EL23" s="385" t="str">
        <f t="shared" si="119"/>
        <v/>
      </c>
      <c r="EM23" s="356" t="str">
        <f t="shared" si="120"/>
        <v>D</v>
      </c>
      <c r="EN23" s="356" t="str">
        <f t="shared" si="121"/>
        <v/>
      </c>
      <c r="EO23" s="356" t="str">
        <f t="shared" si="122"/>
        <v/>
      </c>
      <c r="EP23" s="356" t="str">
        <f t="shared" si="123"/>
        <v>D</v>
      </c>
      <c r="EQ23" s="385" t="str">
        <f t="shared" si="124"/>
        <v/>
      </c>
      <c r="ER23" s="356" t="str">
        <f t="shared" si="125"/>
        <v/>
      </c>
      <c r="ES23" s="356" t="str">
        <f t="shared" si="126"/>
        <v/>
      </c>
      <c r="ET23" s="356" t="str">
        <f t="shared" si="127"/>
        <v/>
      </c>
      <c r="EU23" s="356" t="str">
        <f t="shared" si="128"/>
        <v/>
      </c>
      <c r="EV23" s="385" t="str">
        <f t="shared" si="129"/>
        <v/>
      </c>
      <c r="EW23" s="385" t="str">
        <f t="shared" si="130"/>
        <v>D</v>
      </c>
      <c r="EX23" s="387">
        <f>IF('Student DATA Entry'!I20="","",'Student DATA Entry'!I20)</f>
        <v>370</v>
      </c>
      <c r="EY23" s="388">
        <f>IF('Student DATA Entry'!J20="","",'Student DATA Entry'!J20)</f>
        <v>292</v>
      </c>
      <c r="EZ23" s="373" t="str">
        <f t="shared" si="131"/>
        <v xml:space="preserve">      </v>
      </c>
      <c r="FA23" s="373" t="str">
        <f t="shared" si="132"/>
        <v xml:space="preserve">      </v>
      </c>
      <c r="FB23" s="373" t="str">
        <f t="shared" si="133"/>
        <v xml:space="preserve">      </v>
      </c>
      <c r="FC23" s="373" t="str">
        <f t="shared" si="134"/>
        <v xml:space="preserve">          INFORMATION TECHNOLOGY AND PROCESSING 1    </v>
      </c>
      <c r="FD23" s="373" t="str">
        <f t="shared" si="135"/>
        <v>Promoted to Class 12th</v>
      </c>
      <c r="FE23" s="484">
        <f t="shared" si="136"/>
        <v>317</v>
      </c>
      <c r="FF23" s="390">
        <f t="shared" si="137"/>
        <v>63.4</v>
      </c>
      <c r="FG23" s="483" t="str">
        <f t="shared" si="138"/>
        <v>I</v>
      </c>
      <c r="FH23" s="392">
        <f t="shared" si="27"/>
        <v>3.000000000000028</v>
      </c>
      <c r="FI23" s="482" t="str">
        <f t="shared" si="139"/>
        <v/>
      </c>
    </row>
    <row r="24" spans="1:165" s="393" customFormat="1" ht="22" customHeight="1">
      <c r="A24" s="375">
        <v>19</v>
      </c>
      <c r="B24" s="376">
        <f>IF('Marks Entry'!B26="","",VALUE('Marks Entry'!B26))</f>
        <v>1119</v>
      </c>
      <c r="C24" s="377">
        <f>IF('Marks Entry'!C26="","",'Marks Entry'!C26)</f>
        <v>6397</v>
      </c>
      <c r="D24" s="378">
        <f>IF('Marks Entry'!D26="","",'Marks Entry'!D26)</f>
        <v>37669</v>
      </c>
      <c r="E24" s="379" t="str">
        <f>IF('Marks Entry'!E26="","",'Marks Entry'!E26)</f>
        <v>MAMTA KANWAR</v>
      </c>
      <c r="F24" s="379" t="str">
        <f>IF('Marks Entry'!F26="","",'Marks Entry'!F26)</f>
        <v>MANGIDAN</v>
      </c>
      <c r="G24" s="379" t="str">
        <f>IF('Marks Entry'!G26="","",'Marks Entry'!G26)</f>
        <v>RIDHU KANWAR</v>
      </c>
      <c r="H24" s="356" t="str">
        <f>IF('Marks Entry'!H26="","",'Marks Entry'!H26)</f>
        <v>OBC</v>
      </c>
      <c r="I24" s="356" t="str">
        <f>IF('Marks Entry'!I26="","",'Marks Entry'!I26)</f>
        <v>F</v>
      </c>
      <c r="J24" s="356">
        <f>IF('Marks Entry'!J26="","",'Marks Entry'!J26)</f>
        <v>4</v>
      </c>
      <c r="K24" s="356">
        <f>IF('Marks Entry'!K26="","",'Marks Entry'!K26)</f>
        <v>7</v>
      </c>
      <c r="L24" s="356">
        <f>IF('Marks Entry'!L26="","",'Marks Entry'!L26)</f>
        <v>8</v>
      </c>
      <c r="M24" s="357">
        <f t="shared" si="28"/>
        <v>19</v>
      </c>
      <c r="N24" s="380">
        <f t="shared" si="29"/>
        <v>13</v>
      </c>
      <c r="O24" s="356">
        <f>IF('Marks Entry'!M26="","",'Marks Entry'!M26)</f>
        <v>35</v>
      </c>
      <c r="P24" s="380">
        <f t="shared" si="30"/>
        <v>25</v>
      </c>
      <c r="Q24" s="377">
        <f>IF(AND($B24="NSO",$E24="",O24=""),"",IF(AND('Marks Entry'!N26="AB"),"AB",IF(AND('Marks Entry'!N26="ML"),"RE",IF('Marks Entry'!N26="","",ROUNDUP('Marks Entry'!N26*30/100,0)))))</f>
        <v>29</v>
      </c>
      <c r="R24" s="381">
        <f t="shared" si="31"/>
        <v>67</v>
      </c>
      <c r="S24" s="361">
        <f t="shared" si="32"/>
        <v>0</v>
      </c>
      <c r="T24" s="361">
        <f t="shared" si="33"/>
        <v>0</v>
      </c>
      <c r="U24" s="362">
        <f t="shared" si="34"/>
        <v>100</v>
      </c>
      <c r="V24" s="361" t="str">
        <f t="shared" si="35"/>
        <v/>
      </c>
      <c r="W24" s="361" t="str">
        <f t="shared" si="36"/>
        <v>P</v>
      </c>
      <c r="X24" s="361" t="str">
        <f t="shared" si="37"/>
        <v>I</v>
      </c>
      <c r="Y24" s="356">
        <f>IF('Marks Entry'!O26="","",'Marks Entry'!O26)</f>
        <v>5</v>
      </c>
      <c r="Z24" s="356">
        <f>IF('Marks Entry'!P26="","",'Marks Entry'!P26)</f>
        <v>6</v>
      </c>
      <c r="AA24" s="356">
        <f>IF('Marks Entry'!Q26="","",'Marks Entry'!Q26)</f>
        <v>9</v>
      </c>
      <c r="AB24" s="357">
        <f t="shared" si="38"/>
        <v>20</v>
      </c>
      <c r="AC24" s="380">
        <f t="shared" si="39"/>
        <v>14</v>
      </c>
      <c r="AD24" s="356">
        <f>IF('Marks Entry'!R26="","",'Marks Entry'!R26)</f>
        <v>12</v>
      </c>
      <c r="AE24" s="380">
        <f t="shared" si="40"/>
        <v>9</v>
      </c>
      <c r="AF24" s="377">
        <f>IF(AND($B24="NSO",$E24=""),"",IF(AND('Marks Entry'!S26="AB"),"AB",IF(AND('Marks Entry'!S26="ML"),"RE",IF('Marks Entry'!S26="","",ROUNDUP('Marks Entry'!S26*30/100,0)))))</f>
        <v>29</v>
      </c>
      <c r="AG24" s="381">
        <f t="shared" si="41"/>
        <v>52</v>
      </c>
      <c r="AH24" s="361">
        <f t="shared" si="42"/>
        <v>0</v>
      </c>
      <c r="AI24" s="361">
        <f t="shared" si="43"/>
        <v>0</v>
      </c>
      <c r="AJ24" s="362">
        <f t="shared" si="44"/>
        <v>100</v>
      </c>
      <c r="AK24" s="361" t="str">
        <f t="shared" si="45"/>
        <v/>
      </c>
      <c r="AL24" s="361" t="str">
        <f t="shared" si="46"/>
        <v>P</v>
      </c>
      <c r="AM24" s="361" t="str">
        <f t="shared" si="47"/>
        <v>II</v>
      </c>
      <c r="AN24" s="363">
        <f>IF('Marks Entry'!T26="","",'Marks Entry'!T26)</f>
        <v>1</v>
      </c>
      <c r="AO24" s="356">
        <f>IF('Marks Entry'!V26="","",'Marks Entry'!V26)</f>
        <v>9</v>
      </c>
      <c r="AP24" s="356">
        <f>IF('Marks Entry'!W26="","",'Marks Entry'!W26)</f>
        <v>8</v>
      </c>
      <c r="AQ24" s="356">
        <f>IF('Marks Entry'!X26="","",'Marks Entry'!X26)</f>
        <v>8</v>
      </c>
      <c r="AR24" s="357">
        <f t="shared" si="48"/>
        <v>25</v>
      </c>
      <c r="AS24" s="380">
        <f t="shared" si="49"/>
        <v>17</v>
      </c>
      <c r="AT24" s="356">
        <f>IF('Marks Entry'!Y26="","",'Marks Entry'!Y26)</f>
        <v>13</v>
      </c>
      <c r="AU24" s="356">
        <f>IF('Marks Entry'!Z26="","",'Marks Entry'!Z26)</f>
        <v>12</v>
      </c>
      <c r="AV24" s="356">
        <f t="shared" si="50"/>
        <v>25</v>
      </c>
      <c r="AW24" s="380">
        <f t="shared" si="51"/>
        <v>18</v>
      </c>
      <c r="AX24" s="377">
        <f>IF(AND($B24="NSO",$E24=""),"",IF(AND('Marks Entry'!AA26="AB",'Marks Entry'!AB26="AB"),"AB",IF(AND('Marks Entry'!AA26="ML",'Marks Entry'!AB26="ML"),"RE",IF('Marks Entry'!AA26="","",ROUNDUP(('Marks Entry'!AA26+'Marks Entry'!AB26)*30/100,0)))))</f>
        <v>28</v>
      </c>
      <c r="AY24" s="381">
        <f t="shared" si="52"/>
        <v>63</v>
      </c>
      <c r="AZ24" s="361">
        <f t="shared" si="53"/>
        <v>0</v>
      </c>
      <c r="BA24" s="361">
        <f t="shared" si="54"/>
        <v>0</v>
      </c>
      <c r="BB24" s="362">
        <f t="shared" si="55"/>
        <v>100</v>
      </c>
      <c r="BC24" s="361" t="str">
        <f t="shared" si="56"/>
        <v/>
      </c>
      <c r="BD24" s="361" t="str">
        <f t="shared" si="57"/>
        <v>P</v>
      </c>
      <c r="BE24" s="361" t="str">
        <f t="shared" si="58"/>
        <v>I</v>
      </c>
      <c r="BF24" s="363">
        <f>IF('Marks Entry'!AC26="","",'Marks Entry'!AC26)</f>
        <v>2</v>
      </c>
      <c r="BG24" s="356">
        <f>IF('Marks Entry'!AE26="","",'Marks Entry'!AE26)</f>
        <v>6</v>
      </c>
      <c r="BH24" s="356">
        <f>IF('Marks Entry'!AF26="","",'Marks Entry'!AF26)</f>
        <v>4</v>
      </c>
      <c r="BI24" s="356" t="str">
        <f>IF('Marks Entry'!AG26="","",'Marks Entry'!AG26)</f>
        <v>AB</v>
      </c>
      <c r="BJ24" s="357">
        <f t="shared" si="59"/>
        <v>10</v>
      </c>
      <c r="BK24" s="380">
        <f t="shared" si="60"/>
        <v>7</v>
      </c>
      <c r="BL24" s="356">
        <f>IF('Marks Entry'!AH26="","",'Marks Entry'!AH26)</f>
        <v>31</v>
      </c>
      <c r="BM24" s="356" t="str">
        <f>IF('Marks Entry'!AI26="","",'Marks Entry'!AI26)</f>
        <v/>
      </c>
      <c r="BN24" s="356">
        <f t="shared" si="61"/>
        <v>31</v>
      </c>
      <c r="BO24" s="380">
        <f t="shared" si="62"/>
        <v>23</v>
      </c>
      <c r="BP24" s="377">
        <f>IF(AND($B24="NSO",$E24=""),"",IF(AND('Marks Entry'!AJ26="AB",'Marks Entry'!AK26="AB"),"AB",IF(AND('Marks Entry'!AJ26="ML",'Marks Entry'!AK26="ML"),"RE",IF('Marks Entry'!AJ26="","",ROUNDUP(('Marks Entry'!AJ26+'Marks Entry'!AK26)*30/100,0)))))</f>
        <v>28</v>
      </c>
      <c r="BQ24" s="381">
        <f t="shared" si="63"/>
        <v>58</v>
      </c>
      <c r="BR24" s="361">
        <f t="shared" si="64"/>
        <v>0</v>
      </c>
      <c r="BS24" s="361">
        <f t="shared" si="65"/>
        <v>0</v>
      </c>
      <c r="BT24" s="362">
        <f t="shared" si="66"/>
        <v>100</v>
      </c>
      <c r="BU24" s="361" t="str">
        <f t="shared" si="67"/>
        <v/>
      </c>
      <c r="BV24" s="361" t="str">
        <f t="shared" si="68"/>
        <v>P</v>
      </c>
      <c r="BW24" s="361" t="str">
        <f t="shared" si="69"/>
        <v>II</v>
      </c>
      <c r="BX24" s="363">
        <f>IF('Marks Entry'!AL26="","",'Marks Entry'!AL26)</f>
        <v>3</v>
      </c>
      <c r="BY24" s="356">
        <f>IF('Marks Entry'!AN26="","",'Marks Entry'!AN26)</f>
        <v>4</v>
      </c>
      <c r="BZ24" s="356">
        <f>IF('Marks Entry'!AO26="","",'Marks Entry'!AO26)</f>
        <v>3</v>
      </c>
      <c r="CA24" s="356">
        <f>IF('Marks Entry'!AP26="","",'Marks Entry'!AP26)</f>
        <v>7</v>
      </c>
      <c r="CB24" s="357">
        <f t="shared" si="70"/>
        <v>14</v>
      </c>
      <c r="CC24" s="380">
        <f t="shared" si="71"/>
        <v>10</v>
      </c>
      <c r="CD24" s="356">
        <f>IF('Marks Entry'!AQ26="","",'Marks Entry'!AQ26)</f>
        <v>38</v>
      </c>
      <c r="CE24" s="356">
        <f>IF('Marks Entry'!AR26="","",'Marks Entry'!AR26)</f>
        <v>18</v>
      </c>
      <c r="CF24" s="356">
        <f t="shared" si="72"/>
        <v>56</v>
      </c>
      <c r="CG24" s="380">
        <f t="shared" si="73"/>
        <v>40</v>
      </c>
      <c r="CH24" s="377">
        <f>IF(AND($B24="NSO",$E24=""),"",IF(AND('Marks Entry'!AS26="AB",'Marks Entry'!AT26="AB"),"AB",IF(AND('Marks Entry'!AS26="ML",'Marks Entry'!AT26="ML"),"RE",IF('Marks Entry'!AS26="","",ROUNDUP(('Marks Entry'!AS26+'Marks Entry'!AT26)*30/100,0)))))</f>
        <v>28</v>
      </c>
      <c r="CI24" s="381">
        <f t="shared" si="74"/>
        <v>78</v>
      </c>
      <c r="CJ24" s="361">
        <f t="shared" si="75"/>
        <v>0</v>
      </c>
      <c r="CK24" s="361">
        <f t="shared" si="76"/>
        <v>0</v>
      </c>
      <c r="CL24" s="362">
        <f t="shared" si="77"/>
        <v>100</v>
      </c>
      <c r="CM24" s="361" t="str">
        <f t="shared" si="78"/>
        <v/>
      </c>
      <c r="CN24" s="361" t="str">
        <f t="shared" si="79"/>
        <v>P</v>
      </c>
      <c r="CO24" s="361" t="str">
        <f t="shared" si="80"/>
        <v>D</v>
      </c>
      <c r="CP24" s="363" t="str">
        <f>IF('Marks Entry'!AU26="","",'Marks Entry'!AU26)</f>
        <v/>
      </c>
      <c r="CQ24" s="356" t="str">
        <f>IF('Marks Entry'!AW26="","",'Marks Entry'!AW26)</f>
        <v/>
      </c>
      <c r="CR24" s="356" t="str">
        <f>IF('Marks Entry'!AX26="","",'Marks Entry'!AX26)</f>
        <v/>
      </c>
      <c r="CS24" s="356" t="str">
        <f>IF('Marks Entry'!AY26="","",'Marks Entry'!AY26)</f>
        <v/>
      </c>
      <c r="CT24" s="357" t="str">
        <f t="shared" si="81"/>
        <v/>
      </c>
      <c r="CU24" s="380" t="str">
        <f t="shared" si="82"/>
        <v/>
      </c>
      <c r="CV24" s="356" t="str">
        <f>IF('Marks Entry'!AZ26="","",'Marks Entry'!AZ26)</f>
        <v/>
      </c>
      <c r="CW24" s="356" t="str">
        <f>IF('Marks Entry'!BA26="","",'Marks Entry'!BA26)</f>
        <v/>
      </c>
      <c r="CX24" s="356" t="str">
        <f t="shared" si="83"/>
        <v/>
      </c>
      <c r="CY24" s="380" t="str">
        <f t="shared" si="84"/>
        <v/>
      </c>
      <c r="CZ24" s="377" t="str">
        <f>IF(AND($B24="NSO",$E24=""),"",IF(AND('Marks Entry'!BB26="AB",'Marks Entry'!BC26="AB"),"AB",IF(AND('Marks Entry'!BB26="ML",'Marks Entry'!BC26="ML"),"RE",IF('Marks Entry'!BB26="","",ROUNDUP(('Marks Entry'!BB26+'Marks Entry'!BC26)*30/100,0)))))</f>
        <v/>
      </c>
      <c r="DA24" s="381" t="str">
        <f t="shared" si="85"/>
        <v/>
      </c>
      <c r="DB24" s="361">
        <f t="shared" si="86"/>
        <v>0</v>
      </c>
      <c r="DC24" s="361">
        <f t="shared" si="87"/>
        <v>0</v>
      </c>
      <c r="DD24" s="362" t="str">
        <f t="shared" si="88"/>
        <v/>
      </c>
      <c r="DE24" s="361" t="str">
        <f t="shared" si="89"/>
        <v/>
      </c>
      <c r="DF24" s="361" t="str">
        <f t="shared" si="90"/>
        <v/>
      </c>
      <c r="DG24" s="361" t="str">
        <f t="shared" si="91"/>
        <v/>
      </c>
      <c r="DH24" s="361">
        <f t="shared" si="92"/>
        <v>0</v>
      </c>
      <c r="DI24" s="382" t="str">
        <f t="shared" si="93"/>
        <v>I</v>
      </c>
      <c r="DJ24" s="382" t="str">
        <f t="shared" si="94"/>
        <v>II</v>
      </c>
      <c r="DK24" s="382" t="str">
        <f t="shared" si="95"/>
        <v>I</v>
      </c>
      <c r="DL24" s="382" t="str">
        <f t="shared" si="96"/>
        <v>II</v>
      </c>
      <c r="DM24" s="382" t="str">
        <f t="shared" si="97"/>
        <v>D</v>
      </c>
      <c r="DN24" s="382" t="str">
        <f t="shared" si="98"/>
        <v/>
      </c>
      <c r="DO24" s="365">
        <f t="shared" si="99"/>
        <v>0</v>
      </c>
      <c r="DP24" s="365">
        <f t="shared" si="100"/>
        <v>0</v>
      </c>
      <c r="DQ24" s="365">
        <f t="shared" si="101"/>
        <v>0</v>
      </c>
      <c r="DR24" s="365">
        <f t="shared" si="102"/>
        <v>0</v>
      </c>
      <c r="DS24" s="365">
        <f t="shared" si="103"/>
        <v>0</v>
      </c>
      <c r="DT24" s="383" t="str">
        <f t="shared" si="104"/>
        <v>PASS</v>
      </c>
      <c r="DU24" s="482">
        <f>IF('Marks Entry'!BD26="","",'Marks Entry'!BD26)</f>
        <v>28</v>
      </c>
      <c r="DV24" s="482">
        <f>IF('Marks Entry'!BE26="","",'Marks Entry'!BE26)</f>
        <v>25</v>
      </c>
      <c r="DW24" s="482">
        <f>IF('Marks Entry'!BF26="","",'Marks Entry'!BF26)</f>
        <v>40</v>
      </c>
      <c r="DX24" s="384">
        <f t="shared" si="105"/>
        <v>93</v>
      </c>
      <c r="DY24" s="356" t="str">
        <f t="shared" si="106"/>
        <v>I</v>
      </c>
      <c r="DZ24" s="385" t="str">
        <f t="shared" si="107"/>
        <v/>
      </c>
      <c r="EA24" s="356" t="str">
        <f t="shared" si="108"/>
        <v>II</v>
      </c>
      <c r="EB24" s="385" t="str">
        <f t="shared" si="109"/>
        <v/>
      </c>
      <c r="EC24" s="356" t="str">
        <f t="shared" si="110"/>
        <v>I</v>
      </c>
      <c r="ED24" s="356" t="str">
        <f t="shared" si="111"/>
        <v>I</v>
      </c>
      <c r="EE24" s="356" t="str">
        <f t="shared" si="112"/>
        <v/>
      </c>
      <c r="EF24" s="386" t="str">
        <f t="shared" si="113"/>
        <v/>
      </c>
      <c r="EG24" s="385" t="str">
        <f t="shared" si="114"/>
        <v/>
      </c>
      <c r="EH24" s="356" t="str">
        <f t="shared" si="115"/>
        <v>II</v>
      </c>
      <c r="EI24" s="356" t="str">
        <f t="shared" si="116"/>
        <v/>
      </c>
      <c r="EJ24" s="356" t="str">
        <f t="shared" si="117"/>
        <v>II</v>
      </c>
      <c r="EK24" s="356" t="str">
        <f t="shared" si="118"/>
        <v/>
      </c>
      <c r="EL24" s="385" t="str">
        <f t="shared" si="119"/>
        <v/>
      </c>
      <c r="EM24" s="356" t="str">
        <f t="shared" si="120"/>
        <v>D</v>
      </c>
      <c r="EN24" s="356" t="str">
        <f t="shared" si="121"/>
        <v/>
      </c>
      <c r="EO24" s="356" t="str">
        <f t="shared" si="122"/>
        <v/>
      </c>
      <c r="EP24" s="356" t="str">
        <f t="shared" si="123"/>
        <v>D</v>
      </c>
      <c r="EQ24" s="385" t="str">
        <f t="shared" si="124"/>
        <v/>
      </c>
      <c r="ER24" s="356" t="str">
        <f t="shared" si="125"/>
        <v/>
      </c>
      <c r="ES24" s="356" t="str">
        <f t="shared" si="126"/>
        <v/>
      </c>
      <c r="ET24" s="356" t="str">
        <f t="shared" si="127"/>
        <v/>
      </c>
      <c r="EU24" s="356" t="str">
        <f t="shared" si="128"/>
        <v/>
      </c>
      <c r="EV24" s="385" t="str">
        <f t="shared" si="129"/>
        <v/>
      </c>
      <c r="EW24" s="385" t="str">
        <f t="shared" si="130"/>
        <v>D</v>
      </c>
      <c r="EX24" s="387">
        <f>IF('Student DATA Entry'!I21="","",'Student DATA Entry'!I21)</f>
        <v>370</v>
      </c>
      <c r="EY24" s="388">
        <f>IF('Student DATA Entry'!J21="","",'Student DATA Entry'!J21)</f>
        <v>281</v>
      </c>
      <c r="EZ24" s="373" t="str">
        <f t="shared" si="131"/>
        <v xml:space="preserve">      </v>
      </c>
      <c r="FA24" s="373" t="str">
        <f t="shared" si="132"/>
        <v xml:space="preserve">      </v>
      </c>
      <c r="FB24" s="373" t="str">
        <f t="shared" si="133"/>
        <v xml:space="preserve">      </v>
      </c>
      <c r="FC24" s="373" t="str">
        <f t="shared" si="134"/>
        <v xml:space="preserve">          INFORMATION TECHNOLOGY AND PROCESSING 1    </v>
      </c>
      <c r="FD24" s="373" t="str">
        <f t="shared" si="135"/>
        <v>Promoted to Class 12th</v>
      </c>
      <c r="FE24" s="484">
        <f t="shared" si="136"/>
        <v>318</v>
      </c>
      <c r="FF24" s="390">
        <f t="shared" si="137"/>
        <v>63.6</v>
      </c>
      <c r="FG24" s="483" t="str">
        <f t="shared" si="138"/>
        <v>I</v>
      </c>
      <c r="FH24" s="392">
        <f t="shared" si="27"/>
        <v>1.9999999999999964</v>
      </c>
      <c r="FI24" s="482" t="str">
        <f t="shared" si="139"/>
        <v/>
      </c>
    </row>
    <row r="25" spans="1:165" s="393" customFormat="1" ht="22" customHeight="1">
      <c r="A25" s="375">
        <v>20</v>
      </c>
      <c r="B25" s="376">
        <f>IF('Marks Entry'!B27="","",VALUE('Marks Entry'!B27))</f>
        <v>1120</v>
      </c>
      <c r="C25" s="377">
        <f>IF('Marks Entry'!C27="","",'Marks Entry'!C27)</f>
        <v>6225</v>
      </c>
      <c r="D25" s="378">
        <f>IF('Marks Entry'!D27="","",'Marks Entry'!D27)</f>
        <v>36850</v>
      </c>
      <c r="E25" s="379" t="str">
        <f>IF('Marks Entry'!E27="","",'Marks Entry'!E27)</f>
        <v>MANISHA SINGHAL</v>
      </c>
      <c r="F25" s="379" t="str">
        <f>IF('Marks Entry'!F27="","",'Marks Entry'!F27)</f>
        <v>SADHURAM SINGHAL</v>
      </c>
      <c r="G25" s="379" t="str">
        <f>IF('Marks Entry'!G27="","",'Marks Entry'!G27)</f>
        <v>ARUNA DEVI</v>
      </c>
      <c r="H25" s="356" t="str">
        <f>IF('Marks Entry'!H27="","",'Marks Entry'!H27)</f>
        <v>GEN</v>
      </c>
      <c r="I25" s="356" t="str">
        <f>IF('Marks Entry'!I27="","",'Marks Entry'!I27)</f>
        <v>F</v>
      </c>
      <c r="J25" s="356">
        <f>IF('Marks Entry'!J27="","",'Marks Entry'!J27)</f>
        <v>4</v>
      </c>
      <c r="K25" s="356">
        <f>IF('Marks Entry'!K27="","",'Marks Entry'!K27)</f>
        <v>7</v>
      </c>
      <c r="L25" s="356">
        <f>IF('Marks Entry'!L27="","",'Marks Entry'!L27)</f>
        <v>8</v>
      </c>
      <c r="M25" s="357">
        <f t="shared" si="28"/>
        <v>19</v>
      </c>
      <c r="N25" s="380">
        <f t="shared" si="29"/>
        <v>13</v>
      </c>
      <c r="O25" s="356">
        <f>IF('Marks Entry'!M27="","",'Marks Entry'!M27)</f>
        <v>35</v>
      </c>
      <c r="P25" s="380">
        <f t="shared" si="30"/>
        <v>25</v>
      </c>
      <c r="Q25" s="377">
        <f>IF(AND($B25="NSO",$E25="",O25=""),"",IF(AND('Marks Entry'!N27="AB"),"AB",IF(AND('Marks Entry'!N27="ML"),"RE",IF('Marks Entry'!N27="","",ROUNDUP('Marks Entry'!N27*30/100,0)))))</f>
        <v>29</v>
      </c>
      <c r="R25" s="381">
        <f t="shared" si="31"/>
        <v>67</v>
      </c>
      <c r="S25" s="361">
        <f t="shared" si="32"/>
        <v>0</v>
      </c>
      <c r="T25" s="361">
        <f t="shared" si="33"/>
        <v>0</v>
      </c>
      <c r="U25" s="362">
        <f t="shared" si="34"/>
        <v>100</v>
      </c>
      <c r="V25" s="361" t="str">
        <f t="shared" si="35"/>
        <v/>
      </c>
      <c r="W25" s="361" t="str">
        <f t="shared" si="36"/>
        <v>P</v>
      </c>
      <c r="X25" s="361" t="str">
        <f t="shared" si="37"/>
        <v>I</v>
      </c>
      <c r="Y25" s="356">
        <f>IF('Marks Entry'!O27="","",'Marks Entry'!O27)</f>
        <v>5</v>
      </c>
      <c r="Z25" s="356">
        <f>IF('Marks Entry'!P27="","",'Marks Entry'!P27)</f>
        <v>6</v>
      </c>
      <c r="AA25" s="356" t="str">
        <f>IF('Marks Entry'!Q27="","",'Marks Entry'!Q27)</f>
        <v>AB</v>
      </c>
      <c r="AB25" s="357">
        <f t="shared" si="38"/>
        <v>11</v>
      </c>
      <c r="AC25" s="380">
        <f t="shared" si="39"/>
        <v>8</v>
      </c>
      <c r="AD25" s="356">
        <f>IF('Marks Entry'!R27="","",'Marks Entry'!R27)</f>
        <v>12</v>
      </c>
      <c r="AE25" s="380">
        <f t="shared" si="40"/>
        <v>9</v>
      </c>
      <c r="AF25" s="377">
        <f>IF(AND($B25="NSO",$E25=""),"",IF(AND('Marks Entry'!S27="AB"),"AB",IF(AND('Marks Entry'!S27="ML"),"RE",IF('Marks Entry'!S27="","",ROUNDUP('Marks Entry'!S27*30/100,0)))))</f>
        <v>29</v>
      </c>
      <c r="AG25" s="381">
        <f t="shared" si="41"/>
        <v>46</v>
      </c>
      <c r="AH25" s="361">
        <f t="shared" si="42"/>
        <v>0</v>
      </c>
      <c r="AI25" s="361">
        <f t="shared" si="43"/>
        <v>0</v>
      </c>
      <c r="AJ25" s="362">
        <f t="shared" si="44"/>
        <v>100</v>
      </c>
      <c r="AK25" s="361" t="str">
        <f t="shared" si="45"/>
        <v/>
      </c>
      <c r="AL25" s="361" t="str">
        <f t="shared" si="46"/>
        <v>P</v>
      </c>
      <c r="AM25" s="361" t="str">
        <f t="shared" si="47"/>
        <v>III</v>
      </c>
      <c r="AN25" s="363">
        <f>IF('Marks Entry'!T27="","",'Marks Entry'!T27)</f>
        <v>1</v>
      </c>
      <c r="AO25" s="356">
        <f>IF('Marks Entry'!V27="","",'Marks Entry'!V27)</f>
        <v>9</v>
      </c>
      <c r="AP25" s="356">
        <f>IF('Marks Entry'!W27="","",'Marks Entry'!W27)</f>
        <v>8</v>
      </c>
      <c r="AQ25" s="356">
        <f>IF('Marks Entry'!X27="","",'Marks Entry'!X27)</f>
        <v>8</v>
      </c>
      <c r="AR25" s="357">
        <f t="shared" si="48"/>
        <v>25</v>
      </c>
      <c r="AS25" s="380">
        <f t="shared" si="49"/>
        <v>17</v>
      </c>
      <c r="AT25" s="356">
        <f>IF('Marks Entry'!Y27="","",'Marks Entry'!Y27)</f>
        <v>13</v>
      </c>
      <c r="AU25" s="356">
        <f>IF('Marks Entry'!Z27="","",'Marks Entry'!Z27)</f>
        <v>12</v>
      </c>
      <c r="AV25" s="356">
        <f t="shared" si="50"/>
        <v>25</v>
      </c>
      <c r="AW25" s="380">
        <f t="shared" si="51"/>
        <v>18</v>
      </c>
      <c r="AX25" s="377">
        <f>IF(AND($B25="NSO",$E25=""),"",IF(AND('Marks Entry'!AA27="AB",'Marks Entry'!AB27="AB"),"AB",IF(AND('Marks Entry'!AA27="ML",'Marks Entry'!AB27="ML"),"RE",IF('Marks Entry'!AA27="","",ROUNDUP(('Marks Entry'!AA27+'Marks Entry'!AB27)*30/100,0)))))</f>
        <v>28</v>
      </c>
      <c r="AY25" s="381">
        <f t="shared" si="52"/>
        <v>63</v>
      </c>
      <c r="AZ25" s="361">
        <f t="shared" si="53"/>
        <v>0</v>
      </c>
      <c r="BA25" s="361">
        <f t="shared" si="54"/>
        <v>0</v>
      </c>
      <c r="BB25" s="362">
        <f t="shared" si="55"/>
        <v>100</v>
      </c>
      <c r="BC25" s="361" t="str">
        <f t="shared" si="56"/>
        <v/>
      </c>
      <c r="BD25" s="361" t="str">
        <f t="shared" si="57"/>
        <v>P</v>
      </c>
      <c r="BE25" s="361" t="str">
        <f t="shared" si="58"/>
        <v>I</v>
      </c>
      <c r="BF25" s="363">
        <f>IF('Marks Entry'!AC27="","",'Marks Entry'!AC27)</f>
        <v>2</v>
      </c>
      <c r="BG25" s="356">
        <f>IF('Marks Entry'!AE27="","",'Marks Entry'!AE27)</f>
        <v>6</v>
      </c>
      <c r="BH25" s="356">
        <f>IF('Marks Entry'!AF27="","",'Marks Entry'!AF27)</f>
        <v>4</v>
      </c>
      <c r="BI25" s="356" t="str">
        <f>IF('Marks Entry'!AG27="","",'Marks Entry'!AG27)</f>
        <v>AB</v>
      </c>
      <c r="BJ25" s="357">
        <f t="shared" si="59"/>
        <v>10</v>
      </c>
      <c r="BK25" s="380">
        <f t="shared" si="60"/>
        <v>7</v>
      </c>
      <c r="BL25" s="356">
        <f>IF('Marks Entry'!AH27="","",'Marks Entry'!AH27)</f>
        <v>31</v>
      </c>
      <c r="BM25" s="356" t="str">
        <f>IF('Marks Entry'!AI27="","",'Marks Entry'!AI27)</f>
        <v/>
      </c>
      <c r="BN25" s="356">
        <f t="shared" si="61"/>
        <v>31</v>
      </c>
      <c r="BO25" s="380">
        <f t="shared" si="62"/>
        <v>23</v>
      </c>
      <c r="BP25" s="377">
        <f>IF(AND($B25="NSO",$E25=""),"",IF(AND('Marks Entry'!AJ27="AB",'Marks Entry'!AK27="AB"),"AB",IF(AND('Marks Entry'!AJ27="ML",'Marks Entry'!AK27="ML"),"RE",IF('Marks Entry'!AJ27="","",ROUNDUP(('Marks Entry'!AJ27+'Marks Entry'!AK27)*30/100,0)))))</f>
        <v>28</v>
      </c>
      <c r="BQ25" s="381">
        <f t="shared" si="63"/>
        <v>58</v>
      </c>
      <c r="BR25" s="361">
        <f t="shared" si="64"/>
        <v>0</v>
      </c>
      <c r="BS25" s="361">
        <f t="shared" si="65"/>
        <v>0</v>
      </c>
      <c r="BT25" s="362">
        <f t="shared" si="66"/>
        <v>100</v>
      </c>
      <c r="BU25" s="361" t="str">
        <f t="shared" si="67"/>
        <v/>
      </c>
      <c r="BV25" s="361" t="str">
        <f t="shared" si="68"/>
        <v>P</v>
      </c>
      <c r="BW25" s="361" t="str">
        <f t="shared" si="69"/>
        <v>II</v>
      </c>
      <c r="BX25" s="363">
        <f>IF('Marks Entry'!AL27="","",'Marks Entry'!AL27)</f>
        <v>3</v>
      </c>
      <c r="BY25" s="356">
        <f>IF('Marks Entry'!AN27="","",'Marks Entry'!AN27)</f>
        <v>4</v>
      </c>
      <c r="BZ25" s="356">
        <f>IF('Marks Entry'!AO27="","",'Marks Entry'!AO27)</f>
        <v>3</v>
      </c>
      <c r="CA25" s="356">
        <f>IF('Marks Entry'!AP27="","",'Marks Entry'!AP27)</f>
        <v>7</v>
      </c>
      <c r="CB25" s="357">
        <f t="shared" si="70"/>
        <v>14</v>
      </c>
      <c r="CC25" s="380">
        <f t="shared" si="71"/>
        <v>10</v>
      </c>
      <c r="CD25" s="356">
        <f>IF('Marks Entry'!AQ27="","",'Marks Entry'!AQ27)</f>
        <v>38</v>
      </c>
      <c r="CE25" s="356">
        <f>IF('Marks Entry'!AR27="","",'Marks Entry'!AR27)</f>
        <v>18</v>
      </c>
      <c r="CF25" s="356">
        <f t="shared" si="72"/>
        <v>56</v>
      </c>
      <c r="CG25" s="380">
        <f t="shared" si="73"/>
        <v>40</v>
      </c>
      <c r="CH25" s="377">
        <f>IF(AND($B25="NSO",$E25=""),"",IF(AND('Marks Entry'!AS27="AB",'Marks Entry'!AT27="AB"),"AB",IF(AND('Marks Entry'!AS27="ML",'Marks Entry'!AT27="ML"),"RE",IF('Marks Entry'!AS27="","",ROUNDUP(('Marks Entry'!AS27+'Marks Entry'!AT27)*30/100,0)))))</f>
        <v>28</v>
      </c>
      <c r="CI25" s="381">
        <f t="shared" si="74"/>
        <v>78</v>
      </c>
      <c r="CJ25" s="361">
        <f t="shared" si="75"/>
        <v>0</v>
      </c>
      <c r="CK25" s="361">
        <f t="shared" si="76"/>
        <v>0</v>
      </c>
      <c r="CL25" s="362">
        <f t="shared" si="77"/>
        <v>100</v>
      </c>
      <c r="CM25" s="361" t="str">
        <f t="shared" si="78"/>
        <v/>
      </c>
      <c r="CN25" s="361" t="str">
        <f t="shared" si="79"/>
        <v>P</v>
      </c>
      <c r="CO25" s="361" t="str">
        <f t="shared" si="80"/>
        <v>D</v>
      </c>
      <c r="CP25" s="363" t="str">
        <f>IF('Marks Entry'!AU27="","",'Marks Entry'!AU27)</f>
        <v/>
      </c>
      <c r="CQ25" s="356" t="str">
        <f>IF('Marks Entry'!AW27="","",'Marks Entry'!AW27)</f>
        <v/>
      </c>
      <c r="CR25" s="356" t="str">
        <f>IF('Marks Entry'!AX27="","",'Marks Entry'!AX27)</f>
        <v/>
      </c>
      <c r="CS25" s="356" t="str">
        <f>IF('Marks Entry'!AY27="","",'Marks Entry'!AY27)</f>
        <v/>
      </c>
      <c r="CT25" s="357" t="str">
        <f t="shared" si="81"/>
        <v/>
      </c>
      <c r="CU25" s="380" t="str">
        <f t="shared" si="82"/>
        <v/>
      </c>
      <c r="CV25" s="356" t="str">
        <f>IF('Marks Entry'!AZ27="","",'Marks Entry'!AZ27)</f>
        <v/>
      </c>
      <c r="CW25" s="356" t="str">
        <f>IF('Marks Entry'!BA27="","",'Marks Entry'!BA27)</f>
        <v/>
      </c>
      <c r="CX25" s="356" t="str">
        <f t="shared" si="83"/>
        <v/>
      </c>
      <c r="CY25" s="380" t="str">
        <f t="shared" si="84"/>
        <v/>
      </c>
      <c r="CZ25" s="377" t="str">
        <f>IF(AND($B25="NSO",$E25=""),"",IF(AND('Marks Entry'!BB27="AB",'Marks Entry'!BC27="AB"),"AB",IF(AND('Marks Entry'!BB27="ML",'Marks Entry'!BC27="ML"),"RE",IF('Marks Entry'!BB27="","",ROUNDUP(('Marks Entry'!BB27+'Marks Entry'!BC27)*30/100,0)))))</f>
        <v/>
      </c>
      <c r="DA25" s="381" t="str">
        <f t="shared" si="85"/>
        <v/>
      </c>
      <c r="DB25" s="361">
        <f t="shared" si="86"/>
        <v>0</v>
      </c>
      <c r="DC25" s="361">
        <f t="shared" si="87"/>
        <v>0</v>
      </c>
      <c r="DD25" s="362" t="str">
        <f t="shared" si="88"/>
        <v/>
      </c>
      <c r="DE25" s="361" t="str">
        <f t="shared" si="89"/>
        <v/>
      </c>
      <c r="DF25" s="361" t="str">
        <f t="shared" si="90"/>
        <v/>
      </c>
      <c r="DG25" s="361" t="str">
        <f t="shared" si="91"/>
        <v/>
      </c>
      <c r="DH25" s="361">
        <f t="shared" si="92"/>
        <v>0</v>
      </c>
      <c r="DI25" s="382" t="str">
        <f t="shared" si="93"/>
        <v>I</v>
      </c>
      <c r="DJ25" s="382" t="str">
        <f t="shared" si="94"/>
        <v>III</v>
      </c>
      <c r="DK25" s="382" t="str">
        <f t="shared" si="95"/>
        <v>I</v>
      </c>
      <c r="DL25" s="382" t="str">
        <f t="shared" si="96"/>
        <v>II</v>
      </c>
      <c r="DM25" s="382" t="str">
        <f t="shared" si="97"/>
        <v>D</v>
      </c>
      <c r="DN25" s="382" t="str">
        <f t="shared" si="98"/>
        <v/>
      </c>
      <c r="DO25" s="365">
        <f t="shared" si="99"/>
        <v>0</v>
      </c>
      <c r="DP25" s="365">
        <f t="shared" si="100"/>
        <v>0</v>
      </c>
      <c r="DQ25" s="365">
        <f t="shared" si="101"/>
        <v>0</v>
      </c>
      <c r="DR25" s="365">
        <f t="shared" si="102"/>
        <v>0</v>
      </c>
      <c r="DS25" s="365">
        <f t="shared" si="103"/>
        <v>0</v>
      </c>
      <c r="DT25" s="383" t="str">
        <f t="shared" si="104"/>
        <v>PASS</v>
      </c>
      <c r="DU25" s="482">
        <f>IF('Marks Entry'!BD27="","",'Marks Entry'!BD27)</f>
        <v>28</v>
      </c>
      <c r="DV25" s="482">
        <f>IF('Marks Entry'!BE27="","",'Marks Entry'!BE27)</f>
        <v>25</v>
      </c>
      <c r="DW25" s="482">
        <f>IF('Marks Entry'!BF27="","",'Marks Entry'!BF27)</f>
        <v>40</v>
      </c>
      <c r="DX25" s="384">
        <f t="shared" si="105"/>
        <v>93</v>
      </c>
      <c r="DY25" s="356" t="str">
        <f t="shared" si="106"/>
        <v>I</v>
      </c>
      <c r="DZ25" s="385" t="str">
        <f t="shared" si="107"/>
        <v/>
      </c>
      <c r="EA25" s="356" t="str">
        <f t="shared" si="108"/>
        <v>III</v>
      </c>
      <c r="EB25" s="385" t="str">
        <f t="shared" si="109"/>
        <v/>
      </c>
      <c r="EC25" s="356" t="str">
        <f t="shared" si="110"/>
        <v>I</v>
      </c>
      <c r="ED25" s="356" t="str">
        <f t="shared" si="111"/>
        <v>I</v>
      </c>
      <c r="EE25" s="356" t="str">
        <f t="shared" si="112"/>
        <v/>
      </c>
      <c r="EF25" s="386" t="str">
        <f t="shared" si="113"/>
        <v/>
      </c>
      <c r="EG25" s="385" t="str">
        <f t="shared" si="114"/>
        <v/>
      </c>
      <c r="EH25" s="356" t="str">
        <f t="shared" si="115"/>
        <v>II</v>
      </c>
      <c r="EI25" s="356" t="str">
        <f t="shared" si="116"/>
        <v/>
      </c>
      <c r="EJ25" s="356" t="str">
        <f t="shared" si="117"/>
        <v>II</v>
      </c>
      <c r="EK25" s="356" t="str">
        <f t="shared" si="118"/>
        <v/>
      </c>
      <c r="EL25" s="385" t="str">
        <f t="shared" si="119"/>
        <v/>
      </c>
      <c r="EM25" s="356" t="str">
        <f t="shared" si="120"/>
        <v>D</v>
      </c>
      <c r="EN25" s="356" t="str">
        <f t="shared" si="121"/>
        <v/>
      </c>
      <c r="EO25" s="356" t="str">
        <f t="shared" si="122"/>
        <v/>
      </c>
      <c r="EP25" s="356" t="str">
        <f t="shared" si="123"/>
        <v>D</v>
      </c>
      <c r="EQ25" s="385" t="str">
        <f t="shared" si="124"/>
        <v/>
      </c>
      <c r="ER25" s="356" t="str">
        <f t="shared" si="125"/>
        <v/>
      </c>
      <c r="ES25" s="356" t="str">
        <f t="shared" si="126"/>
        <v/>
      </c>
      <c r="ET25" s="356" t="str">
        <f t="shared" si="127"/>
        <v/>
      </c>
      <c r="EU25" s="356" t="str">
        <f t="shared" si="128"/>
        <v/>
      </c>
      <c r="EV25" s="385" t="str">
        <f t="shared" si="129"/>
        <v/>
      </c>
      <c r="EW25" s="385" t="str">
        <f t="shared" si="130"/>
        <v>D</v>
      </c>
      <c r="EX25" s="387">
        <f>IF('Student DATA Entry'!I22="","",'Student DATA Entry'!I22)</f>
        <v>370</v>
      </c>
      <c r="EY25" s="388">
        <f>IF('Student DATA Entry'!J22="","",'Student DATA Entry'!J22)</f>
        <v>281</v>
      </c>
      <c r="EZ25" s="373" t="str">
        <f t="shared" si="131"/>
        <v xml:space="preserve">      </v>
      </c>
      <c r="FA25" s="373" t="str">
        <f t="shared" si="132"/>
        <v xml:space="preserve">      </v>
      </c>
      <c r="FB25" s="373" t="str">
        <f t="shared" si="133"/>
        <v xml:space="preserve">      </v>
      </c>
      <c r="FC25" s="373" t="str">
        <f t="shared" si="134"/>
        <v xml:space="preserve">          INFORMATION TECHNOLOGY AND PROCESSING 1    </v>
      </c>
      <c r="FD25" s="373" t="str">
        <f t="shared" si="135"/>
        <v>Promoted to Class 12th</v>
      </c>
      <c r="FE25" s="484">
        <f t="shared" si="136"/>
        <v>312</v>
      </c>
      <c r="FF25" s="390">
        <f t="shared" si="137"/>
        <v>62.4</v>
      </c>
      <c r="FG25" s="483" t="str">
        <f t="shared" si="138"/>
        <v>I</v>
      </c>
      <c r="FH25" s="392">
        <f t="shared" si="27"/>
        <v>8.0000000000000231</v>
      </c>
      <c r="FI25" s="482" t="str">
        <f t="shared" si="139"/>
        <v/>
      </c>
    </row>
    <row r="26" spans="1:165" s="393" customFormat="1" ht="22" customHeight="1">
      <c r="A26" s="375">
        <v>21</v>
      </c>
      <c r="B26" s="376">
        <f>IF('Marks Entry'!B28="","",VALUE('Marks Entry'!B28))</f>
        <v>1121</v>
      </c>
      <c r="C26" s="377">
        <f>IF('Marks Entry'!C28="","",'Marks Entry'!C28)</f>
        <v>4857</v>
      </c>
      <c r="D26" s="378">
        <f>IF('Marks Entry'!D28="","",'Marks Entry'!D28)</f>
        <v>36911</v>
      </c>
      <c r="E26" s="379" t="str">
        <f>IF('Marks Entry'!E28="","",'Marks Entry'!E28)</f>
        <v>MEENU SANSI</v>
      </c>
      <c r="F26" s="379" t="str">
        <f>IF('Marks Entry'!F28="","",'Marks Entry'!F28)</f>
        <v>FATTA RAM SANSI</v>
      </c>
      <c r="G26" s="379" t="str">
        <f>IF('Marks Entry'!G28="","",'Marks Entry'!G28)</f>
        <v>SHANTI DEVI</v>
      </c>
      <c r="H26" s="356" t="str">
        <f>IF('Marks Entry'!H28="","",'Marks Entry'!H28)</f>
        <v>SC</v>
      </c>
      <c r="I26" s="356" t="str">
        <f>IF('Marks Entry'!I28="","",'Marks Entry'!I28)</f>
        <v>F</v>
      </c>
      <c r="J26" s="356">
        <f>IF('Marks Entry'!J28="","",'Marks Entry'!J28)</f>
        <v>4</v>
      </c>
      <c r="K26" s="356">
        <f>IF('Marks Entry'!K28="","",'Marks Entry'!K28)</f>
        <v>7</v>
      </c>
      <c r="L26" s="356">
        <f>IF('Marks Entry'!L28="","",'Marks Entry'!L28)</f>
        <v>8</v>
      </c>
      <c r="M26" s="357">
        <f t="shared" si="28"/>
        <v>19</v>
      </c>
      <c r="N26" s="380">
        <f t="shared" si="29"/>
        <v>13</v>
      </c>
      <c r="O26" s="356">
        <f>IF('Marks Entry'!M28="","",'Marks Entry'!M28)</f>
        <v>35</v>
      </c>
      <c r="P26" s="380">
        <f t="shared" si="30"/>
        <v>25</v>
      </c>
      <c r="Q26" s="377">
        <f>IF(AND($B26="NSO",$E26="",O26=""),"",IF(AND('Marks Entry'!N28="AB"),"AB",IF(AND('Marks Entry'!N28="ML"),"RE",IF('Marks Entry'!N28="","",ROUNDUP('Marks Entry'!N28*30/100,0)))))</f>
        <v>29</v>
      </c>
      <c r="R26" s="381">
        <f t="shared" si="31"/>
        <v>67</v>
      </c>
      <c r="S26" s="361">
        <f t="shared" si="32"/>
        <v>0</v>
      </c>
      <c r="T26" s="361">
        <f t="shared" si="33"/>
        <v>0</v>
      </c>
      <c r="U26" s="362">
        <f t="shared" si="34"/>
        <v>100</v>
      </c>
      <c r="V26" s="361" t="str">
        <f t="shared" si="35"/>
        <v/>
      </c>
      <c r="W26" s="361" t="str">
        <f t="shared" si="36"/>
        <v>P</v>
      </c>
      <c r="X26" s="361" t="str">
        <f t="shared" si="37"/>
        <v>I</v>
      </c>
      <c r="Y26" s="356">
        <f>IF('Marks Entry'!O28="","",'Marks Entry'!O28)</f>
        <v>5</v>
      </c>
      <c r="Z26" s="356">
        <f>IF('Marks Entry'!P28="","",'Marks Entry'!P28)</f>
        <v>6</v>
      </c>
      <c r="AA26" s="356" t="str">
        <f>IF('Marks Entry'!Q28="","",'Marks Entry'!Q28)</f>
        <v>AB</v>
      </c>
      <c r="AB26" s="357">
        <f t="shared" si="38"/>
        <v>11</v>
      </c>
      <c r="AC26" s="380">
        <f t="shared" si="39"/>
        <v>8</v>
      </c>
      <c r="AD26" s="356">
        <f>IF('Marks Entry'!R28="","",'Marks Entry'!R28)</f>
        <v>12</v>
      </c>
      <c r="AE26" s="380">
        <f t="shared" si="40"/>
        <v>9</v>
      </c>
      <c r="AF26" s="377">
        <f>IF(AND($B26="NSO",$E26=""),"",IF(AND('Marks Entry'!S28="AB"),"AB",IF(AND('Marks Entry'!S28="ML"),"RE",IF('Marks Entry'!S28="","",ROUNDUP('Marks Entry'!S28*30/100,0)))))</f>
        <v>29</v>
      </c>
      <c r="AG26" s="381">
        <f t="shared" si="41"/>
        <v>46</v>
      </c>
      <c r="AH26" s="361">
        <f t="shared" si="42"/>
        <v>0</v>
      </c>
      <c r="AI26" s="361">
        <f t="shared" si="43"/>
        <v>0</v>
      </c>
      <c r="AJ26" s="362">
        <f t="shared" si="44"/>
        <v>100</v>
      </c>
      <c r="AK26" s="361" t="str">
        <f t="shared" si="45"/>
        <v/>
      </c>
      <c r="AL26" s="361" t="str">
        <f t="shared" si="46"/>
        <v>P</v>
      </c>
      <c r="AM26" s="361" t="str">
        <f t="shared" si="47"/>
        <v>III</v>
      </c>
      <c r="AN26" s="363">
        <f>IF('Marks Entry'!T28="","",'Marks Entry'!T28)</f>
        <v>1</v>
      </c>
      <c r="AO26" s="356">
        <f>IF('Marks Entry'!V28="","",'Marks Entry'!V28)</f>
        <v>9</v>
      </c>
      <c r="AP26" s="356">
        <f>IF('Marks Entry'!W28="","",'Marks Entry'!W28)</f>
        <v>8</v>
      </c>
      <c r="AQ26" s="356">
        <f>IF('Marks Entry'!X28="","",'Marks Entry'!X28)</f>
        <v>8</v>
      </c>
      <c r="AR26" s="357">
        <f t="shared" si="48"/>
        <v>25</v>
      </c>
      <c r="AS26" s="380">
        <f t="shared" si="49"/>
        <v>17</v>
      </c>
      <c r="AT26" s="356">
        <f>IF('Marks Entry'!Y28="","",'Marks Entry'!Y28)</f>
        <v>13</v>
      </c>
      <c r="AU26" s="356">
        <f>IF('Marks Entry'!Z28="","",'Marks Entry'!Z28)</f>
        <v>12</v>
      </c>
      <c r="AV26" s="356">
        <f t="shared" si="50"/>
        <v>25</v>
      </c>
      <c r="AW26" s="380">
        <f t="shared" si="51"/>
        <v>18</v>
      </c>
      <c r="AX26" s="377">
        <f>IF(AND($B26="NSO",$E26=""),"",IF(AND('Marks Entry'!AA28="AB",'Marks Entry'!AB28="AB"),"AB",IF(AND('Marks Entry'!AA28="ML",'Marks Entry'!AB28="ML"),"RE",IF('Marks Entry'!AA28="","",ROUNDUP(('Marks Entry'!AA28+'Marks Entry'!AB28)*30/100,0)))))</f>
        <v>28</v>
      </c>
      <c r="AY26" s="381">
        <f t="shared" si="52"/>
        <v>63</v>
      </c>
      <c r="AZ26" s="361">
        <f t="shared" si="53"/>
        <v>0</v>
      </c>
      <c r="BA26" s="361">
        <f t="shared" si="54"/>
        <v>0</v>
      </c>
      <c r="BB26" s="362">
        <f t="shared" si="55"/>
        <v>100</v>
      </c>
      <c r="BC26" s="361" t="str">
        <f t="shared" si="56"/>
        <v/>
      </c>
      <c r="BD26" s="361" t="str">
        <f t="shared" si="57"/>
        <v>P</v>
      </c>
      <c r="BE26" s="361" t="str">
        <f t="shared" si="58"/>
        <v>I</v>
      </c>
      <c r="BF26" s="363">
        <f>IF('Marks Entry'!AC28="","",'Marks Entry'!AC28)</f>
        <v>2</v>
      </c>
      <c r="BG26" s="356">
        <f>IF('Marks Entry'!AE28="","",'Marks Entry'!AE28)</f>
        <v>6</v>
      </c>
      <c r="BH26" s="356">
        <f>IF('Marks Entry'!AF28="","",'Marks Entry'!AF28)</f>
        <v>4</v>
      </c>
      <c r="BI26" s="356" t="str">
        <f>IF('Marks Entry'!AG28="","",'Marks Entry'!AG28)</f>
        <v>AB</v>
      </c>
      <c r="BJ26" s="357">
        <f t="shared" si="59"/>
        <v>10</v>
      </c>
      <c r="BK26" s="380">
        <f t="shared" si="60"/>
        <v>7</v>
      </c>
      <c r="BL26" s="356">
        <f>IF('Marks Entry'!AH28="","",'Marks Entry'!AH28)</f>
        <v>31</v>
      </c>
      <c r="BM26" s="356" t="str">
        <f>IF('Marks Entry'!AI28="","",'Marks Entry'!AI28)</f>
        <v/>
      </c>
      <c r="BN26" s="356">
        <f t="shared" si="61"/>
        <v>31</v>
      </c>
      <c r="BO26" s="380">
        <f t="shared" si="62"/>
        <v>23</v>
      </c>
      <c r="BP26" s="377">
        <f>IF(AND($B26="NSO",$E26=""),"",IF(AND('Marks Entry'!AJ28="AB",'Marks Entry'!AK28="AB"),"AB",IF(AND('Marks Entry'!AJ28="ML",'Marks Entry'!AK28="ML"),"RE",IF('Marks Entry'!AJ28="","",ROUNDUP(('Marks Entry'!AJ28+'Marks Entry'!AK28)*30/100,0)))))</f>
        <v>28</v>
      </c>
      <c r="BQ26" s="381">
        <f t="shared" si="63"/>
        <v>58</v>
      </c>
      <c r="BR26" s="361">
        <f t="shared" si="64"/>
        <v>0</v>
      </c>
      <c r="BS26" s="361">
        <f t="shared" si="65"/>
        <v>0</v>
      </c>
      <c r="BT26" s="362">
        <f t="shared" si="66"/>
        <v>100</v>
      </c>
      <c r="BU26" s="361" t="str">
        <f t="shared" si="67"/>
        <v/>
      </c>
      <c r="BV26" s="361" t="str">
        <f t="shared" si="68"/>
        <v>P</v>
      </c>
      <c r="BW26" s="361" t="str">
        <f t="shared" si="69"/>
        <v>II</v>
      </c>
      <c r="BX26" s="363">
        <f>IF('Marks Entry'!AL28="","",'Marks Entry'!AL28)</f>
        <v>3</v>
      </c>
      <c r="BY26" s="356">
        <f>IF('Marks Entry'!AN28="","",'Marks Entry'!AN28)</f>
        <v>4</v>
      </c>
      <c r="BZ26" s="356">
        <f>IF('Marks Entry'!AO28="","",'Marks Entry'!AO28)</f>
        <v>3</v>
      </c>
      <c r="CA26" s="356">
        <f>IF('Marks Entry'!AP28="","",'Marks Entry'!AP28)</f>
        <v>7</v>
      </c>
      <c r="CB26" s="357">
        <f t="shared" si="70"/>
        <v>14</v>
      </c>
      <c r="CC26" s="380">
        <f t="shared" si="71"/>
        <v>10</v>
      </c>
      <c r="CD26" s="356">
        <f>IF('Marks Entry'!AQ28="","",'Marks Entry'!AQ28)</f>
        <v>38</v>
      </c>
      <c r="CE26" s="356">
        <f>IF('Marks Entry'!AR28="","",'Marks Entry'!AR28)</f>
        <v>18</v>
      </c>
      <c r="CF26" s="356">
        <f t="shared" si="72"/>
        <v>56</v>
      </c>
      <c r="CG26" s="380">
        <f t="shared" si="73"/>
        <v>40</v>
      </c>
      <c r="CH26" s="377">
        <f>IF(AND($B26="NSO",$E26=""),"",IF(AND('Marks Entry'!AS28="AB",'Marks Entry'!AT28="AB"),"AB",IF(AND('Marks Entry'!AS28="ML",'Marks Entry'!AT28="ML"),"RE",IF('Marks Entry'!AS28="","",ROUNDUP(('Marks Entry'!AS28+'Marks Entry'!AT28)*30/100,0)))))</f>
        <v>28</v>
      </c>
      <c r="CI26" s="381">
        <f t="shared" si="74"/>
        <v>78</v>
      </c>
      <c r="CJ26" s="361">
        <f t="shared" si="75"/>
        <v>0</v>
      </c>
      <c r="CK26" s="361">
        <f t="shared" si="76"/>
        <v>0</v>
      </c>
      <c r="CL26" s="362">
        <f t="shared" si="77"/>
        <v>100</v>
      </c>
      <c r="CM26" s="361" t="str">
        <f t="shared" si="78"/>
        <v/>
      </c>
      <c r="CN26" s="361" t="str">
        <f t="shared" si="79"/>
        <v>P</v>
      </c>
      <c r="CO26" s="361" t="str">
        <f t="shared" si="80"/>
        <v>D</v>
      </c>
      <c r="CP26" s="363" t="str">
        <f>IF('Marks Entry'!AU28="","",'Marks Entry'!AU28)</f>
        <v/>
      </c>
      <c r="CQ26" s="356" t="str">
        <f>IF('Marks Entry'!AW28="","",'Marks Entry'!AW28)</f>
        <v/>
      </c>
      <c r="CR26" s="356" t="str">
        <f>IF('Marks Entry'!AX28="","",'Marks Entry'!AX28)</f>
        <v/>
      </c>
      <c r="CS26" s="356" t="str">
        <f>IF('Marks Entry'!AY28="","",'Marks Entry'!AY28)</f>
        <v/>
      </c>
      <c r="CT26" s="357" t="str">
        <f t="shared" si="81"/>
        <v/>
      </c>
      <c r="CU26" s="380" t="str">
        <f t="shared" si="82"/>
        <v/>
      </c>
      <c r="CV26" s="356" t="str">
        <f>IF('Marks Entry'!AZ28="","",'Marks Entry'!AZ28)</f>
        <v/>
      </c>
      <c r="CW26" s="356" t="str">
        <f>IF('Marks Entry'!BA28="","",'Marks Entry'!BA28)</f>
        <v/>
      </c>
      <c r="CX26" s="356" t="str">
        <f t="shared" si="83"/>
        <v/>
      </c>
      <c r="CY26" s="380" t="str">
        <f t="shared" si="84"/>
        <v/>
      </c>
      <c r="CZ26" s="377" t="str">
        <f>IF(AND($B26="NSO",$E26=""),"",IF(AND('Marks Entry'!BB28="AB",'Marks Entry'!BC28="AB"),"AB",IF(AND('Marks Entry'!BB28="ML",'Marks Entry'!BC28="ML"),"RE",IF('Marks Entry'!BB28="","",ROUNDUP(('Marks Entry'!BB28+'Marks Entry'!BC28)*30/100,0)))))</f>
        <v/>
      </c>
      <c r="DA26" s="381" t="str">
        <f t="shared" si="85"/>
        <v/>
      </c>
      <c r="DB26" s="361">
        <f t="shared" si="86"/>
        <v>0</v>
      </c>
      <c r="DC26" s="361">
        <f t="shared" si="87"/>
        <v>0</v>
      </c>
      <c r="DD26" s="362" t="str">
        <f t="shared" si="88"/>
        <v/>
      </c>
      <c r="DE26" s="361" t="str">
        <f t="shared" si="89"/>
        <v/>
      </c>
      <c r="DF26" s="361" t="str">
        <f t="shared" si="90"/>
        <v/>
      </c>
      <c r="DG26" s="361" t="str">
        <f t="shared" si="91"/>
        <v/>
      </c>
      <c r="DH26" s="361">
        <f t="shared" si="92"/>
        <v>0</v>
      </c>
      <c r="DI26" s="382" t="str">
        <f t="shared" si="93"/>
        <v>I</v>
      </c>
      <c r="DJ26" s="382" t="str">
        <f t="shared" si="94"/>
        <v>III</v>
      </c>
      <c r="DK26" s="382" t="str">
        <f t="shared" si="95"/>
        <v>I</v>
      </c>
      <c r="DL26" s="382" t="str">
        <f t="shared" si="96"/>
        <v>II</v>
      </c>
      <c r="DM26" s="382" t="str">
        <f t="shared" si="97"/>
        <v>D</v>
      </c>
      <c r="DN26" s="382" t="str">
        <f t="shared" si="98"/>
        <v/>
      </c>
      <c r="DO26" s="365">
        <f t="shared" si="99"/>
        <v>0</v>
      </c>
      <c r="DP26" s="365">
        <f t="shared" si="100"/>
        <v>0</v>
      </c>
      <c r="DQ26" s="365">
        <f t="shared" si="101"/>
        <v>0</v>
      </c>
      <c r="DR26" s="365">
        <f t="shared" si="102"/>
        <v>0</v>
      </c>
      <c r="DS26" s="365">
        <f t="shared" si="103"/>
        <v>0</v>
      </c>
      <c r="DT26" s="383" t="str">
        <f t="shared" si="104"/>
        <v>PASS</v>
      </c>
      <c r="DU26" s="482">
        <f>IF('Marks Entry'!BD28="","",'Marks Entry'!BD28)</f>
        <v>28</v>
      </c>
      <c r="DV26" s="482">
        <f>IF('Marks Entry'!BE28="","",'Marks Entry'!BE28)</f>
        <v>25</v>
      </c>
      <c r="DW26" s="482">
        <f>IF('Marks Entry'!BF28="","",'Marks Entry'!BF28)</f>
        <v>40</v>
      </c>
      <c r="DX26" s="384">
        <f t="shared" si="105"/>
        <v>93</v>
      </c>
      <c r="DY26" s="356" t="str">
        <f t="shared" si="106"/>
        <v>I</v>
      </c>
      <c r="DZ26" s="385" t="str">
        <f t="shared" si="107"/>
        <v/>
      </c>
      <c r="EA26" s="356" t="str">
        <f t="shared" si="108"/>
        <v>III</v>
      </c>
      <c r="EB26" s="385" t="str">
        <f t="shared" si="109"/>
        <v/>
      </c>
      <c r="EC26" s="356" t="str">
        <f t="shared" si="110"/>
        <v>I</v>
      </c>
      <c r="ED26" s="356" t="str">
        <f t="shared" si="111"/>
        <v>I</v>
      </c>
      <c r="EE26" s="356" t="str">
        <f t="shared" si="112"/>
        <v/>
      </c>
      <c r="EF26" s="386" t="str">
        <f t="shared" si="113"/>
        <v/>
      </c>
      <c r="EG26" s="385" t="str">
        <f t="shared" si="114"/>
        <v/>
      </c>
      <c r="EH26" s="356" t="str">
        <f t="shared" si="115"/>
        <v>II</v>
      </c>
      <c r="EI26" s="356" t="str">
        <f t="shared" si="116"/>
        <v/>
      </c>
      <c r="EJ26" s="356" t="str">
        <f t="shared" si="117"/>
        <v>II</v>
      </c>
      <c r="EK26" s="356" t="str">
        <f t="shared" si="118"/>
        <v/>
      </c>
      <c r="EL26" s="385" t="str">
        <f t="shared" si="119"/>
        <v/>
      </c>
      <c r="EM26" s="356" t="str">
        <f t="shared" si="120"/>
        <v>D</v>
      </c>
      <c r="EN26" s="356" t="str">
        <f t="shared" si="121"/>
        <v/>
      </c>
      <c r="EO26" s="356" t="str">
        <f t="shared" si="122"/>
        <v/>
      </c>
      <c r="EP26" s="356" t="str">
        <f t="shared" si="123"/>
        <v>D</v>
      </c>
      <c r="EQ26" s="385" t="str">
        <f t="shared" si="124"/>
        <v/>
      </c>
      <c r="ER26" s="356" t="str">
        <f t="shared" si="125"/>
        <v/>
      </c>
      <c r="ES26" s="356" t="str">
        <f t="shared" si="126"/>
        <v/>
      </c>
      <c r="ET26" s="356" t="str">
        <f t="shared" si="127"/>
        <v/>
      </c>
      <c r="EU26" s="356" t="str">
        <f t="shared" si="128"/>
        <v/>
      </c>
      <c r="EV26" s="385" t="str">
        <f t="shared" si="129"/>
        <v/>
      </c>
      <c r="EW26" s="385" t="str">
        <f t="shared" si="130"/>
        <v>D</v>
      </c>
      <c r="EX26" s="387">
        <f>IF('Student DATA Entry'!I23="","",'Student DATA Entry'!I23)</f>
        <v>226</v>
      </c>
      <c r="EY26" s="388">
        <f>IF('Student DATA Entry'!J23="","",'Student DATA Entry'!J23)</f>
        <v>216</v>
      </c>
      <c r="EZ26" s="373" t="str">
        <f t="shared" si="131"/>
        <v xml:space="preserve">      </v>
      </c>
      <c r="FA26" s="373" t="str">
        <f t="shared" si="132"/>
        <v xml:space="preserve">      </v>
      </c>
      <c r="FB26" s="373" t="str">
        <f t="shared" si="133"/>
        <v xml:space="preserve">      </v>
      </c>
      <c r="FC26" s="373" t="str">
        <f t="shared" si="134"/>
        <v xml:space="preserve">          INFORMATION TECHNOLOGY AND PROCESSING 1    </v>
      </c>
      <c r="FD26" s="373" t="str">
        <f t="shared" si="135"/>
        <v>Promoted to Class 12th</v>
      </c>
      <c r="FE26" s="484">
        <f t="shared" si="136"/>
        <v>312</v>
      </c>
      <c r="FF26" s="390">
        <f t="shared" si="137"/>
        <v>62.4</v>
      </c>
      <c r="FG26" s="483" t="str">
        <f t="shared" si="138"/>
        <v>I</v>
      </c>
      <c r="FH26" s="392">
        <f t="shared" si="27"/>
        <v>8.0000000000000231</v>
      </c>
      <c r="FI26" s="482" t="str">
        <f t="shared" si="139"/>
        <v/>
      </c>
    </row>
    <row r="27" spans="1:165" s="393" customFormat="1" ht="22" customHeight="1">
      <c r="A27" s="375">
        <v>22</v>
      </c>
      <c r="B27" s="376">
        <f>IF('Marks Entry'!B29="","",VALUE('Marks Entry'!B29))</f>
        <v>1122</v>
      </c>
      <c r="C27" s="377">
        <f>IF('Marks Entry'!C29="","",'Marks Entry'!C29)</f>
        <v>6415</v>
      </c>
      <c r="D27" s="378">
        <f>IF('Marks Entry'!D29="","",'Marks Entry'!D29)</f>
        <v>37874</v>
      </c>
      <c r="E27" s="379" t="str">
        <f>IF('Marks Entry'!E29="","",'Marks Entry'!E29)</f>
        <v>MONIKA CHOUDHARY</v>
      </c>
      <c r="F27" s="379" t="str">
        <f>IF('Marks Entry'!F29="","",'Marks Entry'!F29)</f>
        <v>NANURAM CHOUDHARY</v>
      </c>
      <c r="G27" s="379" t="str">
        <f>IF('Marks Entry'!G29="","",'Marks Entry'!G29)</f>
        <v>KAMLI CHOUDHARY</v>
      </c>
      <c r="H27" s="356" t="str">
        <f>IF('Marks Entry'!H29="","",'Marks Entry'!H29)</f>
        <v>OBC</v>
      </c>
      <c r="I27" s="356" t="str">
        <f>IF('Marks Entry'!I29="","",'Marks Entry'!I29)</f>
        <v>F</v>
      </c>
      <c r="J27" s="356">
        <f>IF('Marks Entry'!J29="","",'Marks Entry'!J29)</f>
        <v>4</v>
      </c>
      <c r="K27" s="356">
        <f>IF('Marks Entry'!K29="","",'Marks Entry'!K29)</f>
        <v>7</v>
      </c>
      <c r="L27" s="356">
        <f>IF('Marks Entry'!L29="","",'Marks Entry'!L29)</f>
        <v>8</v>
      </c>
      <c r="M27" s="357">
        <f t="shared" si="28"/>
        <v>19</v>
      </c>
      <c r="N27" s="380">
        <f t="shared" si="29"/>
        <v>13</v>
      </c>
      <c r="O27" s="356">
        <f>IF('Marks Entry'!M29="","",'Marks Entry'!M29)</f>
        <v>35</v>
      </c>
      <c r="P27" s="380">
        <f t="shared" si="30"/>
        <v>25</v>
      </c>
      <c r="Q27" s="377">
        <f>IF(AND($B27="NSO",$E27="",O27=""),"",IF(AND('Marks Entry'!N29="AB"),"AB",IF(AND('Marks Entry'!N29="ML"),"RE",IF('Marks Entry'!N29="","",ROUNDUP('Marks Entry'!N29*30/100,0)))))</f>
        <v>29</v>
      </c>
      <c r="R27" s="381">
        <f t="shared" si="31"/>
        <v>67</v>
      </c>
      <c r="S27" s="361">
        <f t="shared" si="32"/>
        <v>0</v>
      </c>
      <c r="T27" s="361">
        <f t="shared" si="33"/>
        <v>0</v>
      </c>
      <c r="U27" s="362">
        <f t="shared" si="34"/>
        <v>100</v>
      </c>
      <c r="V27" s="361" t="str">
        <f t="shared" si="35"/>
        <v/>
      </c>
      <c r="W27" s="361" t="str">
        <f t="shared" si="36"/>
        <v>P</v>
      </c>
      <c r="X27" s="361" t="str">
        <f t="shared" si="37"/>
        <v>I</v>
      </c>
      <c r="Y27" s="356">
        <f>IF('Marks Entry'!O29="","",'Marks Entry'!O29)</f>
        <v>5</v>
      </c>
      <c r="Z27" s="356">
        <f>IF('Marks Entry'!P29="","",'Marks Entry'!P29)</f>
        <v>6</v>
      </c>
      <c r="AA27" s="356" t="str">
        <f>IF('Marks Entry'!Q29="","",'Marks Entry'!Q29)</f>
        <v>AB</v>
      </c>
      <c r="AB27" s="357">
        <f t="shared" si="38"/>
        <v>11</v>
      </c>
      <c r="AC27" s="380">
        <f t="shared" si="39"/>
        <v>8</v>
      </c>
      <c r="AD27" s="356">
        <f>IF('Marks Entry'!R29="","",'Marks Entry'!R29)</f>
        <v>12</v>
      </c>
      <c r="AE27" s="380">
        <f t="shared" si="40"/>
        <v>9</v>
      </c>
      <c r="AF27" s="377">
        <f>IF(AND($B27="NSO",$E27=""),"",IF(AND('Marks Entry'!S29="AB"),"AB",IF(AND('Marks Entry'!S29="ML"),"RE",IF('Marks Entry'!S29="","",ROUNDUP('Marks Entry'!S29*30/100,0)))))</f>
        <v>29</v>
      </c>
      <c r="AG27" s="381">
        <f t="shared" si="41"/>
        <v>46</v>
      </c>
      <c r="AH27" s="361">
        <f t="shared" si="42"/>
        <v>0</v>
      </c>
      <c r="AI27" s="361">
        <f t="shared" si="43"/>
        <v>0</v>
      </c>
      <c r="AJ27" s="362">
        <f t="shared" si="44"/>
        <v>100</v>
      </c>
      <c r="AK27" s="361" t="str">
        <f t="shared" si="45"/>
        <v/>
      </c>
      <c r="AL27" s="361" t="str">
        <f t="shared" si="46"/>
        <v>P</v>
      </c>
      <c r="AM27" s="361" t="str">
        <f t="shared" si="47"/>
        <v>III</v>
      </c>
      <c r="AN27" s="363">
        <f>IF('Marks Entry'!T29="","",'Marks Entry'!T29)</f>
        <v>1</v>
      </c>
      <c r="AO27" s="356">
        <f>IF('Marks Entry'!V29="","",'Marks Entry'!V29)</f>
        <v>9</v>
      </c>
      <c r="AP27" s="356">
        <f>IF('Marks Entry'!W29="","",'Marks Entry'!W29)</f>
        <v>8</v>
      </c>
      <c r="AQ27" s="356">
        <f>IF('Marks Entry'!X29="","",'Marks Entry'!X29)</f>
        <v>8</v>
      </c>
      <c r="AR27" s="357">
        <f t="shared" si="48"/>
        <v>25</v>
      </c>
      <c r="AS27" s="380">
        <f t="shared" si="49"/>
        <v>17</v>
      </c>
      <c r="AT27" s="356">
        <f>IF('Marks Entry'!Y29="","",'Marks Entry'!Y29)</f>
        <v>13</v>
      </c>
      <c r="AU27" s="356">
        <f>IF('Marks Entry'!Z29="","",'Marks Entry'!Z29)</f>
        <v>12</v>
      </c>
      <c r="AV27" s="356">
        <f t="shared" si="50"/>
        <v>25</v>
      </c>
      <c r="AW27" s="380">
        <f t="shared" si="51"/>
        <v>18</v>
      </c>
      <c r="AX27" s="377">
        <f>IF(AND($B27="NSO",$E27=""),"",IF(AND('Marks Entry'!AA29="AB",'Marks Entry'!AB29="AB"),"AB",IF(AND('Marks Entry'!AA29="ML",'Marks Entry'!AB29="ML"),"RE",IF('Marks Entry'!AA29="","",ROUNDUP(('Marks Entry'!AA29+'Marks Entry'!AB29)*30/100,0)))))</f>
        <v>28</v>
      </c>
      <c r="AY27" s="381">
        <f t="shared" si="52"/>
        <v>63</v>
      </c>
      <c r="AZ27" s="361">
        <f t="shared" si="53"/>
        <v>0</v>
      </c>
      <c r="BA27" s="361">
        <f t="shared" si="54"/>
        <v>0</v>
      </c>
      <c r="BB27" s="362">
        <f t="shared" si="55"/>
        <v>100</v>
      </c>
      <c r="BC27" s="361" t="str">
        <f t="shared" si="56"/>
        <v/>
      </c>
      <c r="BD27" s="361" t="str">
        <f t="shared" si="57"/>
        <v>P</v>
      </c>
      <c r="BE27" s="361" t="str">
        <f t="shared" si="58"/>
        <v>I</v>
      </c>
      <c r="BF27" s="363">
        <f>IF('Marks Entry'!AC29="","",'Marks Entry'!AC29)</f>
        <v>2</v>
      </c>
      <c r="BG27" s="356">
        <f>IF('Marks Entry'!AE29="","",'Marks Entry'!AE29)</f>
        <v>6</v>
      </c>
      <c r="BH27" s="356">
        <f>IF('Marks Entry'!AF29="","",'Marks Entry'!AF29)</f>
        <v>4</v>
      </c>
      <c r="BI27" s="356" t="str">
        <f>IF('Marks Entry'!AG29="","",'Marks Entry'!AG29)</f>
        <v>AB</v>
      </c>
      <c r="BJ27" s="357">
        <f t="shared" si="59"/>
        <v>10</v>
      </c>
      <c r="BK27" s="380">
        <f t="shared" si="60"/>
        <v>7</v>
      </c>
      <c r="BL27" s="356">
        <f>IF('Marks Entry'!AH29="","",'Marks Entry'!AH29)</f>
        <v>31</v>
      </c>
      <c r="BM27" s="356" t="str">
        <f>IF('Marks Entry'!AI29="","",'Marks Entry'!AI29)</f>
        <v/>
      </c>
      <c r="BN27" s="356">
        <f t="shared" si="61"/>
        <v>31</v>
      </c>
      <c r="BO27" s="380">
        <f t="shared" si="62"/>
        <v>23</v>
      </c>
      <c r="BP27" s="377">
        <f>IF(AND($B27="NSO",$E27=""),"",IF(AND('Marks Entry'!AJ29="AB",'Marks Entry'!AK29="AB"),"AB",IF(AND('Marks Entry'!AJ29="ML",'Marks Entry'!AK29="ML"),"RE",IF('Marks Entry'!AJ29="","",ROUNDUP(('Marks Entry'!AJ29+'Marks Entry'!AK29)*30/100,0)))))</f>
        <v>28</v>
      </c>
      <c r="BQ27" s="381">
        <f t="shared" si="63"/>
        <v>58</v>
      </c>
      <c r="BR27" s="361">
        <f t="shared" si="64"/>
        <v>0</v>
      </c>
      <c r="BS27" s="361">
        <f t="shared" si="65"/>
        <v>0</v>
      </c>
      <c r="BT27" s="362">
        <f t="shared" si="66"/>
        <v>100</v>
      </c>
      <c r="BU27" s="361" t="str">
        <f t="shared" si="67"/>
        <v/>
      </c>
      <c r="BV27" s="361" t="str">
        <f t="shared" si="68"/>
        <v>P</v>
      </c>
      <c r="BW27" s="361" t="str">
        <f t="shared" si="69"/>
        <v>II</v>
      </c>
      <c r="BX27" s="363">
        <f>IF('Marks Entry'!AL29="","",'Marks Entry'!AL29)</f>
        <v>3</v>
      </c>
      <c r="BY27" s="356">
        <f>IF('Marks Entry'!AN29="","",'Marks Entry'!AN29)</f>
        <v>4</v>
      </c>
      <c r="BZ27" s="356">
        <f>IF('Marks Entry'!AO29="","",'Marks Entry'!AO29)</f>
        <v>3</v>
      </c>
      <c r="CA27" s="356">
        <f>IF('Marks Entry'!AP29="","",'Marks Entry'!AP29)</f>
        <v>7</v>
      </c>
      <c r="CB27" s="357">
        <f t="shared" si="70"/>
        <v>14</v>
      </c>
      <c r="CC27" s="380">
        <f t="shared" si="71"/>
        <v>10</v>
      </c>
      <c r="CD27" s="356">
        <f>IF('Marks Entry'!AQ29="","",'Marks Entry'!AQ29)</f>
        <v>38</v>
      </c>
      <c r="CE27" s="356">
        <f>IF('Marks Entry'!AR29="","",'Marks Entry'!AR29)</f>
        <v>18</v>
      </c>
      <c r="CF27" s="356">
        <f t="shared" si="72"/>
        <v>56</v>
      </c>
      <c r="CG27" s="380">
        <f t="shared" si="73"/>
        <v>40</v>
      </c>
      <c r="CH27" s="377">
        <f>IF(AND($B27="NSO",$E27=""),"",IF(AND('Marks Entry'!AS29="AB",'Marks Entry'!AT29="AB"),"AB",IF(AND('Marks Entry'!AS29="ML",'Marks Entry'!AT29="ML"),"RE",IF('Marks Entry'!AS29="","",ROUNDUP(('Marks Entry'!AS29+'Marks Entry'!AT29)*30/100,0)))))</f>
        <v>28</v>
      </c>
      <c r="CI27" s="381">
        <f t="shared" si="74"/>
        <v>78</v>
      </c>
      <c r="CJ27" s="361">
        <f t="shared" si="75"/>
        <v>0</v>
      </c>
      <c r="CK27" s="361">
        <f t="shared" si="76"/>
        <v>0</v>
      </c>
      <c r="CL27" s="362">
        <f t="shared" si="77"/>
        <v>100</v>
      </c>
      <c r="CM27" s="361" t="str">
        <f t="shared" si="78"/>
        <v/>
      </c>
      <c r="CN27" s="361" t="str">
        <f t="shared" si="79"/>
        <v>P</v>
      </c>
      <c r="CO27" s="361" t="str">
        <f t="shared" si="80"/>
        <v>D</v>
      </c>
      <c r="CP27" s="363" t="str">
        <f>IF('Marks Entry'!AU29="","",'Marks Entry'!AU29)</f>
        <v/>
      </c>
      <c r="CQ27" s="356" t="str">
        <f>IF('Marks Entry'!AW29="","",'Marks Entry'!AW29)</f>
        <v/>
      </c>
      <c r="CR27" s="356" t="str">
        <f>IF('Marks Entry'!AX29="","",'Marks Entry'!AX29)</f>
        <v/>
      </c>
      <c r="CS27" s="356" t="str">
        <f>IF('Marks Entry'!AY29="","",'Marks Entry'!AY29)</f>
        <v/>
      </c>
      <c r="CT27" s="357" t="str">
        <f t="shared" si="81"/>
        <v/>
      </c>
      <c r="CU27" s="380" t="str">
        <f t="shared" si="82"/>
        <v/>
      </c>
      <c r="CV27" s="356" t="str">
        <f>IF('Marks Entry'!AZ29="","",'Marks Entry'!AZ29)</f>
        <v/>
      </c>
      <c r="CW27" s="356" t="str">
        <f>IF('Marks Entry'!BA29="","",'Marks Entry'!BA29)</f>
        <v/>
      </c>
      <c r="CX27" s="356" t="str">
        <f t="shared" si="83"/>
        <v/>
      </c>
      <c r="CY27" s="380" t="str">
        <f t="shared" si="84"/>
        <v/>
      </c>
      <c r="CZ27" s="377" t="str">
        <f>IF(AND($B27="NSO",$E27=""),"",IF(AND('Marks Entry'!BB29="AB",'Marks Entry'!BC29="AB"),"AB",IF(AND('Marks Entry'!BB29="ML",'Marks Entry'!BC29="ML"),"RE",IF('Marks Entry'!BB29="","",ROUNDUP(('Marks Entry'!BB29+'Marks Entry'!BC29)*30/100,0)))))</f>
        <v/>
      </c>
      <c r="DA27" s="381" t="str">
        <f t="shared" si="85"/>
        <v/>
      </c>
      <c r="DB27" s="361">
        <f t="shared" si="86"/>
        <v>0</v>
      </c>
      <c r="DC27" s="361">
        <f t="shared" si="87"/>
        <v>0</v>
      </c>
      <c r="DD27" s="362" t="str">
        <f t="shared" si="88"/>
        <v/>
      </c>
      <c r="DE27" s="361" t="str">
        <f t="shared" si="89"/>
        <v/>
      </c>
      <c r="DF27" s="361" t="str">
        <f t="shared" si="90"/>
        <v/>
      </c>
      <c r="DG27" s="361" t="str">
        <f t="shared" si="91"/>
        <v/>
      </c>
      <c r="DH27" s="361">
        <f t="shared" si="92"/>
        <v>0</v>
      </c>
      <c r="DI27" s="382" t="str">
        <f t="shared" si="93"/>
        <v>I</v>
      </c>
      <c r="DJ27" s="382" t="str">
        <f t="shared" si="94"/>
        <v>III</v>
      </c>
      <c r="DK27" s="382" t="str">
        <f t="shared" si="95"/>
        <v>I</v>
      </c>
      <c r="DL27" s="382" t="str">
        <f t="shared" si="96"/>
        <v>II</v>
      </c>
      <c r="DM27" s="382" t="str">
        <f t="shared" si="97"/>
        <v>D</v>
      </c>
      <c r="DN27" s="382" t="str">
        <f t="shared" si="98"/>
        <v/>
      </c>
      <c r="DO27" s="365">
        <f t="shared" si="99"/>
        <v>0</v>
      </c>
      <c r="DP27" s="365">
        <f t="shared" si="100"/>
        <v>0</v>
      </c>
      <c r="DQ27" s="365">
        <f t="shared" si="101"/>
        <v>0</v>
      </c>
      <c r="DR27" s="365">
        <f t="shared" si="102"/>
        <v>0</v>
      </c>
      <c r="DS27" s="365">
        <f t="shared" si="103"/>
        <v>0</v>
      </c>
      <c r="DT27" s="383" t="str">
        <f t="shared" si="104"/>
        <v>PASS</v>
      </c>
      <c r="DU27" s="482">
        <f>IF('Marks Entry'!BD29="","",'Marks Entry'!BD29)</f>
        <v>28</v>
      </c>
      <c r="DV27" s="482">
        <f>IF('Marks Entry'!BE29="","",'Marks Entry'!BE29)</f>
        <v>25</v>
      </c>
      <c r="DW27" s="482">
        <f>IF('Marks Entry'!BF29="","",'Marks Entry'!BF29)</f>
        <v>40</v>
      </c>
      <c r="DX27" s="384">
        <f t="shared" si="105"/>
        <v>93</v>
      </c>
      <c r="DY27" s="356" t="str">
        <f t="shared" si="106"/>
        <v>I</v>
      </c>
      <c r="DZ27" s="385" t="str">
        <f t="shared" si="107"/>
        <v/>
      </c>
      <c r="EA27" s="356" t="str">
        <f t="shared" si="108"/>
        <v>III</v>
      </c>
      <c r="EB27" s="385" t="str">
        <f t="shared" si="109"/>
        <v/>
      </c>
      <c r="EC27" s="356" t="str">
        <f t="shared" si="110"/>
        <v>I</v>
      </c>
      <c r="ED27" s="356" t="str">
        <f t="shared" si="111"/>
        <v>I</v>
      </c>
      <c r="EE27" s="356" t="str">
        <f t="shared" si="112"/>
        <v/>
      </c>
      <c r="EF27" s="386" t="str">
        <f t="shared" si="113"/>
        <v/>
      </c>
      <c r="EG27" s="385" t="str">
        <f t="shared" si="114"/>
        <v/>
      </c>
      <c r="EH27" s="356" t="str">
        <f t="shared" si="115"/>
        <v>II</v>
      </c>
      <c r="EI27" s="356" t="str">
        <f t="shared" si="116"/>
        <v/>
      </c>
      <c r="EJ27" s="356" t="str">
        <f t="shared" si="117"/>
        <v>II</v>
      </c>
      <c r="EK27" s="356" t="str">
        <f t="shared" si="118"/>
        <v/>
      </c>
      <c r="EL27" s="385" t="str">
        <f t="shared" si="119"/>
        <v/>
      </c>
      <c r="EM27" s="356" t="str">
        <f t="shared" si="120"/>
        <v>D</v>
      </c>
      <c r="EN27" s="356" t="str">
        <f t="shared" si="121"/>
        <v/>
      </c>
      <c r="EO27" s="356" t="str">
        <f t="shared" si="122"/>
        <v/>
      </c>
      <c r="EP27" s="356" t="str">
        <f t="shared" si="123"/>
        <v>D</v>
      </c>
      <c r="EQ27" s="385" t="str">
        <f t="shared" si="124"/>
        <v/>
      </c>
      <c r="ER27" s="356" t="str">
        <f t="shared" si="125"/>
        <v/>
      </c>
      <c r="ES27" s="356" t="str">
        <f t="shared" si="126"/>
        <v/>
      </c>
      <c r="ET27" s="356" t="str">
        <f t="shared" si="127"/>
        <v/>
      </c>
      <c r="EU27" s="356" t="str">
        <f t="shared" si="128"/>
        <v/>
      </c>
      <c r="EV27" s="385" t="str">
        <f t="shared" si="129"/>
        <v/>
      </c>
      <c r="EW27" s="385" t="str">
        <f t="shared" si="130"/>
        <v>D</v>
      </c>
      <c r="EX27" s="387">
        <f>IF('Student DATA Entry'!I24="","",'Student DATA Entry'!I24)</f>
        <v>370</v>
      </c>
      <c r="EY27" s="388">
        <f>IF('Student DATA Entry'!J24="","",'Student DATA Entry'!J24)</f>
        <v>194</v>
      </c>
      <c r="EZ27" s="373" t="str">
        <f t="shared" si="131"/>
        <v xml:space="preserve">      </v>
      </c>
      <c r="FA27" s="373" t="str">
        <f t="shared" si="132"/>
        <v xml:space="preserve">      </v>
      </c>
      <c r="FB27" s="373" t="str">
        <f t="shared" si="133"/>
        <v xml:space="preserve">      </v>
      </c>
      <c r="FC27" s="373" t="str">
        <f t="shared" si="134"/>
        <v xml:space="preserve">          INFORMATION TECHNOLOGY AND PROCESSING 1    </v>
      </c>
      <c r="FD27" s="373" t="str">
        <f t="shared" si="135"/>
        <v>Promoted to Class 12th</v>
      </c>
      <c r="FE27" s="484">
        <f t="shared" si="136"/>
        <v>312</v>
      </c>
      <c r="FF27" s="390">
        <f t="shared" si="137"/>
        <v>62.4</v>
      </c>
      <c r="FG27" s="483" t="str">
        <f t="shared" si="138"/>
        <v>I</v>
      </c>
      <c r="FH27" s="392">
        <f t="shared" si="27"/>
        <v>8.0000000000000231</v>
      </c>
      <c r="FI27" s="482" t="str">
        <f t="shared" si="139"/>
        <v/>
      </c>
    </row>
    <row r="28" spans="1:165" s="393" customFormat="1" ht="22" customHeight="1">
      <c r="A28" s="375">
        <v>23</v>
      </c>
      <c r="B28" s="376">
        <f>IF('Marks Entry'!B30="","",VALUE('Marks Entry'!B30))</f>
        <v>1123</v>
      </c>
      <c r="C28" s="377">
        <f>IF('Marks Entry'!C30="","",'Marks Entry'!C30)</f>
        <v>6240</v>
      </c>
      <c r="D28" s="378">
        <f>IF('Marks Entry'!D30="","",'Marks Entry'!D30)</f>
        <v>38178</v>
      </c>
      <c r="E28" s="379" t="str">
        <f>IF('Marks Entry'!E30="","",'Marks Entry'!E30)</f>
        <v>MONIKA SHEKHAWAT</v>
      </c>
      <c r="F28" s="379" t="str">
        <f>IF('Marks Entry'!F30="","",'Marks Entry'!F30)</f>
        <v>RAJENDRA SHEKHAWAT</v>
      </c>
      <c r="G28" s="379" t="str">
        <f>IF('Marks Entry'!G30="","",'Marks Entry'!G30)</f>
        <v>NILAM KANWAR</v>
      </c>
      <c r="H28" s="356" t="str">
        <f>IF('Marks Entry'!H30="","",'Marks Entry'!H30)</f>
        <v>GEN</v>
      </c>
      <c r="I28" s="356" t="str">
        <f>IF('Marks Entry'!I30="","",'Marks Entry'!I30)</f>
        <v>F</v>
      </c>
      <c r="J28" s="356">
        <f>IF('Marks Entry'!J30="","",'Marks Entry'!J30)</f>
        <v>4</v>
      </c>
      <c r="K28" s="356">
        <f>IF('Marks Entry'!K30="","",'Marks Entry'!K30)</f>
        <v>7</v>
      </c>
      <c r="L28" s="356">
        <f>IF('Marks Entry'!L30="","",'Marks Entry'!L30)</f>
        <v>8</v>
      </c>
      <c r="M28" s="357">
        <f t="shared" si="28"/>
        <v>19</v>
      </c>
      <c r="N28" s="380">
        <f t="shared" si="29"/>
        <v>13</v>
      </c>
      <c r="O28" s="356">
        <f>IF('Marks Entry'!M30="","",'Marks Entry'!M30)</f>
        <v>35</v>
      </c>
      <c r="P28" s="380">
        <f t="shared" si="30"/>
        <v>25</v>
      </c>
      <c r="Q28" s="377">
        <f>IF(AND($B28="NSO",$E28="",O28=""),"",IF(AND('Marks Entry'!N30="AB"),"AB",IF(AND('Marks Entry'!N30="ML"),"RE",IF('Marks Entry'!N30="","",ROUNDUP('Marks Entry'!N30*30/100,0)))))</f>
        <v>29</v>
      </c>
      <c r="R28" s="381">
        <f t="shared" si="31"/>
        <v>67</v>
      </c>
      <c r="S28" s="361">
        <f t="shared" si="32"/>
        <v>0</v>
      </c>
      <c r="T28" s="361">
        <f t="shared" si="33"/>
        <v>0</v>
      </c>
      <c r="U28" s="362">
        <f t="shared" si="34"/>
        <v>100</v>
      </c>
      <c r="V28" s="361" t="str">
        <f t="shared" si="35"/>
        <v/>
      </c>
      <c r="W28" s="361" t="str">
        <f t="shared" si="36"/>
        <v>P</v>
      </c>
      <c r="X28" s="361" t="str">
        <f t="shared" si="37"/>
        <v>I</v>
      </c>
      <c r="Y28" s="356">
        <f>IF('Marks Entry'!O30="","",'Marks Entry'!O30)</f>
        <v>5</v>
      </c>
      <c r="Z28" s="356">
        <f>IF('Marks Entry'!P30="","",'Marks Entry'!P30)</f>
        <v>6</v>
      </c>
      <c r="AA28" s="356" t="str">
        <f>IF('Marks Entry'!Q30="","",'Marks Entry'!Q30)</f>
        <v>AB</v>
      </c>
      <c r="AB28" s="357">
        <f t="shared" si="38"/>
        <v>11</v>
      </c>
      <c r="AC28" s="380">
        <f t="shared" si="39"/>
        <v>8</v>
      </c>
      <c r="AD28" s="356">
        <f>IF('Marks Entry'!R30="","",'Marks Entry'!R30)</f>
        <v>12</v>
      </c>
      <c r="AE28" s="380">
        <f t="shared" si="40"/>
        <v>9</v>
      </c>
      <c r="AF28" s="377">
        <f>IF(AND($B28="NSO",$E28=""),"",IF(AND('Marks Entry'!S30="AB"),"AB",IF(AND('Marks Entry'!S30="ML"),"RE",IF('Marks Entry'!S30="","",ROUNDUP('Marks Entry'!S30*30/100,0)))))</f>
        <v>29</v>
      </c>
      <c r="AG28" s="381">
        <f t="shared" si="41"/>
        <v>46</v>
      </c>
      <c r="AH28" s="361">
        <f t="shared" si="42"/>
        <v>0</v>
      </c>
      <c r="AI28" s="361">
        <f t="shared" si="43"/>
        <v>0</v>
      </c>
      <c r="AJ28" s="362">
        <f t="shared" si="44"/>
        <v>100</v>
      </c>
      <c r="AK28" s="361" t="str">
        <f t="shared" si="45"/>
        <v/>
      </c>
      <c r="AL28" s="361" t="str">
        <f t="shared" si="46"/>
        <v>P</v>
      </c>
      <c r="AM28" s="361" t="str">
        <f t="shared" si="47"/>
        <v>III</v>
      </c>
      <c r="AN28" s="363">
        <f>IF('Marks Entry'!T30="","",'Marks Entry'!T30)</f>
        <v>1</v>
      </c>
      <c r="AO28" s="356">
        <f>IF('Marks Entry'!V30="","",'Marks Entry'!V30)</f>
        <v>9</v>
      </c>
      <c r="AP28" s="356">
        <f>IF('Marks Entry'!W30="","",'Marks Entry'!W30)</f>
        <v>8</v>
      </c>
      <c r="AQ28" s="356">
        <f>IF('Marks Entry'!X30="","",'Marks Entry'!X30)</f>
        <v>8</v>
      </c>
      <c r="AR28" s="357">
        <f t="shared" si="48"/>
        <v>25</v>
      </c>
      <c r="AS28" s="380">
        <f t="shared" si="49"/>
        <v>17</v>
      </c>
      <c r="AT28" s="356">
        <f>IF('Marks Entry'!Y30="","",'Marks Entry'!Y30)</f>
        <v>13</v>
      </c>
      <c r="AU28" s="356">
        <f>IF('Marks Entry'!Z30="","",'Marks Entry'!Z30)</f>
        <v>12</v>
      </c>
      <c r="AV28" s="356">
        <f t="shared" si="50"/>
        <v>25</v>
      </c>
      <c r="AW28" s="380">
        <f t="shared" si="51"/>
        <v>18</v>
      </c>
      <c r="AX28" s="377">
        <f>IF(AND($B28="NSO",$E28=""),"",IF(AND('Marks Entry'!AA30="AB",'Marks Entry'!AB30="AB"),"AB",IF(AND('Marks Entry'!AA30="ML",'Marks Entry'!AB30="ML"),"RE",IF('Marks Entry'!AA30="","",ROUNDUP(('Marks Entry'!AA30+'Marks Entry'!AB30)*30/100,0)))))</f>
        <v>28</v>
      </c>
      <c r="AY28" s="381">
        <f t="shared" si="52"/>
        <v>63</v>
      </c>
      <c r="AZ28" s="361">
        <f t="shared" si="53"/>
        <v>0</v>
      </c>
      <c r="BA28" s="361">
        <f t="shared" si="54"/>
        <v>0</v>
      </c>
      <c r="BB28" s="362">
        <f t="shared" si="55"/>
        <v>100</v>
      </c>
      <c r="BC28" s="361" t="str">
        <f t="shared" si="56"/>
        <v/>
      </c>
      <c r="BD28" s="361" t="str">
        <f t="shared" si="57"/>
        <v>P</v>
      </c>
      <c r="BE28" s="361" t="str">
        <f t="shared" si="58"/>
        <v>I</v>
      </c>
      <c r="BF28" s="363">
        <f>IF('Marks Entry'!AC30="","",'Marks Entry'!AC30)</f>
        <v>2</v>
      </c>
      <c r="BG28" s="356">
        <f>IF('Marks Entry'!AE30="","",'Marks Entry'!AE30)</f>
        <v>6</v>
      </c>
      <c r="BH28" s="356">
        <f>IF('Marks Entry'!AF30="","",'Marks Entry'!AF30)</f>
        <v>4</v>
      </c>
      <c r="BI28" s="356" t="str">
        <f>IF('Marks Entry'!AG30="","",'Marks Entry'!AG30)</f>
        <v>AB</v>
      </c>
      <c r="BJ28" s="357">
        <f t="shared" si="59"/>
        <v>10</v>
      </c>
      <c r="BK28" s="380">
        <f t="shared" si="60"/>
        <v>7</v>
      </c>
      <c r="BL28" s="356">
        <f>IF('Marks Entry'!AH30="","",'Marks Entry'!AH30)</f>
        <v>31</v>
      </c>
      <c r="BM28" s="356" t="str">
        <f>IF('Marks Entry'!AI30="","",'Marks Entry'!AI30)</f>
        <v/>
      </c>
      <c r="BN28" s="356">
        <f t="shared" si="61"/>
        <v>31</v>
      </c>
      <c r="BO28" s="380">
        <f t="shared" si="62"/>
        <v>23</v>
      </c>
      <c r="BP28" s="377">
        <f>IF(AND($B28="NSO",$E28=""),"",IF(AND('Marks Entry'!AJ30="AB",'Marks Entry'!AK30="AB"),"AB",IF(AND('Marks Entry'!AJ30="ML",'Marks Entry'!AK30="ML"),"RE",IF('Marks Entry'!AJ30="","",ROUNDUP(('Marks Entry'!AJ30+'Marks Entry'!AK30)*30/100,0)))))</f>
        <v>28</v>
      </c>
      <c r="BQ28" s="381">
        <f t="shared" si="63"/>
        <v>58</v>
      </c>
      <c r="BR28" s="361">
        <f t="shared" si="64"/>
        <v>0</v>
      </c>
      <c r="BS28" s="361">
        <f t="shared" si="65"/>
        <v>0</v>
      </c>
      <c r="BT28" s="362">
        <f t="shared" si="66"/>
        <v>100</v>
      </c>
      <c r="BU28" s="361" t="str">
        <f t="shared" si="67"/>
        <v/>
      </c>
      <c r="BV28" s="361" t="str">
        <f t="shared" si="68"/>
        <v>P</v>
      </c>
      <c r="BW28" s="361" t="str">
        <f t="shared" si="69"/>
        <v>II</v>
      </c>
      <c r="BX28" s="363">
        <f>IF('Marks Entry'!AL30="","",'Marks Entry'!AL30)</f>
        <v>3</v>
      </c>
      <c r="BY28" s="356">
        <f>IF('Marks Entry'!AN30="","",'Marks Entry'!AN30)</f>
        <v>4</v>
      </c>
      <c r="BZ28" s="356">
        <f>IF('Marks Entry'!AO30="","",'Marks Entry'!AO30)</f>
        <v>3</v>
      </c>
      <c r="CA28" s="356">
        <f>IF('Marks Entry'!AP30="","",'Marks Entry'!AP30)</f>
        <v>7</v>
      </c>
      <c r="CB28" s="357">
        <f t="shared" si="70"/>
        <v>14</v>
      </c>
      <c r="CC28" s="380">
        <f t="shared" si="71"/>
        <v>10</v>
      </c>
      <c r="CD28" s="356">
        <f>IF('Marks Entry'!AQ30="","",'Marks Entry'!AQ30)</f>
        <v>38</v>
      </c>
      <c r="CE28" s="356">
        <f>IF('Marks Entry'!AR30="","",'Marks Entry'!AR30)</f>
        <v>18</v>
      </c>
      <c r="CF28" s="356">
        <f t="shared" si="72"/>
        <v>56</v>
      </c>
      <c r="CG28" s="380">
        <f t="shared" si="73"/>
        <v>40</v>
      </c>
      <c r="CH28" s="377">
        <f>IF(AND($B28="NSO",$E28=""),"",IF(AND('Marks Entry'!AS30="AB",'Marks Entry'!AT30="AB"),"AB",IF(AND('Marks Entry'!AS30="ML",'Marks Entry'!AT30="ML"),"RE",IF('Marks Entry'!AS30="","",ROUNDUP(('Marks Entry'!AS30+'Marks Entry'!AT30)*30/100,0)))))</f>
        <v>28</v>
      </c>
      <c r="CI28" s="381">
        <f t="shared" si="74"/>
        <v>78</v>
      </c>
      <c r="CJ28" s="361">
        <f t="shared" si="75"/>
        <v>0</v>
      </c>
      <c r="CK28" s="361">
        <f t="shared" si="76"/>
        <v>0</v>
      </c>
      <c r="CL28" s="362">
        <f t="shared" si="77"/>
        <v>100</v>
      </c>
      <c r="CM28" s="361" t="str">
        <f t="shared" si="78"/>
        <v/>
      </c>
      <c r="CN28" s="361" t="str">
        <f t="shared" si="79"/>
        <v>P</v>
      </c>
      <c r="CO28" s="361" t="str">
        <f t="shared" si="80"/>
        <v>D</v>
      </c>
      <c r="CP28" s="363" t="str">
        <f>IF('Marks Entry'!AU30="","",'Marks Entry'!AU30)</f>
        <v/>
      </c>
      <c r="CQ28" s="356" t="str">
        <f>IF('Marks Entry'!AW30="","",'Marks Entry'!AW30)</f>
        <v/>
      </c>
      <c r="CR28" s="356" t="str">
        <f>IF('Marks Entry'!AX30="","",'Marks Entry'!AX30)</f>
        <v/>
      </c>
      <c r="CS28" s="356" t="str">
        <f>IF('Marks Entry'!AY30="","",'Marks Entry'!AY30)</f>
        <v/>
      </c>
      <c r="CT28" s="357" t="str">
        <f t="shared" si="81"/>
        <v/>
      </c>
      <c r="CU28" s="380" t="str">
        <f t="shared" si="82"/>
        <v/>
      </c>
      <c r="CV28" s="356" t="str">
        <f>IF('Marks Entry'!AZ30="","",'Marks Entry'!AZ30)</f>
        <v/>
      </c>
      <c r="CW28" s="356" t="str">
        <f>IF('Marks Entry'!BA30="","",'Marks Entry'!BA30)</f>
        <v/>
      </c>
      <c r="CX28" s="356" t="str">
        <f t="shared" si="83"/>
        <v/>
      </c>
      <c r="CY28" s="380" t="str">
        <f t="shared" si="84"/>
        <v/>
      </c>
      <c r="CZ28" s="377" t="str">
        <f>IF(AND($B28="NSO",$E28=""),"",IF(AND('Marks Entry'!BB30="AB",'Marks Entry'!BC30="AB"),"AB",IF(AND('Marks Entry'!BB30="ML",'Marks Entry'!BC30="ML"),"RE",IF('Marks Entry'!BB30="","",ROUNDUP(('Marks Entry'!BB30+'Marks Entry'!BC30)*30/100,0)))))</f>
        <v/>
      </c>
      <c r="DA28" s="381" t="str">
        <f t="shared" si="85"/>
        <v/>
      </c>
      <c r="DB28" s="361">
        <f t="shared" si="86"/>
        <v>0</v>
      </c>
      <c r="DC28" s="361">
        <f t="shared" si="87"/>
        <v>0</v>
      </c>
      <c r="DD28" s="362" t="str">
        <f t="shared" si="88"/>
        <v/>
      </c>
      <c r="DE28" s="361" t="str">
        <f t="shared" si="89"/>
        <v/>
      </c>
      <c r="DF28" s="361" t="str">
        <f t="shared" si="90"/>
        <v/>
      </c>
      <c r="DG28" s="361" t="str">
        <f t="shared" si="91"/>
        <v/>
      </c>
      <c r="DH28" s="361">
        <f t="shared" si="92"/>
        <v>0</v>
      </c>
      <c r="DI28" s="382" t="str">
        <f t="shared" si="93"/>
        <v>I</v>
      </c>
      <c r="DJ28" s="382" t="str">
        <f t="shared" si="94"/>
        <v>III</v>
      </c>
      <c r="DK28" s="382" t="str">
        <f t="shared" si="95"/>
        <v>I</v>
      </c>
      <c r="DL28" s="382" t="str">
        <f t="shared" si="96"/>
        <v>II</v>
      </c>
      <c r="DM28" s="382" t="str">
        <f t="shared" si="97"/>
        <v>D</v>
      </c>
      <c r="DN28" s="382" t="str">
        <f t="shared" si="98"/>
        <v/>
      </c>
      <c r="DO28" s="365">
        <f t="shared" si="99"/>
        <v>0</v>
      </c>
      <c r="DP28" s="365">
        <f t="shared" si="100"/>
        <v>0</v>
      </c>
      <c r="DQ28" s="365">
        <f t="shared" si="101"/>
        <v>0</v>
      </c>
      <c r="DR28" s="365">
        <f t="shared" si="102"/>
        <v>0</v>
      </c>
      <c r="DS28" s="365">
        <f t="shared" si="103"/>
        <v>0</v>
      </c>
      <c r="DT28" s="383" t="str">
        <f t="shared" si="104"/>
        <v>PASS</v>
      </c>
      <c r="DU28" s="482">
        <f>IF('Marks Entry'!BD30="","",'Marks Entry'!BD30)</f>
        <v>28</v>
      </c>
      <c r="DV28" s="482">
        <f>IF('Marks Entry'!BE30="","",'Marks Entry'!BE30)</f>
        <v>25</v>
      </c>
      <c r="DW28" s="482">
        <f>IF('Marks Entry'!BF30="","",'Marks Entry'!BF30)</f>
        <v>40</v>
      </c>
      <c r="DX28" s="384">
        <f t="shared" si="105"/>
        <v>93</v>
      </c>
      <c r="DY28" s="356" t="str">
        <f t="shared" si="106"/>
        <v>I</v>
      </c>
      <c r="DZ28" s="385" t="str">
        <f t="shared" si="107"/>
        <v/>
      </c>
      <c r="EA28" s="356" t="str">
        <f t="shared" si="108"/>
        <v>III</v>
      </c>
      <c r="EB28" s="385" t="str">
        <f t="shared" si="109"/>
        <v/>
      </c>
      <c r="EC28" s="356" t="str">
        <f t="shared" si="110"/>
        <v>I</v>
      </c>
      <c r="ED28" s="356" t="str">
        <f t="shared" si="111"/>
        <v>I</v>
      </c>
      <c r="EE28" s="356" t="str">
        <f t="shared" si="112"/>
        <v/>
      </c>
      <c r="EF28" s="386" t="str">
        <f t="shared" si="113"/>
        <v/>
      </c>
      <c r="EG28" s="385" t="str">
        <f t="shared" si="114"/>
        <v/>
      </c>
      <c r="EH28" s="356" t="str">
        <f t="shared" si="115"/>
        <v>II</v>
      </c>
      <c r="EI28" s="356" t="str">
        <f t="shared" si="116"/>
        <v/>
      </c>
      <c r="EJ28" s="356" t="str">
        <f t="shared" si="117"/>
        <v>II</v>
      </c>
      <c r="EK28" s="356" t="str">
        <f t="shared" si="118"/>
        <v/>
      </c>
      <c r="EL28" s="385" t="str">
        <f t="shared" si="119"/>
        <v/>
      </c>
      <c r="EM28" s="356" t="str">
        <f t="shared" si="120"/>
        <v>D</v>
      </c>
      <c r="EN28" s="356" t="str">
        <f t="shared" si="121"/>
        <v/>
      </c>
      <c r="EO28" s="356" t="str">
        <f t="shared" si="122"/>
        <v/>
      </c>
      <c r="EP28" s="356" t="str">
        <f t="shared" si="123"/>
        <v>D</v>
      </c>
      <c r="EQ28" s="385" t="str">
        <f t="shared" si="124"/>
        <v/>
      </c>
      <c r="ER28" s="356" t="str">
        <f t="shared" si="125"/>
        <v/>
      </c>
      <c r="ES28" s="356" t="str">
        <f t="shared" si="126"/>
        <v/>
      </c>
      <c r="ET28" s="356" t="str">
        <f t="shared" si="127"/>
        <v/>
      </c>
      <c r="EU28" s="356" t="str">
        <f t="shared" si="128"/>
        <v/>
      </c>
      <c r="EV28" s="385" t="str">
        <f t="shared" si="129"/>
        <v/>
      </c>
      <c r="EW28" s="385" t="str">
        <f t="shared" si="130"/>
        <v>D</v>
      </c>
      <c r="EX28" s="387">
        <f>IF('Student DATA Entry'!I25="","",'Student DATA Entry'!I25)</f>
        <v>370</v>
      </c>
      <c r="EY28" s="388">
        <f>IF('Student DATA Entry'!J25="","",'Student DATA Entry'!J25)</f>
        <v>301</v>
      </c>
      <c r="EZ28" s="373" t="str">
        <f t="shared" si="131"/>
        <v xml:space="preserve">      </v>
      </c>
      <c r="FA28" s="373" t="str">
        <f t="shared" si="132"/>
        <v xml:space="preserve">      </v>
      </c>
      <c r="FB28" s="373" t="str">
        <f t="shared" si="133"/>
        <v xml:space="preserve">      </v>
      </c>
      <c r="FC28" s="373" t="str">
        <f t="shared" si="134"/>
        <v xml:space="preserve">          INFORMATION TECHNOLOGY AND PROCESSING 1    </v>
      </c>
      <c r="FD28" s="373" t="str">
        <f t="shared" si="135"/>
        <v>Promoted to Class 12th</v>
      </c>
      <c r="FE28" s="484">
        <f t="shared" si="136"/>
        <v>312</v>
      </c>
      <c r="FF28" s="390">
        <f t="shared" si="137"/>
        <v>62.4</v>
      </c>
      <c r="FG28" s="483" t="str">
        <f t="shared" si="138"/>
        <v>I</v>
      </c>
      <c r="FH28" s="392">
        <f t="shared" si="27"/>
        <v>8.0000000000000231</v>
      </c>
      <c r="FI28" s="482" t="str">
        <f t="shared" si="139"/>
        <v/>
      </c>
    </row>
    <row r="29" spans="1:165" s="393" customFormat="1" ht="22" customHeight="1">
      <c r="A29" s="375">
        <v>24</v>
      </c>
      <c r="B29" s="376">
        <f>IF('Marks Entry'!B31="","",VALUE('Marks Entry'!B31))</f>
        <v>1124</v>
      </c>
      <c r="C29" s="377">
        <f>IF('Marks Entry'!C31="","",'Marks Entry'!C31)</f>
        <v>5501</v>
      </c>
      <c r="D29" s="378">
        <f>IF('Marks Entry'!D31="","",'Marks Entry'!D31)</f>
        <v>37316</v>
      </c>
      <c r="E29" s="379" t="str">
        <f>IF('Marks Entry'!E31="","",'Marks Entry'!E31)</f>
        <v>MUSKAN VERMA</v>
      </c>
      <c r="F29" s="379" t="str">
        <f>IF('Marks Entry'!F31="","",'Marks Entry'!F31)</f>
        <v>KAILASH CHAND</v>
      </c>
      <c r="G29" s="379" t="str">
        <f>IF('Marks Entry'!G31="","",'Marks Entry'!G31)</f>
        <v>REKHA DEVI</v>
      </c>
      <c r="H29" s="356" t="str">
        <f>IF('Marks Entry'!H31="","",'Marks Entry'!H31)</f>
        <v>SC</v>
      </c>
      <c r="I29" s="356" t="str">
        <f>IF('Marks Entry'!I31="","",'Marks Entry'!I31)</f>
        <v>F</v>
      </c>
      <c r="J29" s="356">
        <f>IF('Marks Entry'!J31="","",'Marks Entry'!J31)</f>
        <v>4</v>
      </c>
      <c r="K29" s="356">
        <f>IF('Marks Entry'!K31="","",'Marks Entry'!K31)</f>
        <v>7</v>
      </c>
      <c r="L29" s="356">
        <f>IF('Marks Entry'!L31="","",'Marks Entry'!L31)</f>
        <v>8</v>
      </c>
      <c r="M29" s="357">
        <f t="shared" si="28"/>
        <v>19</v>
      </c>
      <c r="N29" s="380">
        <f t="shared" si="29"/>
        <v>13</v>
      </c>
      <c r="O29" s="356">
        <f>IF('Marks Entry'!M31="","",'Marks Entry'!M31)</f>
        <v>35</v>
      </c>
      <c r="P29" s="380">
        <f t="shared" si="30"/>
        <v>25</v>
      </c>
      <c r="Q29" s="377">
        <f>IF(AND($B29="NSO",$E29="",O29=""),"",IF(AND('Marks Entry'!N31="AB"),"AB",IF(AND('Marks Entry'!N31="ML"),"RE",IF('Marks Entry'!N31="","",ROUNDUP('Marks Entry'!N31*30/100,0)))))</f>
        <v>29</v>
      </c>
      <c r="R29" s="381">
        <f t="shared" si="31"/>
        <v>67</v>
      </c>
      <c r="S29" s="361">
        <f t="shared" si="32"/>
        <v>0</v>
      </c>
      <c r="T29" s="361">
        <f t="shared" si="33"/>
        <v>0</v>
      </c>
      <c r="U29" s="362">
        <f t="shared" si="34"/>
        <v>100</v>
      </c>
      <c r="V29" s="361" t="str">
        <f t="shared" si="35"/>
        <v/>
      </c>
      <c r="W29" s="361" t="str">
        <f t="shared" si="36"/>
        <v>P</v>
      </c>
      <c r="X29" s="361" t="str">
        <f t="shared" si="37"/>
        <v>I</v>
      </c>
      <c r="Y29" s="356">
        <f>IF('Marks Entry'!O31="","",'Marks Entry'!O31)</f>
        <v>5</v>
      </c>
      <c r="Z29" s="356">
        <f>IF('Marks Entry'!P31="","",'Marks Entry'!P31)</f>
        <v>6</v>
      </c>
      <c r="AA29" s="356" t="str">
        <f>IF('Marks Entry'!Q31="","",'Marks Entry'!Q31)</f>
        <v>AB</v>
      </c>
      <c r="AB29" s="357">
        <f t="shared" si="38"/>
        <v>11</v>
      </c>
      <c r="AC29" s="380">
        <f t="shared" si="39"/>
        <v>8</v>
      </c>
      <c r="AD29" s="356">
        <f>IF('Marks Entry'!R31="","",'Marks Entry'!R31)</f>
        <v>12</v>
      </c>
      <c r="AE29" s="380">
        <f t="shared" si="40"/>
        <v>9</v>
      </c>
      <c r="AF29" s="377">
        <f>IF(AND($B29="NSO",$E29=""),"",IF(AND('Marks Entry'!S31="AB"),"AB",IF(AND('Marks Entry'!S31="ML"),"RE",IF('Marks Entry'!S31="","",ROUNDUP('Marks Entry'!S31*30/100,0)))))</f>
        <v>29</v>
      </c>
      <c r="AG29" s="381">
        <f t="shared" si="41"/>
        <v>46</v>
      </c>
      <c r="AH29" s="361">
        <f t="shared" si="42"/>
        <v>0</v>
      </c>
      <c r="AI29" s="361">
        <f t="shared" si="43"/>
        <v>0</v>
      </c>
      <c r="AJ29" s="362">
        <f t="shared" si="44"/>
        <v>100</v>
      </c>
      <c r="AK29" s="361" t="str">
        <f t="shared" si="45"/>
        <v/>
      </c>
      <c r="AL29" s="361" t="str">
        <f t="shared" si="46"/>
        <v>P</v>
      </c>
      <c r="AM29" s="361" t="str">
        <f t="shared" si="47"/>
        <v>III</v>
      </c>
      <c r="AN29" s="363">
        <f>IF('Marks Entry'!T31="","",'Marks Entry'!T31)</f>
        <v>1</v>
      </c>
      <c r="AO29" s="356">
        <f>IF('Marks Entry'!V31="","",'Marks Entry'!V31)</f>
        <v>9</v>
      </c>
      <c r="AP29" s="356">
        <f>IF('Marks Entry'!W31="","",'Marks Entry'!W31)</f>
        <v>8</v>
      </c>
      <c r="AQ29" s="356">
        <f>IF('Marks Entry'!X31="","",'Marks Entry'!X31)</f>
        <v>8</v>
      </c>
      <c r="AR29" s="357">
        <f t="shared" si="48"/>
        <v>25</v>
      </c>
      <c r="AS29" s="380">
        <f t="shared" si="49"/>
        <v>17</v>
      </c>
      <c r="AT29" s="356">
        <f>IF('Marks Entry'!Y31="","",'Marks Entry'!Y31)</f>
        <v>13</v>
      </c>
      <c r="AU29" s="356">
        <f>IF('Marks Entry'!Z31="","",'Marks Entry'!Z31)</f>
        <v>12</v>
      </c>
      <c r="AV29" s="356">
        <f t="shared" si="50"/>
        <v>25</v>
      </c>
      <c r="AW29" s="380">
        <f t="shared" si="51"/>
        <v>18</v>
      </c>
      <c r="AX29" s="377">
        <f>IF(AND($B29="NSO",$E29=""),"",IF(AND('Marks Entry'!AA31="AB",'Marks Entry'!AB31="AB"),"AB",IF(AND('Marks Entry'!AA31="ML",'Marks Entry'!AB31="ML"),"RE",IF('Marks Entry'!AA31="","",ROUNDUP(('Marks Entry'!AA31+'Marks Entry'!AB31)*30/100,0)))))</f>
        <v>28</v>
      </c>
      <c r="AY29" s="381">
        <f t="shared" si="52"/>
        <v>63</v>
      </c>
      <c r="AZ29" s="361">
        <f t="shared" si="53"/>
        <v>0</v>
      </c>
      <c r="BA29" s="361">
        <f t="shared" si="54"/>
        <v>0</v>
      </c>
      <c r="BB29" s="362">
        <f t="shared" si="55"/>
        <v>100</v>
      </c>
      <c r="BC29" s="361" t="str">
        <f t="shared" si="56"/>
        <v/>
      </c>
      <c r="BD29" s="361" t="str">
        <f t="shared" si="57"/>
        <v>P</v>
      </c>
      <c r="BE29" s="361" t="str">
        <f t="shared" si="58"/>
        <v>I</v>
      </c>
      <c r="BF29" s="363">
        <f>IF('Marks Entry'!AC31="","",'Marks Entry'!AC31)</f>
        <v>2</v>
      </c>
      <c r="BG29" s="356">
        <f>IF('Marks Entry'!AE31="","",'Marks Entry'!AE31)</f>
        <v>6</v>
      </c>
      <c r="BH29" s="356">
        <f>IF('Marks Entry'!AF31="","",'Marks Entry'!AF31)</f>
        <v>4</v>
      </c>
      <c r="BI29" s="356" t="str">
        <f>IF('Marks Entry'!AG31="","",'Marks Entry'!AG31)</f>
        <v>AB</v>
      </c>
      <c r="BJ29" s="357">
        <f t="shared" si="59"/>
        <v>10</v>
      </c>
      <c r="BK29" s="380">
        <f t="shared" si="60"/>
        <v>7</v>
      </c>
      <c r="BL29" s="356">
        <f>IF('Marks Entry'!AH31="","",'Marks Entry'!AH31)</f>
        <v>31</v>
      </c>
      <c r="BM29" s="356" t="str">
        <f>IF('Marks Entry'!AI31="","",'Marks Entry'!AI31)</f>
        <v/>
      </c>
      <c r="BN29" s="356">
        <f t="shared" si="61"/>
        <v>31</v>
      </c>
      <c r="BO29" s="380">
        <f t="shared" si="62"/>
        <v>23</v>
      </c>
      <c r="BP29" s="377">
        <f>IF(AND($B29="NSO",$E29=""),"",IF(AND('Marks Entry'!AJ31="AB",'Marks Entry'!AK31="AB"),"AB",IF(AND('Marks Entry'!AJ31="ML",'Marks Entry'!AK31="ML"),"RE",IF('Marks Entry'!AJ31="","",ROUNDUP(('Marks Entry'!AJ31+'Marks Entry'!AK31)*30/100,0)))))</f>
        <v>28</v>
      </c>
      <c r="BQ29" s="381">
        <f t="shared" si="63"/>
        <v>58</v>
      </c>
      <c r="BR29" s="361">
        <f t="shared" si="64"/>
        <v>0</v>
      </c>
      <c r="BS29" s="361">
        <f t="shared" si="65"/>
        <v>0</v>
      </c>
      <c r="BT29" s="362">
        <f t="shared" si="66"/>
        <v>100</v>
      </c>
      <c r="BU29" s="361" t="str">
        <f t="shared" si="67"/>
        <v/>
      </c>
      <c r="BV29" s="361" t="str">
        <f t="shared" si="68"/>
        <v>P</v>
      </c>
      <c r="BW29" s="361" t="str">
        <f t="shared" si="69"/>
        <v>II</v>
      </c>
      <c r="BX29" s="363">
        <f>IF('Marks Entry'!AL31="","",'Marks Entry'!AL31)</f>
        <v>3</v>
      </c>
      <c r="BY29" s="356">
        <f>IF('Marks Entry'!AN31="","",'Marks Entry'!AN31)</f>
        <v>4</v>
      </c>
      <c r="BZ29" s="356">
        <f>IF('Marks Entry'!AO31="","",'Marks Entry'!AO31)</f>
        <v>3</v>
      </c>
      <c r="CA29" s="356">
        <f>IF('Marks Entry'!AP31="","",'Marks Entry'!AP31)</f>
        <v>7</v>
      </c>
      <c r="CB29" s="357">
        <f t="shared" si="70"/>
        <v>14</v>
      </c>
      <c r="CC29" s="380">
        <f t="shared" si="71"/>
        <v>10</v>
      </c>
      <c r="CD29" s="356">
        <f>IF('Marks Entry'!AQ31="","",'Marks Entry'!AQ31)</f>
        <v>38</v>
      </c>
      <c r="CE29" s="356">
        <f>IF('Marks Entry'!AR31="","",'Marks Entry'!AR31)</f>
        <v>18</v>
      </c>
      <c r="CF29" s="356">
        <f t="shared" si="72"/>
        <v>56</v>
      </c>
      <c r="CG29" s="380">
        <f t="shared" si="73"/>
        <v>40</v>
      </c>
      <c r="CH29" s="377">
        <f>IF(AND($B29="NSO",$E29=""),"",IF(AND('Marks Entry'!AS31="AB",'Marks Entry'!AT31="AB"),"AB",IF(AND('Marks Entry'!AS31="ML",'Marks Entry'!AT31="ML"),"RE",IF('Marks Entry'!AS31="","",ROUNDUP(('Marks Entry'!AS31+'Marks Entry'!AT31)*30/100,0)))))</f>
        <v>28</v>
      </c>
      <c r="CI29" s="381">
        <f t="shared" si="74"/>
        <v>78</v>
      </c>
      <c r="CJ29" s="361">
        <f t="shared" si="75"/>
        <v>0</v>
      </c>
      <c r="CK29" s="361">
        <f t="shared" si="76"/>
        <v>0</v>
      </c>
      <c r="CL29" s="362">
        <f t="shared" si="77"/>
        <v>100</v>
      </c>
      <c r="CM29" s="361" t="str">
        <f t="shared" si="78"/>
        <v/>
      </c>
      <c r="CN29" s="361" t="str">
        <f t="shared" si="79"/>
        <v>P</v>
      </c>
      <c r="CO29" s="361" t="str">
        <f t="shared" si="80"/>
        <v>D</v>
      </c>
      <c r="CP29" s="363" t="str">
        <f>IF('Marks Entry'!AU31="","",'Marks Entry'!AU31)</f>
        <v/>
      </c>
      <c r="CQ29" s="356" t="str">
        <f>IF('Marks Entry'!AW31="","",'Marks Entry'!AW31)</f>
        <v/>
      </c>
      <c r="CR29" s="356" t="str">
        <f>IF('Marks Entry'!AX31="","",'Marks Entry'!AX31)</f>
        <v/>
      </c>
      <c r="CS29" s="356" t="str">
        <f>IF('Marks Entry'!AY31="","",'Marks Entry'!AY31)</f>
        <v/>
      </c>
      <c r="CT29" s="357" t="str">
        <f t="shared" si="81"/>
        <v/>
      </c>
      <c r="CU29" s="380" t="str">
        <f t="shared" si="82"/>
        <v/>
      </c>
      <c r="CV29" s="356" t="str">
        <f>IF('Marks Entry'!AZ31="","",'Marks Entry'!AZ31)</f>
        <v/>
      </c>
      <c r="CW29" s="356" t="str">
        <f>IF('Marks Entry'!BA31="","",'Marks Entry'!BA31)</f>
        <v/>
      </c>
      <c r="CX29" s="356" t="str">
        <f t="shared" si="83"/>
        <v/>
      </c>
      <c r="CY29" s="380" t="str">
        <f t="shared" si="84"/>
        <v/>
      </c>
      <c r="CZ29" s="377" t="str">
        <f>IF(AND($B29="NSO",$E29=""),"",IF(AND('Marks Entry'!BB31="AB",'Marks Entry'!BC31="AB"),"AB",IF(AND('Marks Entry'!BB31="ML",'Marks Entry'!BC31="ML"),"RE",IF('Marks Entry'!BB31="","",ROUNDUP(('Marks Entry'!BB31+'Marks Entry'!BC31)*30/100,0)))))</f>
        <v/>
      </c>
      <c r="DA29" s="381" t="str">
        <f t="shared" si="85"/>
        <v/>
      </c>
      <c r="DB29" s="361">
        <f t="shared" si="86"/>
        <v>0</v>
      </c>
      <c r="DC29" s="361">
        <f t="shared" si="87"/>
        <v>0</v>
      </c>
      <c r="DD29" s="362" t="str">
        <f t="shared" si="88"/>
        <v/>
      </c>
      <c r="DE29" s="361" t="str">
        <f t="shared" si="89"/>
        <v/>
      </c>
      <c r="DF29" s="361" t="str">
        <f t="shared" si="90"/>
        <v/>
      </c>
      <c r="DG29" s="361" t="str">
        <f t="shared" si="91"/>
        <v/>
      </c>
      <c r="DH29" s="361">
        <f t="shared" si="92"/>
        <v>0</v>
      </c>
      <c r="DI29" s="382" t="str">
        <f t="shared" si="93"/>
        <v>I</v>
      </c>
      <c r="DJ29" s="382" t="str">
        <f t="shared" si="94"/>
        <v>III</v>
      </c>
      <c r="DK29" s="382" t="str">
        <f t="shared" si="95"/>
        <v>I</v>
      </c>
      <c r="DL29" s="382" t="str">
        <f t="shared" si="96"/>
        <v>II</v>
      </c>
      <c r="DM29" s="382" t="str">
        <f t="shared" si="97"/>
        <v>D</v>
      </c>
      <c r="DN29" s="382" t="str">
        <f t="shared" si="98"/>
        <v/>
      </c>
      <c r="DO29" s="365">
        <f t="shared" si="99"/>
        <v>0</v>
      </c>
      <c r="DP29" s="365">
        <f t="shared" si="100"/>
        <v>0</v>
      </c>
      <c r="DQ29" s="365">
        <f t="shared" si="101"/>
        <v>0</v>
      </c>
      <c r="DR29" s="365">
        <f t="shared" si="102"/>
        <v>0</v>
      </c>
      <c r="DS29" s="365">
        <f t="shared" si="103"/>
        <v>0</v>
      </c>
      <c r="DT29" s="383" t="str">
        <f t="shared" si="104"/>
        <v>PASS</v>
      </c>
      <c r="DU29" s="482">
        <f>IF('Marks Entry'!BD31="","",'Marks Entry'!BD31)</f>
        <v>28</v>
      </c>
      <c r="DV29" s="482">
        <f>IF('Marks Entry'!BE31="","",'Marks Entry'!BE31)</f>
        <v>25</v>
      </c>
      <c r="DW29" s="482">
        <f>IF('Marks Entry'!BF31="","",'Marks Entry'!BF31)</f>
        <v>40</v>
      </c>
      <c r="DX29" s="384">
        <f t="shared" si="105"/>
        <v>93</v>
      </c>
      <c r="DY29" s="356" t="str">
        <f t="shared" si="106"/>
        <v>I</v>
      </c>
      <c r="DZ29" s="385" t="str">
        <f t="shared" si="107"/>
        <v/>
      </c>
      <c r="EA29" s="356" t="str">
        <f t="shared" si="108"/>
        <v>III</v>
      </c>
      <c r="EB29" s="385" t="str">
        <f t="shared" si="109"/>
        <v/>
      </c>
      <c r="EC29" s="356" t="str">
        <f t="shared" si="110"/>
        <v>I</v>
      </c>
      <c r="ED29" s="356" t="str">
        <f t="shared" si="111"/>
        <v>I</v>
      </c>
      <c r="EE29" s="356" t="str">
        <f t="shared" si="112"/>
        <v/>
      </c>
      <c r="EF29" s="386" t="str">
        <f t="shared" si="113"/>
        <v/>
      </c>
      <c r="EG29" s="385" t="str">
        <f t="shared" si="114"/>
        <v/>
      </c>
      <c r="EH29" s="356" t="str">
        <f t="shared" si="115"/>
        <v>II</v>
      </c>
      <c r="EI29" s="356" t="str">
        <f t="shared" si="116"/>
        <v/>
      </c>
      <c r="EJ29" s="356" t="str">
        <f t="shared" si="117"/>
        <v>II</v>
      </c>
      <c r="EK29" s="356" t="str">
        <f t="shared" si="118"/>
        <v/>
      </c>
      <c r="EL29" s="385" t="str">
        <f t="shared" si="119"/>
        <v/>
      </c>
      <c r="EM29" s="356" t="str">
        <f t="shared" si="120"/>
        <v>D</v>
      </c>
      <c r="EN29" s="356" t="str">
        <f t="shared" si="121"/>
        <v/>
      </c>
      <c r="EO29" s="356" t="str">
        <f t="shared" si="122"/>
        <v/>
      </c>
      <c r="EP29" s="356" t="str">
        <f t="shared" si="123"/>
        <v>D</v>
      </c>
      <c r="EQ29" s="385" t="str">
        <f t="shared" si="124"/>
        <v/>
      </c>
      <c r="ER29" s="356" t="str">
        <f t="shared" si="125"/>
        <v/>
      </c>
      <c r="ES29" s="356" t="str">
        <f t="shared" si="126"/>
        <v/>
      </c>
      <c r="ET29" s="356" t="str">
        <f t="shared" si="127"/>
        <v/>
      </c>
      <c r="EU29" s="356" t="str">
        <f t="shared" si="128"/>
        <v/>
      </c>
      <c r="EV29" s="385" t="str">
        <f t="shared" si="129"/>
        <v/>
      </c>
      <c r="EW29" s="385" t="str">
        <f t="shared" si="130"/>
        <v>D</v>
      </c>
      <c r="EX29" s="387">
        <f>IF('Student DATA Entry'!I26="","",'Student DATA Entry'!I26)</f>
        <v>370</v>
      </c>
      <c r="EY29" s="388">
        <f>IF('Student DATA Entry'!J26="","",'Student DATA Entry'!J26)</f>
        <v>296</v>
      </c>
      <c r="EZ29" s="373" t="str">
        <f t="shared" si="131"/>
        <v xml:space="preserve">      </v>
      </c>
      <c r="FA29" s="373" t="str">
        <f t="shared" si="132"/>
        <v xml:space="preserve">      </v>
      </c>
      <c r="FB29" s="373" t="str">
        <f t="shared" si="133"/>
        <v xml:space="preserve">      </v>
      </c>
      <c r="FC29" s="373" t="str">
        <f t="shared" si="134"/>
        <v xml:space="preserve">          INFORMATION TECHNOLOGY AND PROCESSING 1    </v>
      </c>
      <c r="FD29" s="373" t="str">
        <f t="shared" si="135"/>
        <v>Promoted to Class 12th</v>
      </c>
      <c r="FE29" s="484">
        <f t="shared" si="136"/>
        <v>312</v>
      </c>
      <c r="FF29" s="390">
        <f t="shared" si="137"/>
        <v>62.4</v>
      </c>
      <c r="FG29" s="483" t="str">
        <f t="shared" si="138"/>
        <v>I</v>
      </c>
      <c r="FH29" s="392">
        <f t="shared" si="27"/>
        <v>8.0000000000000231</v>
      </c>
      <c r="FI29" s="482" t="str">
        <f t="shared" si="139"/>
        <v/>
      </c>
    </row>
    <row r="30" spans="1:165" s="393" customFormat="1" ht="22" customHeight="1">
      <c r="A30" s="375">
        <v>25</v>
      </c>
      <c r="B30" s="376">
        <f>IF('Marks Entry'!B32="","",VALUE('Marks Entry'!B32))</f>
        <v>1125</v>
      </c>
      <c r="C30" s="377">
        <f>IF('Marks Entry'!C32="","",'Marks Entry'!C32)</f>
        <v>6328</v>
      </c>
      <c r="D30" s="378">
        <f>IF('Marks Entry'!D32="","",'Marks Entry'!D32)</f>
        <v>37860</v>
      </c>
      <c r="E30" s="379" t="str">
        <f>IF('Marks Entry'!E32="","",'Marks Entry'!E32)</f>
        <v>NARENDRA KULDEEP</v>
      </c>
      <c r="F30" s="379" t="str">
        <f>IF('Marks Entry'!F32="","",'Marks Entry'!F32)</f>
        <v>BHAGWAN SAHAY KULDEEP</v>
      </c>
      <c r="G30" s="379" t="str">
        <f>IF('Marks Entry'!G32="","",'Marks Entry'!G32)</f>
        <v>RADHA DEVI</v>
      </c>
      <c r="H30" s="356" t="str">
        <f>IF('Marks Entry'!H32="","",'Marks Entry'!H32)</f>
        <v>SC</v>
      </c>
      <c r="I30" s="356" t="str">
        <f>IF('Marks Entry'!I32="","",'Marks Entry'!I32)</f>
        <v>M</v>
      </c>
      <c r="J30" s="356">
        <f>IF('Marks Entry'!J32="","",'Marks Entry'!J32)</f>
        <v>4</v>
      </c>
      <c r="K30" s="356">
        <f>IF('Marks Entry'!K32="","",'Marks Entry'!K32)</f>
        <v>7</v>
      </c>
      <c r="L30" s="356">
        <f>IF('Marks Entry'!L32="","",'Marks Entry'!L32)</f>
        <v>8</v>
      </c>
      <c r="M30" s="357">
        <f t="shared" si="28"/>
        <v>19</v>
      </c>
      <c r="N30" s="380">
        <f t="shared" si="29"/>
        <v>13</v>
      </c>
      <c r="O30" s="356">
        <f>IF('Marks Entry'!M32="","",'Marks Entry'!M32)</f>
        <v>35</v>
      </c>
      <c r="P30" s="380">
        <f t="shared" si="30"/>
        <v>25</v>
      </c>
      <c r="Q30" s="377">
        <f>IF(AND($B30="NSO",$E30="",O30=""),"",IF(AND('Marks Entry'!N32="AB"),"AB",IF(AND('Marks Entry'!N32="ML"),"RE",IF('Marks Entry'!N32="","",ROUNDUP('Marks Entry'!N32*30/100,0)))))</f>
        <v>29</v>
      </c>
      <c r="R30" s="381">
        <f t="shared" si="31"/>
        <v>67</v>
      </c>
      <c r="S30" s="361">
        <f t="shared" si="32"/>
        <v>0</v>
      </c>
      <c r="T30" s="361">
        <f t="shared" si="33"/>
        <v>0</v>
      </c>
      <c r="U30" s="362">
        <f t="shared" si="34"/>
        <v>100</v>
      </c>
      <c r="V30" s="361" t="str">
        <f t="shared" si="35"/>
        <v/>
      </c>
      <c r="W30" s="361" t="str">
        <f t="shared" si="36"/>
        <v>P</v>
      </c>
      <c r="X30" s="361" t="str">
        <f t="shared" si="37"/>
        <v>I</v>
      </c>
      <c r="Y30" s="356">
        <f>IF('Marks Entry'!O32="","",'Marks Entry'!O32)</f>
        <v>5</v>
      </c>
      <c r="Z30" s="356">
        <f>IF('Marks Entry'!P32="","",'Marks Entry'!P32)</f>
        <v>6</v>
      </c>
      <c r="AA30" s="356">
        <f>IF('Marks Entry'!Q32="","",'Marks Entry'!Q32)</f>
        <v>4</v>
      </c>
      <c r="AB30" s="357">
        <f t="shared" si="38"/>
        <v>15</v>
      </c>
      <c r="AC30" s="380">
        <f t="shared" si="39"/>
        <v>10</v>
      </c>
      <c r="AD30" s="356">
        <f>IF('Marks Entry'!R32="","",'Marks Entry'!R32)</f>
        <v>12</v>
      </c>
      <c r="AE30" s="380">
        <f t="shared" si="40"/>
        <v>9</v>
      </c>
      <c r="AF30" s="377">
        <f>IF(AND($B30="NSO",$E30=""),"",IF(AND('Marks Entry'!S32="AB"),"AB",IF(AND('Marks Entry'!S32="ML"),"RE",IF('Marks Entry'!S32="","",ROUNDUP('Marks Entry'!S32*30/100,0)))))</f>
        <v>29</v>
      </c>
      <c r="AG30" s="381">
        <f t="shared" si="41"/>
        <v>48</v>
      </c>
      <c r="AH30" s="361">
        <f t="shared" si="42"/>
        <v>0</v>
      </c>
      <c r="AI30" s="361">
        <f t="shared" si="43"/>
        <v>0</v>
      </c>
      <c r="AJ30" s="362">
        <f t="shared" si="44"/>
        <v>100</v>
      </c>
      <c r="AK30" s="361" t="str">
        <f t="shared" si="45"/>
        <v/>
      </c>
      <c r="AL30" s="361" t="str">
        <f t="shared" si="46"/>
        <v>P</v>
      </c>
      <c r="AM30" s="361" t="str">
        <f t="shared" si="47"/>
        <v>II</v>
      </c>
      <c r="AN30" s="363">
        <f>IF('Marks Entry'!T32="","",'Marks Entry'!T32)</f>
        <v>1</v>
      </c>
      <c r="AO30" s="356">
        <f>IF('Marks Entry'!V32="","",'Marks Entry'!V32)</f>
        <v>9</v>
      </c>
      <c r="AP30" s="356">
        <f>IF('Marks Entry'!W32="","",'Marks Entry'!W32)</f>
        <v>8</v>
      </c>
      <c r="AQ30" s="356">
        <f>IF('Marks Entry'!X32="","",'Marks Entry'!X32)</f>
        <v>8</v>
      </c>
      <c r="AR30" s="357">
        <f t="shared" si="48"/>
        <v>25</v>
      </c>
      <c r="AS30" s="380">
        <f t="shared" si="49"/>
        <v>17</v>
      </c>
      <c r="AT30" s="356">
        <f>IF('Marks Entry'!Y32="","",'Marks Entry'!Y32)</f>
        <v>13</v>
      </c>
      <c r="AU30" s="356">
        <f>IF('Marks Entry'!Z32="","",'Marks Entry'!Z32)</f>
        <v>12</v>
      </c>
      <c r="AV30" s="356">
        <f t="shared" si="50"/>
        <v>25</v>
      </c>
      <c r="AW30" s="380">
        <f t="shared" si="51"/>
        <v>18</v>
      </c>
      <c r="AX30" s="377">
        <f>IF(AND($B30="NSO",$E30=""),"",IF(AND('Marks Entry'!AA32="AB",'Marks Entry'!AB32="AB"),"AB",IF(AND('Marks Entry'!AA32="ML",'Marks Entry'!AB32="ML"),"RE",IF('Marks Entry'!AA32="","",ROUNDUP(('Marks Entry'!AA32+'Marks Entry'!AB32)*30/100,0)))))</f>
        <v>28</v>
      </c>
      <c r="AY30" s="381">
        <f t="shared" si="52"/>
        <v>63</v>
      </c>
      <c r="AZ30" s="361">
        <f t="shared" si="53"/>
        <v>0</v>
      </c>
      <c r="BA30" s="361">
        <f t="shared" si="54"/>
        <v>0</v>
      </c>
      <c r="BB30" s="362">
        <f t="shared" si="55"/>
        <v>100</v>
      </c>
      <c r="BC30" s="361" t="str">
        <f t="shared" si="56"/>
        <v/>
      </c>
      <c r="BD30" s="361" t="str">
        <f t="shared" si="57"/>
        <v>P</v>
      </c>
      <c r="BE30" s="361" t="str">
        <f t="shared" si="58"/>
        <v>I</v>
      </c>
      <c r="BF30" s="363">
        <f>IF('Marks Entry'!AC32="","",'Marks Entry'!AC32)</f>
        <v>2</v>
      </c>
      <c r="BG30" s="356">
        <f>IF('Marks Entry'!AE32="","",'Marks Entry'!AE32)</f>
        <v>6</v>
      </c>
      <c r="BH30" s="356">
        <f>IF('Marks Entry'!AF32="","",'Marks Entry'!AF32)</f>
        <v>4</v>
      </c>
      <c r="BI30" s="356" t="str">
        <f>IF('Marks Entry'!AG32="","",'Marks Entry'!AG32)</f>
        <v>AB</v>
      </c>
      <c r="BJ30" s="357">
        <f t="shared" si="59"/>
        <v>10</v>
      </c>
      <c r="BK30" s="380">
        <f t="shared" si="60"/>
        <v>7</v>
      </c>
      <c r="BL30" s="356">
        <f>IF('Marks Entry'!AH32="","",'Marks Entry'!AH32)</f>
        <v>31</v>
      </c>
      <c r="BM30" s="356" t="str">
        <f>IF('Marks Entry'!AI32="","",'Marks Entry'!AI32)</f>
        <v/>
      </c>
      <c r="BN30" s="356">
        <f t="shared" si="61"/>
        <v>31</v>
      </c>
      <c r="BO30" s="380">
        <f t="shared" si="62"/>
        <v>23</v>
      </c>
      <c r="BP30" s="377">
        <f>IF(AND($B30="NSO",$E30=""),"",IF(AND('Marks Entry'!AJ32="AB",'Marks Entry'!AK32="AB"),"AB",IF(AND('Marks Entry'!AJ32="ML",'Marks Entry'!AK32="ML"),"RE",IF('Marks Entry'!AJ32="","",ROUNDUP(('Marks Entry'!AJ32+'Marks Entry'!AK32)*30/100,0)))))</f>
        <v>28</v>
      </c>
      <c r="BQ30" s="381">
        <f t="shared" si="63"/>
        <v>58</v>
      </c>
      <c r="BR30" s="361">
        <f t="shared" si="64"/>
        <v>0</v>
      </c>
      <c r="BS30" s="361">
        <f t="shared" si="65"/>
        <v>0</v>
      </c>
      <c r="BT30" s="362">
        <f t="shared" si="66"/>
        <v>100</v>
      </c>
      <c r="BU30" s="361" t="str">
        <f t="shared" si="67"/>
        <v/>
      </c>
      <c r="BV30" s="361" t="str">
        <f t="shared" si="68"/>
        <v>P</v>
      </c>
      <c r="BW30" s="361" t="str">
        <f t="shared" si="69"/>
        <v>II</v>
      </c>
      <c r="BX30" s="363">
        <f>IF('Marks Entry'!AL32="","",'Marks Entry'!AL32)</f>
        <v>3</v>
      </c>
      <c r="BY30" s="356">
        <f>IF('Marks Entry'!AN32="","",'Marks Entry'!AN32)</f>
        <v>4</v>
      </c>
      <c r="BZ30" s="356">
        <f>IF('Marks Entry'!AO32="","",'Marks Entry'!AO32)</f>
        <v>3</v>
      </c>
      <c r="CA30" s="356">
        <f>IF('Marks Entry'!AP32="","",'Marks Entry'!AP32)</f>
        <v>7</v>
      </c>
      <c r="CB30" s="357">
        <f t="shared" si="70"/>
        <v>14</v>
      </c>
      <c r="CC30" s="380">
        <f t="shared" si="71"/>
        <v>10</v>
      </c>
      <c r="CD30" s="356">
        <f>IF('Marks Entry'!AQ32="","",'Marks Entry'!AQ32)</f>
        <v>38</v>
      </c>
      <c r="CE30" s="356">
        <f>IF('Marks Entry'!AR32="","",'Marks Entry'!AR32)</f>
        <v>18</v>
      </c>
      <c r="CF30" s="356">
        <f t="shared" si="72"/>
        <v>56</v>
      </c>
      <c r="CG30" s="380">
        <f t="shared" si="73"/>
        <v>40</v>
      </c>
      <c r="CH30" s="377">
        <f>IF(AND($B30="NSO",$E30=""),"",IF(AND('Marks Entry'!AS32="AB",'Marks Entry'!AT32="AB"),"AB",IF(AND('Marks Entry'!AS32="ML",'Marks Entry'!AT32="ML"),"RE",IF('Marks Entry'!AS32="","",ROUNDUP(('Marks Entry'!AS32+'Marks Entry'!AT32)*30/100,0)))))</f>
        <v>28</v>
      </c>
      <c r="CI30" s="381">
        <f t="shared" si="74"/>
        <v>78</v>
      </c>
      <c r="CJ30" s="361">
        <f t="shared" si="75"/>
        <v>0</v>
      </c>
      <c r="CK30" s="361">
        <f t="shared" si="76"/>
        <v>0</v>
      </c>
      <c r="CL30" s="362">
        <f t="shared" si="77"/>
        <v>100</v>
      </c>
      <c r="CM30" s="361" t="str">
        <f t="shared" si="78"/>
        <v/>
      </c>
      <c r="CN30" s="361" t="str">
        <f t="shared" si="79"/>
        <v>P</v>
      </c>
      <c r="CO30" s="361" t="str">
        <f t="shared" si="80"/>
        <v>D</v>
      </c>
      <c r="CP30" s="363" t="str">
        <f>IF('Marks Entry'!AU32="","",'Marks Entry'!AU32)</f>
        <v/>
      </c>
      <c r="CQ30" s="356" t="str">
        <f>IF('Marks Entry'!AW32="","",'Marks Entry'!AW32)</f>
        <v/>
      </c>
      <c r="CR30" s="356" t="str">
        <f>IF('Marks Entry'!AX32="","",'Marks Entry'!AX32)</f>
        <v/>
      </c>
      <c r="CS30" s="356" t="str">
        <f>IF('Marks Entry'!AY32="","",'Marks Entry'!AY32)</f>
        <v/>
      </c>
      <c r="CT30" s="357" t="str">
        <f t="shared" si="81"/>
        <v/>
      </c>
      <c r="CU30" s="380" t="str">
        <f t="shared" si="82"/>
        <v/>
      </c>
      <c r="CV30" s="356" t="str">
        <f>IF('Marks Entry'!AZ32="","",'Marks Entry'!AZ32)</f>
        <v/>
      </c>
      <c r="CW30" s="356" t="str">
        <f>IF('Marks Entry'!BA32="","",'Marks Entry'!BA32)</f>
        <v/>
      </c>
      <c r="CX30" s="356" t="str">
        <f t="shared" si="83"/>
        <v/>
      </c>
      <c r="CY30" s="380" t="str">
        <f t="shared" si="84"/>
        <v/>
      </c>
      <c r="CZ30" s="377" t="str">
        <f>IF(AND($B30="NSO",$E30=""),"",IF(AND('Marks Entry'!BB32="AB",'Marks Entry'!BC32="AB"),"AB",IF(AND('Marks Entry'!BB32="ML",'Marks Entry'!BC32="ML"),"RE",IF('Marks Entry'!BB32="","",ROUNDUP(('Marks Entry'!BB32+'Marks Entry'!BC32)*30/100,0)))))</f>
        <v/>
      </c>
      <c r="DA30" s="381" t="str">
        <f t="shared" si="85"/>
        <v/>
      </c>
      <c r="DB30" s="361">
        <f t="shared" si="86"/>
        <v>0</v>
      </c>
      <c r="DC30" s="361">
        <f t="shared" si="87"/>
        <v>0</v>
      </c>
      <c r="DD30" s="362" t="str">
        <f t="shared" si="88"/>
        <v/>
      </c>
      <c r="DE30" s="361" t="str">
        <f t="shared" si="89"/>
        <v/>
      </c>
      <c r="DF30" s="361" t="str">
        <f t="shared" si="90"/>
        <v/>
      </c>
      <c r="DG30" s="361" t="str">
        <f t="shared" si="91"/>
        <v/>
      </c>
      <c r="DH30" s="361">
        <f t="shared" si="92"/>
        <v>0</v>
      </c>
      <c r="DI30" s="382" t="str">
        <f t="shared" si="93"/>
        <v>I</v>
      </c>
      <c r="DJ30" s="382" t="str">
        <f t="shared" si="94"/>
        <v>II</v>
      </c>
      <c r="DK30" s="382" t="str">
        <f t="shared" si="95"/>
        <v>I</v>
      </c>
      <c r="DL30" s="382" t="str">
        <f t="shared" si="96"/>
        <v>II</v>
      </c>
      <c r="DM30" s="382" t="str">
        <f t="shared" si="97"/>
        <v>D</v>
      </c>
      <c r="DN30" s="382" t="str">
        <f t="shared" si="98"/>
        <v/>
      </c>
      <c r="DO30" s="365">
        <f t="shared" si="99"/>
        <v>0</v>
      </c>
      <c r="DP30" s="365">
        <f t="shared" si="100"/>
        <v>0</v>
      </c>
      <c r="DQ30" s="365">
        <f t="shared" si="101"/>
        <v>0</v>
      </c>
      <c r="DR30" s="365">
        <f t="shared" si="102"/>
        <v>0</v>
      </c>
      <c r="DS30" s="365">
        <f t="shared" si="103"/>
        <v>0</v>
      </c>
      <c r="DT30" s="383" t="str">
        <f t="shared" si="104"/>
        <v>PASS</v>
      </c>
      <c r="DU30" s="482">
        <f>IF('Marks Entry'!BD32="","",'Marks Entry'!BD32)</f>
        <v>28</v>
      </c>
      <c r="DV30" s="482">
        <f>IF('Marks Entry'!BE32="","",'Marks Entry'!BE32)</f>
        <v>25</v>
      </c>
      <c r="DW30" s="482">
        <f>IF('Marks Entry'!BF32="","",'Marks Entry'!BF32)</f>
        <v>40</v>
      </c>
      <c r="DX30" s="384">
        <f t="shared" si="105"/>
        <v>93</v>
      </c>
      <c r="DY30" s="356" t="str">
        <f t="shared" si="106"/>
        <v>I</v>
      </c>
      <c r="DZ30" s="385" t="str">
        <f t="shared" si="107"/>
        <v/>
      </c>
      <c r="EA30" s="356" t="str">
        <f t="shared" si="108"/>
        <v>II</v>
      </c>
      <c r="EB30" s="385" t="str">
        <f t="shared" si="109"/>
        <v/>
      </c>
      <c r="EC30" s="356" t="str">
        <f t="shared" si="110"/>
        <v>I</v>
      </c>
      <c r="ED30" s="356" t="str">
        <f t="shared" si="111"/>
        <v>I</v>
      </c>
      <c r="EE30" s="356" t="str">
        <f t="shared" si="112"/>
        <v/>
      </c>
      <c r="EF30" s="386" t="str">
        <f t="shared" si="113"/>
        <v/>
      </c>
      <c r="EG30" s="385" t="str">
        <f t="shared" si="114"/>
        <v/>
      </c>
      <c r="EH30" s="356" t="str">
        <f t="shared" si="115"/>
        <v>II</v>
      </c>
      <c r="EI30" s="356" t="str">
        <f t="shared" si="116"/>
        <v/>
      </c>
      <c r="EJ30" s="356" t="str">
        <f t="shared" si="117"/>
        <v>II</v>
      </c>
      <c r="EK30" s="356" t="str">
        <f t="shared" si="118"/>
        <v/>
      </c>
      <c r="EL30" s="385" t="str">
        <f t="shared" si="119"/>
        <v/>
      </c>
      <c r="EM30" s="356" t="str">
        <f t="shared" si="120"/>
        <v>D</v>
      </c>
      <c r="EN30" s="356" t="str">
        <f t="shared" si="121"/>
        <v/>
      </c>
      <c r="EO30" s="356" t="str">
        <f t="shared" si="122"/>
        <v/>
      </c>
      <c r="EP30" s="356" t="str">
        <f t="shared" si="123"/>
        <v>D</v>
      </c>
      <c r="EQ30" s="385" t="str">
        <f t="shared" si="124"/>
        <v/>
      </c>
      <c r="ER30" s="356" t="str">
        <f t="shared" si="125"/>
        <v/>
      </c>
      <c r="ES30" s="356" t="str">
        <f t="shared" si="126"/>
        <v/>
      </c>
      <c r="ET30" s="356" t="str">
        <f t="shared" si="127"/>
        <v/>
      </c>
      <c r="EU30" s="356" t="str">
        <f t="shared" si="128"/>
        <v/>
      </c>
      <c r="EV30" s="385" t="str">
        <f t="shared" si="129"/>
        <v/>
      </c>
      <c r="EW30" s="385" t="str">
        <f t="shared" si="130"/>
        <v>D</v>
      </c>
      <c r="EX30" s="387">
        <f>IF('Student DATA Entry'!I27="","",'Student DATA Entry'!I27)</f>
        <v>370</v>
      </c>
      <c r="EY30" s="388">
        <f>IF('Student DATA Entry'!J27="","",'Student DATA Entry'!J27)</f>
        <v>279</v>
      </c>
      <c r="EZ30" s="373" t="str">
        <f t="shared" si="131"/>
        <v xml:space="preserve">      </v>
      </c>
      <c r="FA30" s="373" t="str">
        <f t="shared" si="132"/>
        <v xml:space="preserve">      </v>
      </c>
      <c r="FB30" s="373" t="str">
        <f t="shared" si="133"/>
        <v xml:space="preserve">      </v>
      </c>
      <c r="FC30" s="373" t="str">
        <f t="shared" si="134"/>
        <v xml:space="preserve">          INFORMATION TECHNOLOGY AND PROCESSING 1    </v>
      </c>
      <c r="FD30" s="373" t="str">
        <f t="shared" si="135"/>
        <v>Promoted to Class 12th</v>
      </c>
      <c r="FE30" s="484">
        <f t="shared" si="136"/>
        <v>314</v>
      </c>
      <c r="FF30" s="390">
        <f t="shared" si="137"/>
        <v>62.8</v>
      </c>
      <c r="FG30" s="483" t="str">
        <f t="shared" si="138"/>
        <v>I</v>
      </c>
      <c r="FH30" s="392">
        <f t="shared" si="27"/>
        <v>6.0000000000000258</v>
      </c>
      <c r="FI30" s="482" t="str">
        <f t="shared" si="139"/>
        <v/>
      </c>
    </row>
    <row r="31" spans="1:165" s="393" customFormat="1" ht="22" customHeight="1">
      <c r="A31" s="375">
        <v>26</v>
      </c>
      <c r="B31" s="376">
        <f>IF('Marks Entry'!B33="","",VALUE('Marks Entry'!B33))</f>
        <v>1126</v>
      </c>
      <c r="C31" s="377">
        <f>IF('Marks Entry'!C33="","",'Marks Entry'!C33)</f>
        <v>4866</v>
      </c>
      <c r="D31" s="378">
        <f>IF('Marks Entry'!D33="","",'Marks Entry'!D33)</f>
        <v>37841</v>
      </c>
      <c r="E31" s="379" t="str">
        <f>IF('Marks Entry'!E33="","",'Marks Entry'!E33)</f>
        <v>NARESH SAINI</v>
      </c>
      <c r="F31" s="379" t="str">
        <f>IF('Marks Entry'!F33="","",'Marks Entry'!F33)</f>
        <v>RAJESH SAINI</v>
      </c>
      <c r="G31" s="379" t="str">
        <f>IF('Marks Entry'!G33="","",'Marks Entry'!G33)</f>
        <v>MEERA SAINI</v>
      </c>
      <c r="H31" s="356" t="str">
        <f>IF('Marks Entry'!H33="","",'Marks Entry'!H33)</f>
        <v>OBC</v>
      </c>
      <c r="I31" s="356" t="str">
        <f>IF('Marks Entry'!I33="","",'Marks Entry'!I33)</f>
        <v>M</v>
      </c>
      <c r="J31" s="356">
        <f>IF('Marks Entry'!J33="","",'Marks Entry'!J33)</f>
        <v>4</v>
      </c>
      <c r="K31" s="356">
        <f>IF('Marks Entry'!K33="","",'Marks Entry'!K33)</f>
        <v>7</v>
      </c>
      <c r="L31" s="356">
        <f>IF('Marks Entry'!L33="","",'Marks Entry'!L33)</f>
        <v>8</v>
      </c>
      <c r="M31" s="357">
        <f t="shared" si="28"/>
        <v>19</v>
      </c>
      <c r="N31" s="380">
        <f t="shared" si="29"/>
        <v>13</v>
      </c>
      <c r="O31" s="356">
        <f>IF('Marks Entry'!M33="","",'Marks Entry'!M33)</f>
        <v>35</v>
      </c>
      <c r="P31" s="380">
        <f t="shared" si="30"/>
        <v>25</v>
      </c>
      <c r="Q31" s="377">
        <f>IF(AND($B31="NSO",$E31="",O31=""),"",IF(AND('Marks Entry'!N33="AB"),"AB",IF(AND('Marks Entry'!N33="ML"),"RE",IF('Marks Entry'!N33="","",ROUNDUP('Marks Entry'!N33*30/100,0)))))</f>
        <v>29</v>
      </c>
      <c r="R31" s="381">
        <f t="shared" si="31"/>
        <v>67</v>
      </c>
      <c r="S31" s="361">
        <f t="shared" si="32"/>
        <v>0</v>
      </c>
      <c r="T31" s="361">
        <f t="shared" si="33"/>
        <v>0</v>
      </c>
      <c r="U31" s="362">
        <f t="shared" si="34"/>
        <v>100</v>
      </c>
      <c r="V31" s="361" t="str">
        <f t="shared" si="35"/>
        <v/>
      </c>
      <c r="W31" s="361" t="str">
        <f t="shared" si="36"/>
        <v>P</v>
      </c>
      <c r="X31" s="361" t="str">
        <f t="shared" si="37"/>
        <v>I</v>
      </c>
      <c r="Y31" s="356">
        <f>IF('Marks Entry'!O33="","",'Marks Entry'!O33)</f>
        <v>5</v>
      </c>
      <c r="Z31" s="356">
        <f>IF('Marks Entry'!P33="","",'Marks Entry'!P33)</f>
        <v>6</v>
      </c>
      <c r="AA31" s="356" t="str">
        <f>IF('Marks Entry'!Q33="","",'Marks Entry'!Q33)</f>
        <v>AB</v>
      </c>
      <c r="AB31" s="357">
        <f t="shared" si="38"/>
        <v>11</v>
      </c>
      <c r="AC31" s="380">
        <f t="shared" si="39"/>
        <v>8</v>
      </c>
      <c r="AD31" s="356">
        <f>IF('Marks Entry'!R33="","",'Marks Entry'!R33)</f>
        <v>12</v>
      </c>
      <c r="AE31" s="380">
        <f t="shared" si="40"/>
        <v>9</v>
      </c>
      <c r="AF31" s="377">
        <f>IF(AND($B31="NSO",$E31=""),"",IF(AND('Marks Entry'!S33="AB"),"AB",IF(AND('Marks Entry'!S33="ML"),"RE",IF('Marks Entry'!S33="","",ROUNDUP('Marks Entry'!S33*30/100,0)))))</f>
        <v>29</v>
      </c>
      <c r="AG31" s="381">
        <f t="shared" si="41"/>
        <v>46</v>
      </c>
      <c r="AH31" s="361">
        <f t="shared" si="42"/>
        <v>0</v>
      </c>
      <c r="AI31" s="361">
        <f t="shared" si="43"/>
        <v>0</v>
      </c>
      <c r="AJ31" s="362">
        <f t="shared" si="44"/>
        <v>100</v>
      </c>
      <c r="AK31" s="361" t="str">
        <f t="shared" si="45"/>
        <v/>
      </c>
      <c r="AL31" s="361" t="str">
        <f t="shared" si="46"/>
        <v>P</v>
      </c>
      <c r="AM31" s="361" t="str">
        <f t="shared" si="47"/>
        <v>III</v>
      </c>
      <c r="AN31" s="363">
        <f>IF('Marks Entry'!T33="","",'Marks Entry'!T33)</f>
        <v>1</v>
      </c>
      <c r="AO31" s="356">
        <f>IF('Marks Entry'!V33="","",'Marks Entry'!V33)</f>
        <v>9</v>
      </c>
      <c r="AP31" s="356">
        <f>IF('Marks Entry'!W33="","",'Marks Entry'!W33)</f>
        <v>8</v>
      </c>
      <c r="AQ31" s="356">
        <f>IF('Marks Entry'!X33="","",'Marks Entry'!X33)</f>
        <v>8</v>
      </c>
      <c r="AR31" s="357">
        <f t="shared" si="48"/>
        <v>25</v>
      </c>
      <c r="AS31" s="380">
        <f t="shared" si="49"/>
        <v>17</v>
      </c>
      <c r="AT31" s="356">
        <f>IF('Marks Entry'!Y33="","",'Marks Entry'!Y33)</f>
        <v>13</v>
      </c>
      <c r="AU31" s="356">
        <f>IF('Marks Entry'!Z33="","",'Marks Entry'!Z33)</f>
        <v>12</v>
      </c>
      <c r="AV31" s="356">
        <f t="shared" si="50"/>
        <v>25</v>
      </c>
      <c r="AW31" s="380">
        <f t="shared" si="51"/>
        <v>18</v>
      </c>
      <c r="AX31" s="377">
        <f>IF(AND($B31="NSO",$E31=""),"",IF(AND('Marks Entry'!AA33="AB",'Marks Entry'!AB33="AB"),"AB",IF(AND('Marks Entry'!AA33="ML",'Marks Entry'!AB33="ML"),"RE",IF('Marks Entry'!AA33="","",ROUNDUP(('Marks Entry'!AA33+'Marks Entry'!AB33)*30/100,0)))))</f>
        <v>28</v>
      </c>
      <c r="AY31" s="381">
        <f t="shared" si="52"/>
        <v>63</v>
      </c>
      <c r="AZ31" s="361">
        <f t="shared" si="53"/>
        <v>0</v>
      </c>
      <c r="BA31" s="361">
        <f t="shared" si="54"/>
        <v>0</v>
      </c>
      <c r="BB31" s="362">
        <f t="shared" si="55"/>
        <v>100</v>
      </c>
      <c r="BC31" s="361" t="str">
        <f t="shared" si="56"/>
        <v/>
      </c>
      <c r="BD31" s="361" t="str">
        <f t="shared" si="57"/>
        <v>P</v>
      </c>
      <c r="BE31" s="361" t="str">
        <f t="shared" si="58"/>
        <v>I</v>
      </c>
      <c r="BF31" s="363">
        <f>IF('Marks Entry'!AC33="","",'Marks Entry'!AC33)</f>
        <v>2</v>
      </c>
      <c r="BG31" s="356">
        <f>IF('Marks Entry'!AE33="","",'Marks Entry'!AE33)</f>
        <v>6</v>
      </c>
      <c r="BH31" s="356">
        <f>IF('Marks Entry'!AF33="","",'Marks Entry'!AF33)</f>
        <v>4</v>
      </c>
      <c r="BI31" s="356" t="str">
        <f>IF('Marks Entry'!AG33="","",'Marks Entry'!AG33)</f>
        <v>AB</v>
      </c>
      <c r="BJ31" s="357">
        <f t="shared" si="59"/>
        <v>10</v>
      </c>
      <c r="BK31" s="380">
        <f t="shared" si="60"/>
        <v>7</v>
      </c>
      <c r="BL31" s="356">
        <f>IF('Marks Entry'!AH33="","",'Marks Entry'!AH33)</f>
        <v>31</v>
      </c>
      <c r="BM31" s="356" t="str">
        <f>IF('Marks Entry'!AI33="","",'Marks Entry'!AI33)</f>
        <v/>
      </c>
      <c r="BN31" s="356">
        <f t="shared" si="61"/>
        <v>31</v>
      </c>
      <c r="BO31" s="380">
        <f t="shared" si="62"/>
        <v>23</v>
      </c>
      <c r="BP31" s="377">
        <f>IF(AND($B31="NSO",$E31=""),"",IF(AND('Marks Entry'!AJ33="AB",'Marks Entry'!AK33="AB"),"AB",IF(AND('Marks Entry'!AJ33="ML",'Marks Entry'!AK33="ML"),"RE",IF('Marks Entry'!AJ33="","",ROUNDUP(('Marks Entry'!AJ33+'Marks Entry'!AK33)*30/100,0)))))</f>
        <v>28</v>
      </c>
      <c r="BQ31" s="381">
        <f t="shared" si="63"/>
        <v>58</v>
      </c>
      <c r="BR31" s="361">
        <f t="shared" si="64"/>
        <v>0</v>
      </c>
      <c r="BS31" s="361">
        <f t="shared" si="65"/>
        <v>0</v>
      </c>
      <c r="BT31" s="362">
        <f t="shared" si="66"/>
        <v>100</v>
      </c>
      <c r="BU31" s="361" t="str">
        <f t="shared" si="67"/>
        <v/>
      </c>
      <c r="BV31" s="361" t="str">
        <f t="shared" si="68"/>
        <v>P</v>
      </c>
      <c r="BW31" s="361" t="str">
        <f t="shared" si="69"/>
        <v>II</v>
      </c>
      <c r="BX31" s="363">
        <f>IF('Marks Entry'!AL33="","",'Marks Entry'!AL33)</f>
        <v>3</v>
      </c>
      <c r="BY31" s="356">
        <f>IF('Marks Entry'!AN33="","",'Marks Entry'!AN33)</f>
        <v>4</v>
      </c>
      <c r="BZ31" s="356">
        <f>IF('Marks Entry'!AO33="","",'Marks Entry'!AO33)</f>
        <v>3</v>
      </c>
      <c r="CA31" s="356">
        <f>IF('Marks Entry'!AP33="","",'Marks Entry'!AP33)</f>
        <v>7</v>
      </c>
      <c r="CB31" s="357">
        <f t="shared" si="70"/>
        <v>14</v>
      </c>
      <c r="CC31" s="380">
        <f t="shared" si="71"/>
        <v>10</v>
      </c>
      <c r="CD31" s="356">
        <f>IF('Marks Entry'!AQ33="","",'Marks Entry'!AQ33)</f>
        <v>38</v>
      </c>
      <c r="CE31" s="356">
        <f>IF('Marks Entry'!AR33="","",'Marks Entry'!AR33)</f>
        <v>18</v>
      </c>
      <c r="CF31" s="356">
        <f t="shared" si="72"/>
        <v>56</v>
      </c>
      <c r="CG31" s="380">
        <f t="shared" si="73"/>
        <v>40</v>
      </c>
      <c r="CH31" s="377">
        <f>IF(AND($B31="NSO",$E31=""),"",IF(AND('Marks Entry'!AS33="AB",'Marks Entry'!AT33="AB"),"AB",IF(AND('Marks Entry'!AS33="ML",'Marks Entry'!AT33="ML"),"RE",IF('Marks Entry'!AS33="","",ROUNDUP(('Marks Entry'!AS33+'Marks Entry'!AT33)*30/100,0)))))</f>
        <v>28</v>
      </c>
      <c r="CI31" s="381">
        <f t="shared" si="74"/>
        <v>78</v>
      </c>
      <c r="CJ31" s="361">
        <f t="shared" si="75"/>
        <v>0</v>
      </c>
      <c r="CK31" s="361">
        <f t="shared" si="76"/>
        <v>0</v>
      </c>
      <c r="CL31" s="362">
        <f t="shared" si="77"/>
        <v>100</v>
      </c>
      <c r="CM31" s="361" t="str">
        <f t="shared" si="78"/>
        <v/>
      </c>
      <c r="CN31" s="361" t="str">
        <f t="shared" si="79"/>
        <v>P</v>
      </c>
      <c r="CO31" s="361" t="str">
        <f t="shared" si="80"/>
        <v>D</v>
      </c>
      <c r="CP31" s="363" t="str">
        <f>IF('Marks Entry'!AU33="","",'Marks Entry'!AU33)</f>
        <v/>
      </c>
      <c r="CQ31" s="356" t="str">
        <f>IF('Marks Entry'!AW33="","",'Marks Entry'!AW33)</f>
        <v/>
      </c>
      <c r="CR31" s="356" t="str">
        <f>IF('Marks Entry'!AX33="","",'Marks Entry'!AX33)</f>
        <v/>
      </c>
      <c r="CS31" s="356" t="str">
        <f>IF('Marks Entry'!AY33="","",'Marks Entry'!AY33)</f>
        <v/>
      </c>
      <c r="CT31" s="357" t="str">
        <f t="shared" si="81"/>
        <v/>
      </c>
      <c r="CU31" s="380" t="str">
        <f t="shared" si="82"/>
        <v/>
      </c>
      <c r="CV31" s="356" t="str">
        <f>IF('Marks Entry'!AZ33="","",'Marks Entry'!AZ33)</f>
        <v/>
      </c>
      <c r="CW31" s="356" t="str">
        <f>IF('Marks Entry'!BA33="","",'Marks Entry'!BA33)</f>
        <v/>
      </c>
      <c r="CX31" s="356" t="str">
        <f t="shared" si="83"/>
        <v/>
      </c>
      <c r="CY31" s="380" t="str">
        <f t="shared" si="84"/>
        <v/>
      </c>
      <c r="CZ31" s="377" t="str">
        <f>IF(AND($B31="NSO",$E31=""),"",IF(AND('Marks Entry'!BB33="AB",'Marks Entry'!BC33="AB"),"AB",IF(AND('Marks Entry'!BB33="ML",'Marks Entry'!BC33="ML"),"RE",IF('Marks Entry'!BB33="","",ROUNDUP(('Marks Entry'!BB33+'Marks Entry'!BC33)*30/100,0)))))</f>
        <v/>
      </c>
      <c r="DA31" s="381" t="str">
        <f t="shared" si="85"/>
        <v/>
      </c>
      <c r="DB31" s="361">
        <f t="shared" si="86"/>
        <v>0</v>
      </c>
      <c r="DC31" s="361">
        <f t="shared" si="87"/>
        <v>0</v>
      </c>
      <c r="DD31" s="362" t="str">
        <f t="shared" si="88"/>
        <v/>
      </c>
      <c r="DE31" s="361" t="str">
        <f t="shared" si="89"/>
        <v/>
      </c>
      <c r="DF31" s="361" t="str">
        <f t="shared" si="90"/>
        <v/>
      </c>
      <c r="DG31" s="361" t="str">
        <f t="shared" si="91"/>
        <v/>
      </c>
      <c r="DH31" s="361">
        <f t="shared" si="92"/>
        <v>0</v>
      </c>
      <c r="DI31" s="382" t="str">
        <f t="shared" si="93"/>
        <v>I</v>
      </c>
      <c r="DJ31" s="382" t="str">
        <f t="shared" si="94"/>
        <v>III</v>
      </c>
      <c r="DK31" s="382" t="str">
        <f t="shared" si="95"/>
        <v>I</v>
      </c>
      <c r="DL31" s="382" t="str">
        <f t="shared" si="96"/>
        <v>II</v>
      </c>
      <c r="DM31" s="382" t="str">
        <f t="shared" si="97"/>
        <v>D</v>
      </c>
      <c r="DN31" s="382" t="str">
        <f t="shared" si="98"/>
        <v/>
      </c>
      <c r="DO31" s="365">
        <f t="shared" si="99"/>
        <v>0</v>
      </c>
      <c r="DP31" s="365">
        <f t="shared" si="100"/>
        <v>0</v>
      </c>
      <c r="DQ31" s="365">
        <f t="shared" si="101"/>
        <v>0</v>
      </c>
      <c r="DR31" s="365">
        <f t="shared" si="102"/>
        <v>0</v>
      </c>
      <c r="DS31" s="365">
        <f t="shared" si="103"/>
        <v>0</v>
      </c>
      <c r="DT31" s="383" t="str">
        <f t="shared" si="104"/>
        <v>PASS</v>
      </c>
      <c r="DU31" s="482">
        <f>IF('Marks Entry'!BD33="","",'Marks Entry'!BD33)</f>
        <v>28</v>
      </c>
      <c r="DV31" s="482">
        <f>IF('Marks Entry'!BE33="","",'Marks Entry'!BE33)</f>
        <v>25</v>
      </c>
      <c r="DW31" s="482">
        <f>IF('Marks Entry'!BF33="","",'Marks Entry'!BF33)</f>
        <v>40</v>
      </c>
      <c r="DX31" s="384">
        <f t="shared" si="105"/>
        <v>93</v>
      </c>
      <c r="DY31" s="356" t="str">
        <f t="shared" si="106"/>
        <v>I</v>
      </c>
      <c r="DZ31" s="385" t="str">
        <f t="shared" si="107"/>
        <v/>
      </c>
      <c r="EA31" s="356" t="str">
        <f t="shared" si="108"/>
        <v>III</v>
      </c>
      <c r="EB31" s="385" t="str">
        <f t="shared" si="109"/>
        <v/>
      </c>
      <c r="EC31" s="356" t="str">
        <f t="shared" si="110"/>
        <v>I</v>
      </c>
      <c r="ED31" s="356" t="str">
        <f t="shared" si="111"/>
        <v>I</v>
      </c>
      <c r="EE31" s="356" t="str">
        <f t="shared" si="112"/>
        <v/>
      </c>
      <c r="EF31" s="386" t="str">
        <f t="shared" si="113"/>
        <v/>
      </c>
      <c r="EG31" s="385" t="str">
        <f t="shared" si="114"/>
        <v/>
      </c>
      <c r="EH31" s="356" t="str">
        <f t="shared" si="115"/>
        <v>II</v>
      </c>
      <c r="EI31" s="356" t="str">
        <f t="shared" si="116"/>
        <v/>
      </c>
      <c r="EJ31" s="356" t="str">
        <f t="shared" si="117"/>
        <v>II</v>
      </c>
      <c r="EK31" s="356" t="str">
        <f t="shared" si="118"/>
        <v/>
      </c>
      <c r="EL31" s="385" t="str">
        <f t="shared" si="119"/>
        <v/>
      </c>
      <c r="EM31" s="356" t="str">
        <f t="shared" si="120"/>
        <v>D</v>
      </c>
      <c r="EN31" s="356" t="str">
        <f t="shared" si="121"/>
        <v/>
      </c>
      <c r="EO31" s="356" t="str">
        <f t="shared" si="122"/>
        <v/>
      </c>
      <c r="EP31" s="356" t="str">
        <f t="shared" si="123"/>
        <v>D</v>
      </c>
      <c r="EQ31" s="385" t="str">
        <f t="shared" si="124"/>
        <v/>
      </c>
      <c r="ER31" s="356" t="str">
        <f t="shared" si="125"/>
        <v/>
      </c>
      <c r="ES31" s="356" t="str">
        <f t="shared" si="126"/>
        <v/>
      </c>
      <c r="ET31" s="356" t="str">
        <f t="shared" si="127"/>
        <v/>
      </c>
      <c r="EU31" s="356" t="str">
        <f t="shared" si="128"/>
        <v/>
      </c>
      <c r="EV31" s="385" t="str">
        <f t="shared" si="129"/>
        <v/>
      </c>
      <c r="EW31" s="385" t="str">
        <f t="shared" si="130"/>
        <v>D</v>
      </c>
      <c r="EX31" s="387">
        <f>IF('Student DATA Entry'!I28="","",'Student DATA Entry'!I28)</f>
        <v>370</v>
      </c>
      <c r="EY31" s="388">
        <f>IF('Student DATA Entry'!J28="","",'Student DATA Entry'!J28)</f>
        <v>308</v>
      </c>
      <c r="EZ31" s="373" t="str">
        <f t="shared" si="131"/>
        <v xml:space="preserve">      </v>
      </c>
      <c r="FA31" s="373" t="str">
        <f t="shared" si="132"/>
        <v xml:space="preserve">      </v>
      </c>
      <c r="FB31" s="373" t="str">
        <f t="shared" si="133"/>
        <v xml:space="preserve">      </v>
      </c>
      <c r="FC31" s="373" t="str">
        <f t="shared" si="134"/>
        <v xml:space="preserve">          INFORMATION TECHNOLOGY AND PROCESSING 1    </v>
      </c>
      <c r="FD31" s="373" t="str">
        <f t="shared" si="135"/>
        <v>Promoted to Class 12th</v>
      </c>
      <c r="FE31" s="484">
        <f t="shared" si="136"/>
        <v>312</v>
      </c>
      <c r="FF31" s="390">
        <f t="shared" si="137"/>
        <v>62.4</v>
      </c>
      <c r="FG31" s="483" t="str">
        <f t="shared" si="138"/>
        <v>I</v>
      </c>
      <c r="FH31" s="392">
        <f t="shared" si="27"/>
        <v>8.0000000000000231</v>
      </c>
      <c r="FI31" s="482" t="str">
        <f t="shared" si="139"/>
        <v/>
      </c>
    </row>
    <row r="32" spans="1:165" s="393" customFormat="1" ht="22" customHeight="1">
      <c r="A32" s="375">
        <v>27</v>
      </c>
      <c r="B32" s="376">
        <f>IF('Marks Entry'!B34="","",VALUE('Marks Entry'!B34))</f>
        <v>1127</v>
      </c>
      <c r="C32" s="377">
        <f>IF('Marks Entry'!C34="","",'Marks Entry'!C34)</f>
        <v>6305</v>
      </c>
      <c r="D32" s="378">
        <f>IF('Marks Entry'!D34="","",'Marks Entry'!D34)</f>
        <v>37981</v>
      </c>
      <c r="E32" s="379" t="str">
        <f>IF('Marks Entry'!E34="","",'Marks Entry'!E34)</f>
        <v>NIRMAL BAIRWA</v>
      </c>
      <c r="F32" s="379" t="str">
        <f>IF('Marks Entry'!F34="","",'Marks Entry'!F34)</f>
        <v>BATTILAL BAIRWA</v>
      </c>
      <c r="G32" s="379" t="str">
        <f>IF('Marks Entry'!G34="","",'Marks Entry'!G34)</f>
        <v>SANJU DEVI</v>
      </c>
      <c r="H32" s="356" t="str">
        <f>IF('Marks Entry'!H34="","",'Marks Entry'!H34)</f>
        <v>GEN</v>
      </c>
      <c r="I32" s="356" t="str">
        <f>IF('Marks Entry'!I34="","",'Marks Entry'!I34)</f>
        <v>M</v>
      </c>
      <c r="J32" s="356">
        <f>IF('Marks Entry'!J34="","",'Marks Entry'!J34)</f>
        <v>4</v>
      </c>
      <c r="K32" s="356">
        <f>IF('Marks Entry'!K34="","",'Marks Entry'!K34)</f>
        <v>7</v>
      </c>
      <c r="L32" s="356">
        <f>IF('Marks Entry'!L34="","",'Marks Entry'!L34)</f>
        <v>8</v>
      </c>
      <c r="M32" s="357">
        <f t="shared" si="28"/>
        <v>19</v>
      </c>
      <c r="N32" s="380">
        <f t="shared" si="29"/>
        <v>13</v>
      </c>
      <c r="O32" s="356">
        <f>IF('Marks Entry'!M34="","",'Marks Entry'!M34)</f>
        <v>35</v>
      </c>
      <c r="P32" s="380">
        <f t="shared" si="30"/>
        <v>25</v>
      </c>
      <c r="Q32" s="377">
        <f>IF(AND($B32="NSO",$E32="",O32=""),"",IF(AND('Marks Entry'!N34="AB"),"AB",IF(AND('Marks Entry'!N34="ML"),"RE",IF('Marks Entry'!N34="","",ROUNDUP('Marks Entry'!N34*30/100,0)))))</f>
        <v>29</v>
      </c>
      <c r="R32" s="381">
        <f t="shared" si="31"/>
        <v>67</v>
      </c>
      <c r="S32" s="361">
        <f t="shared" si="32"/>
        <v>0</v>
      </c>
      <c r="T32" s="361">
        <f t="shared" si="33"/>
        <v>0</v>
      </c>
      <c r="U32" s="362">
        <f t="shared" si="34"/>
        <v>100</v>
      </c>
      <c r="V32" s="361" t="str">
        <f t="shared" si="35"/>
        <v/>
      </c>
      <c r="W32" s="361" t="str">
        <f t="shared" si="36"/>
        <v>P</v>
      </c>
      <c r="X32" s="361" t="str">
        <f t="shared" si="37"/>
        <v>I</v>
      </c>
      <c r="Y32" s="356">
        <f>IF('Marks Entry'!O34="","",'Marks Entry'!O34)</f>
        <v>5</v>
      </c>
      <c r="Z32" s="356">
        <f>IF('Marks Entry'!P34="","",'Marks Entry'!P34)</f>
        <v>6</v>
      </c>
      <c r="AA32" s="356">
        <f>IF('Marks Entry'!Q34="","",'Marks Entry'!Q34)</f>
        <v>4</v>
      </c>
      <c r="AB32" s="357">
        <f t="shared" si="38"/>
        <v>15</v>
      </c>
      <c r="AC32" s="380">
        <f t="shared" si="39"/>
        <v>10</v>
      </c>
      <c r="AD32" s="356">
        <f>IF('Marks Entry'!R34="","",'Marks Entry'!R34)</f>
        <v>12</v>
      </c>
      <c r="AE32" s="380">
        <f t="shared" si="40"/>
        <v>9</v>
      </c>
      <c r="AF32" s="377">
        <f>IF(AND($B32="NSO",$E32=""),"",IF(AND('Marks Entry'!S34="AB"),"AB",IF(AND('Marks Entry'!S34="ML"),"RE",IF('Marks Entry'!S34="","",ROUNDUP('Marks Entry'!S34*30/100,0)))))</f>
        <v>29</v>
      </c>
      <c r="AG32" s="381">
        <f t="shared" si="41"/>
        <v>48</v>
      </c>
      <c r="AH32" s="361">
        <f t="shared" si="42"/>
        <v>0</v>
      </c>
      <c r="AI32" s="361">
        <f t="shared" si="43"/>
        <v>0</v>
      </c>
      <c r="AJ32" s="362">
        <f t="shared" si="44"/>
        <v>100</v>
      </c>
      <c r="AK32" s="361" t="str">
        <f t="shared" si="45"/>
        <v/>
      </c>
      <c r="AL32" s="361" t="str">
        <f t="shared" si="46"/>
        <v>P</v>
      </c>
      <c r="AM32" s="361" t="str">
        <f t="shared" si="47"/>
        <v>II</v>
      </c>
      <c r="AN32" s="363">
        <f>IF('Marks Entry'!T34="","",'Marks Entry'!T34)</f>
        <v>1</v>
      </c>
      <c r="AO32" s="356">
        <f>IF('Marks Entry'!V34="","",'Marks Entry'!V34)</f>
        <v>9</v>
      </c>
      <c r="AP32" s="356">
        <f>IF('Marks Entry'!W34="","",'Marks Entry'!W34)</f>
        <v>8</v>
      </c>
      <c r="AQ32" s="356">
        <f>IF('Marks Entry'!X34="","",'Marks Entry'!X34)</f>
        <v>8</v>
      </c>
      <c r="AR32" s="357">
        <f t="shared" si="48"/>
        <v>25</v>
      </c>
      <c r="AS32" s="380">
        <f t="shared" si="49"/>
        <v>17</v>
      </c>
      <c r="AT32" s="356">
        <f>IF('Marks Entry'!Y34="","",'Marks Entry'!Y34)</f>
        <v>13</v>
      </c>
      <c r="AU32" s="356">
        <f>IF('Marks Entry'!Z34="","",'Marks Entry'!Z34)</f>
        <v>12</v>
      </c>
      <c r="AV32" s="356">
        <f t="shared" si="50"/>
        <v>25</v>
      </c>
      <c r="AW32" s="380">
        <f t="shared" si="51"/>
        <v>18</v>
      </c>
      <c r="AX32" s="377">
        <f>IF(AND($B32="NSO",$E32=""),"",IF(AND('Marks Entry'!AA34="AB",'Marks Entry'!AB34="AB"),"AB",IF(AND('Marks Entry'!AA34="ML",'Marks Entry'!AB34="ML"),"RE",IF('Marks Entry'!AA34="","",ROUNDUP(('Marks Entry'!AA34+'Marks Entry'!AB34)*30/100,0)))))</f>
        <v>28</v>
      </c>
      <c r="AY32" s="381">
        <f t="shared" si="52"/>
        <v>63</v>
      </c>
      <c r="AZ32" s="361">
        <f t="shared" si="53"/>
        <v>0</v>
      </c>
      <c r="BA32" s="361">
        <f t="shared" si="54"/>
        <v>0</v>
      </c>
      <c r="BB32" s="362">
        <f t="shared" si="55"/>
        <v>100</v>
      </c>
      <c r="BC32" s="361" t="str">
        <f t="shared" si="56"/>
        <v/>
      </c>
      <c r="BD32" s="361" t="str">
        <f t="shared" si="57"/>
        <v>P</v>
      </c>
      <c r="BE32" s="361" t="str">
        <f t="shared" si="58"/>
        <v>I</v>
      </c>
      <c r="BF32" s="363">
        <f>IF('Marks Entry'!AC34="","",'Marks Entry'!AC34)</f>
        <v>2</v>
      </c>
      <c r="BG32" s="356">
        <f>IF('Marks Entry'!AE34="","",'Marks Entry'!AE34)</f>
        <v>6</v>
      </c>
      <c r="BH32" s="356">
        <f>IF('Marks Entry'!AF34="","",'Marks Entry'!AF34)</f>
        <v>4</v>
      </c>
      <c r="BI32" s="356" t="str">
        <f>IF('Marks Entry'!AG34="","",'Marks Entry'!AG34)</f>
        <v>AB</v>
      </c>
      <c r="BJ32" s="357">
        <f t="shared" si="59"/>
        <v>10</v>
      </c>
      <c r="BK32" s="380">
        <f t="shared" si="60"/>
        <v>7</v>
      </c>
      <c r="BL32" s="356">
        <f>IF('Marks Entry'!AH34="","",'Marks Entry'!AH34)</f>
        <v>31</v>
      </c>
      <c r="BM32" s="356" t="str">
        <f>IF('Marks Entry'!AI34="","",'Marks Entry'!AI34)</f>
        <v/>
      </c>
      <c r="BN32" s="356">
        <f t="shared" si="61"/>
        <v>31</v>
      </c>
      <c r="BO32" s="380">
        <f t="shared" si="62"/>
        <v>23</v>
      </c>
      <c r="BP32" s="377">
        <f>IF(AND($B32="NSO",$E32=""),"",IF(AND('Marks Entry'!AJ34="AB",'Marks Entry'!AK34="AB"),"AB",IF(AND('Marks Entry'!AJ34="ML",'Marks Entry'!AK34="ML"),"RE",IF('Marks Entry'!AJ34="","",ROUNDUP(('Marks Entry'!AJ34+'Marks Entry'!AK34)*30/100,0)))))</f>
        <v>28</v>
      </c>
      <c r="BQ32" s="381">
        <f t="shared" si="63"/>
        <v>58</v>
      </c>
      <c r="BR32" s="361">
        <f t="shared" si="64"/>
        <v>0</v>
      </c>
      <c r="BS32" s="361">
        <f t="shared" si="65"/>
        <v>0</v>
      </c>
      <c r="BT32" s="362">
        <f t="shared" si="66"/>
        <v>100</v>
      </c>
      <c r="BU32" s="361" t="str">
        <f t="shared" si="67"/>
        <v/>
      </c>
      <c r="BV32" s="361" t="str">
        <f t="shared" si="68"/>
        <v>P</v>
      </c>
      <c r="BW32" s="361" t="str">
        <f t="shared" si="69"/>
        <v>II</v>
      </c>
      <c r="BX32" s="363">
        <f>IF('Marks Entry'!AL34="","",'Marks Entry'!AL34)</f>
        <v>3</v>
      </c>
      <c r="BY32" s="356">
        <f>IF('Marks Entry'!AN34="","",'Marks Entry'!AN34)</f>
        <v>4</v>
      </c>
      <c r="BZ32" s="356">
        <f>IF('Marks Entry'!AO34="","",'Marks Entry'!AO34)</f>
        <v>3</v>
      </c>
      <c r="CA32" s="356">
        <f>IF('Marks Entry'!AP34="","",'Marks Entry'!AP34)</f>
        <v>7</v>
      </c>
      <c r="CB32" s="357">
        <f t="shared" si="70"/>
        <v>14</v>
      </c>
      <c r="CC32" s="380">
        <f t="shared" si="71"/>
        <v>10</v>
      </c>
      <c r="CD32" s="356">
        <f>IF('Marks Entry'!AQ34="","",'Marks Entry'!AQ34)</f>
        <v>38</v>
      </c>
      <c r="CE32" s="356">
        <f>IF('Marks Entry'!AR34="","",'Marks Entry'!AR34)</f>
        <v>18</v>
      </c>
      <c r="CF32" s="356">
        <f t="shared" si="72"/>
        <v>56</v>
      </c>
      <c r="CG32" s="380">
        <f t="shared" si="73"/>
        <v>40</v>
      </c>
      <c r="CH32" s="377">
        <f>IF(AND($B32="NSO",$E32=""),"",IF(AND('Marks Entry'!AS34="AB",'Marks Entry'!AT34="AB"),"AB",IF(AND('Marks Entry'!AS34="ML",'Marks Entry'!AT34="ML"),"RE",IF('Marks Entry'!AS34="","",ROUNDUP(('Marks Entry'!AS34+'Marks Entry'!AT34)*30/100,0)))))</f>
        <v>28</v>
      </c>
      <c r="CI32" s="381">
        <f t="shared" si="74"/>
        <v>78</v>
      </c>
      <c r="CJ32" s="361">
        <f t="shared" si="75"/>
        <v>0</v>
      </c>
      <c r="CK32" s="361">
        <f t="shared" si="76"/>
        <v>0</v>
      </c>
      <c r="CL32" s="362">
        <f t="shared" si="77"/>
        <v>100</v>
      </c>
      <c r="CM32" s="361" t="str">
        <f t="shared" si="78"/>
        <v/>
      </c>
      <c r="CN32" s="361" t="str">
        <f t="shared" si="79"/>
        <v>P</v>
      </c>
      <c r="CO32" s="361" t="str">
        <f t="shared" si="80"/>
        <v>D</v>
      </c>
      <c r="CP32" s="363" t="str">
        <f>IF('Marks Entry'!AU34="","",'Marks Entry'!AU34)</f>
        <v/>
      </c>
      <c r="CQ32" s="356" t="str">
        <f>IF('Marks Entry'!AW34="","",'Marks Entry'!AW34)</f>
        <v/>
      </c>
      <c r="CR32" s="356" t="str">
        <f>IF('Marks Entry'!AX34="","",'Marks Entry'!AX34)</f>
        <v/>
      </c>
      <c r="CS32" s="356" t="str">
        <f>IF('Marks Entry'!AY34="","",'Marks Entry'!AY34)</f>
        <v/>
      </c>
      <c r="CT32" s="357" t="str">
        <f t="shared" si="81"/>
        <v/>
      </c>
      <c r="CU32" s="380" t="str">
        <f t="shared" si="82"/>
        <v/>
      </c>
      <c r="CV32" s="356" t="str">
        <f>IF('Marks Entry'!AZ34="","",'Marks Entry'!AZ34)</f>
        <v/>
      </c>
      <c r="CW32" s="356" t="str">
        <f>IF('Marks Entry'!BA34="","",'Marks Entry'!BA34)</f>
        <v/>
      </c>
      <c r="CX32" s="356" t="str">
        <f t="shared" si="83"/>
        <v/>
      </c>
      <c r="CY32" s="380" t="str">
        <f t="shared" si="84"/>
        <v/>
      </c>
      <c r="CZ32" s="377" t="str">
        <f>IF(AND($B32="NSO",$E32=""),"",IF(AND('Marks Entry'!BB34="AB",'Marks Entry'!BC34="AB"),"AB",IF(AND('Marks Entry'!BB34="ML",'Marks Entry'!BC34="ML"),"RE",IF('Marks Entry'!BB34="","",ROUNDUP(('Marks Entry'!BB34+'Marks Entry'!BC34)*30/100,0)))))</f>
        <v/>
      </c>
      <c r="DA32" s="381" t="str">
        <f t="shared" si="85"/>
        <v/>
      </c>
      <c r="DB32" s="361">
        <f t="shared" si="86"/>
        <v>0</v>
      </c>
      <c r="DC32" s="361">
        <f t="shared" si="87"/>
        <v>0</v>
      </c>
      <c r="DD32" s="362" t="str">
        <f t="shared" si="88"/>
        <v/>
      </c>
      <c r="DE32" s="361" t="str">
        <f t="shared" si="89"/>
        <v/>
      </c>
      <c r="DF32" s="361" t="str">
        <f t="shared" si="90"/>
        <v/>
      </c>
      <c r="DG32" s="361" t="str">
        <f t="shared" si="91"/>
        <v/>
      </c>
      <c r="DH32" s="361">
        <f t="shared" si="92"/>
        <v>0</v>
      </c>
      <c r="DI32" s="382" t="str">
        <f t="shared" si="93"/>
        <v>I</v>
      </c>
      <c r="DJ32" s="382" t="str">
        <f t="shared" si="94"/>
        <v>II</v>
      </c>
      <c r="DK32" s="382" t="str">
        <f t="shared" si="95"/>
        <v>I</v>
      </c>
      <c r="DL32" s="382" t="str">
        <f t="shared" si="96"/>
        <v>II</v>
      </c>
      <c r="DM32" s="382" t="str">
        <f t="shared" si="97"/>
        <v>D</v>
      </c>
      <c r="DN32" s="382" t="str">
        <f t="shared" si="98"/>
        <v/>
      </c>
      <c r="DO32" s="365">
        <f t="shared" si="99"/>
        <v>0</v>
      </c>
      <c r="DP32" s="365">
        <f t="shared" si="100"/>
        <v>0</v>
      </c>
      <c r="DQ32" s="365">
        <f t="shared" si="101"/>
        <v>0</v>
      </c>
      <c r="DR32" s="365">
        <f t="shared" si="102"/>
        <v>0</v>
      </c>
      <c r="DS32" s="365">
        <f t="shared" si="103"/>
        <v>0</v>
      </c>
      <c r="DT32" s="383" t="str">
        <f t="shared" si="104"/>
        <v>PASS</v>
      </c>
      <c r="DU32" s="482">
        <f>IF('Marks Entry'!BD34="","",'Marks Entry'!BD34)</f>
        <v>28</v>
      </c>
      <c r="DV32" s="482">
        <f>IF('Marks Entry'!BE34="","",'Marks Entry'!BE34)</f>
        <v>25</v>
      </c>
      <c r="DW32" s="482">
        <f>IF('Marks Entry'!BF34="","",'Marks Entry'!BF34)</f>
        <v>40</v>
      </c>
      <c r="DX32" s="384">
        <f t="shared" si="105"/>
        <v>93</v>
      </c>
      <c r="DY32" s="356" t="str">
        <f t="shared" si="106"/>
        <v>I</v>
      </c>
      <c r="DZ32" s="385" t="str">
        <f t="shared" si="107"/>
        <v/>
      </c>
      <c r="EA32" s="356" t="str">
        <f t="shared" si="108"/>
        <v>II</v>
      </c>
      <c r="EB32" s="385" t="str">
        <f t="shared" si="109"/>
        <v/>
      </c>
      <c r="EC32" s="356" t="str">
        <f t="shared" si="110"/>
        <v>I</v>
      </c>
      <c r="ED32" s="356" t="str">
        <f t="shared" si="111"/>
        <v>I</v>
      </c>
      <c r="EE32" s="356" t="str">
        <f t="shared" si="112"/>
        <v/>
      </c>
      <c r="EF32" s="386" t="str">
        <f t="shared" si="113"/>
        <v/>
      </c>
      <c r="EG32" s="385" t="str">
        <f t="shared" si="114"/>
        <v/>
      </c>
      <c r="EH32" s="356" t="str">
        <f t="shared" si="115"/>
        <v>II</v>
      </c>
      <c r="EI32" s="356" t="str">
        <f t="shared" si="116"/>
        <v/>
      </c>
      <c r="EJ32" s="356" t="str">
        <f t="shared" si="117"/>
        <v>II</v>
      </c>
      <c r="EK32" s="356" t="str">
        <f t="shared" si="118"/>
        <v/>
      </c>
      <c r="EL32" s="385" t="str">
        <f t="shared" si="119"/>
        <v/>
      </c>
      <c r="EM32" s="356" t="str">
        <f t="shared" si="120"/>
        <v>D</v>
      </c>
      <c r="EN32" s="356" t="str">
        <f t="shared" si="121"/>
        <v/>
      </c>
      <c r="EO32" s="356" t="str">
        <f t="shared" si="122"/>
        <v/>
      </c>
      <c r="EP32" s="356" t="str">
        <f t="shared" si="123"/>
        <v>D</v>
      </c>
      <c r="EQ32" s="385" t="str">
        <f t="shared" si="124"/>
        <v/>
      </c>
      <c r="ER32" s="356" t="str">
        <f t="shared" si="125"/>
        <v/>
      </c>
      <c r="ES32" s="356" t="str">
        <f t="shared" si="126"/>
        <v/>
      </c>
      <c r="ET32" s="356" t="str">
        <f t="shared" si="127"/>
        <v/>
      </c>
      <c r="EU32" s="356" t="str">
        <f t="shared" si="128"/>
        <v/>
      </c>
      <c r="EV32" s="385" t="str">
        <f t="shared" si="129"/>
        <v/>
      </c>
      <c r="EW32" s="385" t="str">
        <f t="shared" si="130"/>
        <v>D</v>
      </c>
      <c r="EX32" s="387">
        <f>IF('Student DATA Entry'!I29="","",'Student DATA Entry'!I29)</f>
        <v>370</v>
      </c>
      <c r="EY32" s="388">
        <f>IF('Student DATA Entry'!J29="","",'Student DATA Entry'!J29)</f>
        <v>288</v>
      </c>
      <c r="EZ32" s="373" t="str">
        <f t="shared" si="131"/>
        <v xml:space="preserve">      </v>
      </c>
      <c r="FA32" s="373" t="str">
        <f t="shared" si="132"/>
        <v xml:space="preserve">      </v>
      </c>
      <c r="FB32" s="373" t="str">
        <f t="shared" si="133"/>
        <v xml:space="preserve">      </v>
      </c>
      <c r="FC32" s="373" t="str">
        <f t="shared" si="134"/>
        <v xml:space="preserve">          INFORMATION TECHNOLOGY AND PROCESSING 1    </v>
      </c>
      <c r="FD32" s="373" t="str">
        <f t="shared" si="135"/>
        <v>Promoted to Class 12th</v>
      </c>
      <c r="FE32" s="484">
        <f t="shared" si="136"/>
        <v>314</v>
      </c>
      <c r="FF32" s="390">
        <f t="shared" si="137"/>
        <v>62.8</v>
      </c>
      <c r="FG32" s="483" t="str">
        <f t="shared" si="138"/>
        <v>I</v>
      </c>
      <c r="FH32" s="392">
        <f t="shared" si="27"/>
        <v>6.0000000000000258</v>
      </c>
      <c r="FI32" s="482" t="str">
        <f t="shared" si="139"/>
        <v/>
      </c>
    </row>
    <row r="33" spans="1:166" s="393" customFormat="1" ht="22" customHeight="1">
      <c r="A33" s="375">
        <v>28</v>
      </c>
      <c r="B33" s="376">
        <f>IF('Marks Entry'!B35="","",VALUE('Marks Entry'!B35))</f>
        <v>1128</v>
      </c>
      <c r="C33" s="377">
        <f>IF('Marks Entry'!C35="","",'Marks Entry'!C35)</f>
        <v>6318</v>
      </c>
      <c r="D33" s="378">
        <f>IF('Marks Entry'!D35="","",'Marks Entry'!D35)</f>
        <v>40456</v>
      </c>
      <c r="E33" s="379" t="str">
        <f>IF('Marks Entry'!E35="","",'Marks Entry'!E35)</f>
        <v>NISHA BAIRWA</v>
      </c>
      <c r="F33" s="379" t="str">
        <f>IF('Marks Entry'!F35="","",'Marks Entry'!F35)</f>
        <v>JAGDISH BAIRWA</v>
      </c>
      <c r="G33" s="379" t="str">
        <f>IF('Marks Entry'!G35="","",'Marks Entry'!G35)</f>
        <v>KRISHNA</v>
      </c>
      <c r="H33" s="356" t="str">
        <f>IF('Marks Entry'!H35="","",'Marks Entry'!H35)</f>
        <v>SC</v>
      </c>
      <c r="I33" s="356" t="str">
        <f>IF('Marks Entry'!I35="","",'Marks Entry'!I35)</f>
        <v>F</v>
      </c>
      <c r="J33" s="356">
        <f>IF('Marks Entry'!J35="","",'Marks Entry'!J35)</f>
        <v>4</v>
      </c>
      <c r="K33" s="356">
        <f>IF('Marks Entry'!K35="","",'Marks Entry'!K35)</f>
        <v>7</v>
      </c>
      <c r="L33" s="356">
        <f>IF('Marks Entry'!L35="","",'Marks Entry'!L35)</f>
        <v>8</v>
      </c>
      <c r="M33" s="357">
        <f t="shared" si="28"/>
        <v>19</v>
      </c>
      <c r="N33" s="380">
        <f t="shared" si="29"/>
        <v>13</v>
      </c>
      <c r="O33" s="356">
        <f>IF('Marks Entry'!M35="","",'Marks Entry'!M35)</f>
        <v>35</v>
      </c>
      <c r="P33" s="380">
        <f t="shared" si="30"/>
        <v>25</v>
      </c>
      <c r="Q33" s="377">
        <f>IF(AND($B33="NSO",$E33="",O33=""),"",IF(AND('Marks Entry'!N35="AB"),"AB",IF(AND('Marks Entry'!N35="ML"),"RE",IF('Marks Entry'!N35="","",ROUNDUP('Marks Entry'!N35*30/100,0)))))</f>
        <v>29</v>
      </c>
      <c r="R33" s="381">
        <f t="shared" si="31"/>
        <v>67</v>
      </c>
      <c r="S33" s="361">
        <f t="shared" si="32"/>
        <v>0</v>
      </c>
      <c r="T33" s="361">
        <f t="shared" si="33"/>
        <v>0</v>
      </c>
      <c r="U33" s="362">
        <f t="shared" si="34"/>
        <v>100</v>
      </c>
      <c r="V33" s="361" t="str">
        <f t="shared" si="35"/>
        <v/>
      </c>
      <c r="W33" s="361" t="str">
        <f t="shared" si="36"/>
        <v>P</v>
      </c>
      <c r="X33" s="361" t="str">
        <f t="shared" si="37"/>
        <v>I</v>
      </c>
      <c r="Y33" s="356">
        <f>IF('Marks Entry'!O35="","",'Marks Entry'!O35)</f>
        <v>5</v>
      </c>
      <c r="Z33" s="356">
        <f>IF('Marks Entry'!P35="","",'Marks Entry'!P35)</f>
        <v>6</v>
      </c>
      <c r="AA33" s="356">
        <f>IF('Marks Entry'!Q35="","",'Marks Entry'!Q35)</f>
        <v>4</v>
      </c>
      <c r="AB33" s="357">
        <f t="shared" si="38"/>
        <v>15</v>
      </c>
      <c r="AC33" s="380">
        <f t="shared" si="39"/>
        <v>10</v>
      </c>
      <c r="AD33" s="356">
        <f>IF('Marks Entry'!R35="","",'Marks Entry'!R35)</f>
        <v>12</v>
      </c>
      <c r="AE33" s="380">
        <f t="shared" si="40"/>
        <v>9</v>
      </c>
      <c r="AF33" s="377">
        <f>IF(AND($B33="NSO",$E33=""),"",IF(AND('Marks Entry'!S35="AB"),"AB",IF(AND('Marks Entry'!S35="ML"),"RE",IF('Marks Entry'!S35="","",ROUNDUP('Marks Entry'!S35*30/100,0)))))</f>
        <v>29</v>
      </c>
      <c r="AG33" s="381">
        <f t="shared" si="41"/>
        <v>48</v>
      </c>
      <c r="AH33" s="361">
        <f t="shared" si="42"/>
        <v>0</v>
      </c>
      <c r="AI33" s="361">
        <f t="shared" si="43"/>
        <v>0</v>
      </c>
      <c r="AJ33" s="362">
        <f t="shared" si="44"/>
        <v>100</v>
      </c>
      <c r="AK33" s="361" t="str">
        <f t="shared" si="45"/>
        <v/>
      </c>
      <c r="AL33" s="361" t="str">
        <f t="shared" si="46"/>
        <v>P</v>
      </c>
      <c r="AM33" s="361" t="str">
        <f t="shared" si="47"/>
        <v>II</v>
      </c>
      <c r="AN33" s="363">
        <f>IF('Marks Entry'!T35="","",'Marks Entry'!T35)</f>
        <v>1</v>
      </c>
      <c r="AO33" s="356">
        <f>IF('Marks Entry'!V35="","",'Marks Entry'!V35)</f>
        <v>9</v>
      </c>
      <c r="AP33" s="356">
        <f>IF('Marks Entry'!W35="","",'Marks Entry'!W35)</f>
        <v>8</v>
      </c>
      <c r="AQ33" s="356">
        <f>IF('Marks Entry'!X35="","",'Marks Entry'!X35)</f>
        <v>8</v>
      </c>
      <c r="AR33" s="357">
        <f t="shared" si="48"/>
        <v>25</v>
      </c>
      <c r="AS33" s="380">
        <f t="shared" si="49"/>
        <v>17</v>
      </c>
      <c r="AT33" s="356">
        <f>IF('Marks Entry'!Y35="","",'Marks Entry'!Y35)</f>
        <v>13</v>
      </c>
      <c r="AU33" s="356">
        <f>IF('Marks Entry'!Z35="","",'Marks Entry'!Z35)</f>
        <v>12</v>
      </c>
      <c r="AV33" s="356">
        <f t="shared" si="50"/>
        <v>25</v>
      </c>
      <c r="AW33" s="380">
        <f t="shared" si="51"/>
        <v>18</v>
      </c>
      <c r="AX33" s="377">
        <f>IF(AND($B33="NSO",$E33=""),"",IF(AND('Marks Entry'!AA35="AB",'Marks Entry'!AB35="AB"),"AB",IF(AND('Marks Entry'!AA35="ML",'Marks Entry'!AB35="ML"),"RE",IF('Marks Entry'!AA35="","",ROUNDUP(('Marks Entry'!AA35+'Marks Entry'!AB35)*30/100,0)))))</f>
        <v>28</v>
      </c>
      <c r="AY33" s="381">
        <f t="shared" si="52"/>
        <v>63</v>
      </c>
      <c r="AZ33" s="361">
        <f t="shared" si="53"/>
        <v>0</v>
      </c>
      <c r="BA33" s="361">
        <f t="shared" si="54"/>
        <v>0</v>
      </c>
      <c r="BB33" s="362">
        <f t="shared" si="55"/>
        <v>100</v>
      </c>
      <c r="BC33" s="361" t="str">
        <f t="shared" si="56"/>
        <v/>
      </c>
      <c r="BD33" s="361" t="str">
        <f t="shared" si="57"/>
        <v>P</v>
      </c>
      <c r="BE33" s="361" t="str">
        <f t="shared" si="58"/>
        <v>I</v>
      </c>
      <c r="BF33" s="363">
        <f>IF('Marks Entry'!AC35="","",'Marks Entry'!AC35)</f>
        <v>2</v>
      </c>
      <c r="BG33" s="356">
        <f>IF('Marks Entry'!AE35="","",'Marks Entry'!AE35)</f>
        <v>6</v>
      </c>
      <c r="BH33" s="356">
        <f>IF('Marks Entry'!AF35="","",'Marks Entry'!AF35)</f>
        <v>4</v>
      </c>
      <c r="BI33" s="356" t="str">
        <f>IF('Marks Entry'!AG35="","",'Marks Entry'!AG35)</f>
        <v>AB</v>
      </c>
      <c r="BJ33" s="357">
        <f t="shared" si="59"/>
        <v>10</v>
      </c>
      <c r="BK33" s="380">
        <f t="shared" si="60"/>
        <v>7</v>
      </c>
      <c r="BL33" s="356">
        <f>IF('Marks Entry'!AH35="","",'Marks Entry'!AH35)</f>
        <v>31</v>
      </c>
      <c r="BM33" s="356" t="str">
        <f>IF('Marks Entry'!AI35="","",'Marks Entry'!AI35)</f>
        <v/>
      </c>
      <c r="BN33" s="356">
        <f t="shared" si="61"/>
        <v>31</v>
      </c>
      <c r="BO33" s="380">
        <f t="shared" si="62"/>
        <v>23</v>
      </c>
      <c r="BP33" s="377">
        <f>IF(AND($B33="NSO",$E33=""),"",IF(AND('Marks Entry'!AJ35="AB",'Marks Entry'!AK35="AB"),"AB",IF(AND('Marks Entry'!AJ35="ML",'Marks Entry'!AK35="ML"),"RE",IF('Marks Entry'!AJ35="","",ROUNDUP(('Marks Entry'!AJ35+'Marks Entry'!AK35)*30/100,0)))))</f>
        <v>28</v>
      </c>
      <c r="BQ33" s="381">
        <f t="shared" si="63"/>
        <v>58</v>
      </c>
      <c r="BR33" s="361">
        <f t="shared" si="64"/>
        <v>0</v>
      </c>
      <c r="BS33" s="361">
        <f t="shared" si="65"/>
        <v>0</v>
      </c>
      <c r="BT33" s="362">
        <f t="shared" si="66"/>
        <v>100</v>
      </c>
      <c r="BU33" s="361" t="str">
        <f t="shared" si="67"/>
        <v/>
      </c>
      <c r="BV33" s="361" t="str">
        <f t="shared" si="68"/>
        <v>P</v>
      </c>
      <c r="BW33" s="361" t="str">
        <f t="shared" si="69"/>
        <v>II</v>
      </c>
      <c r="BX33" s="363">
        <f>IF('Marks Entry'!AL35="","",'Marks Entry'!AL35)</f>
        <v>3</v>
      </c>
      <c r="BY33" s="356">
        <f>IF('Marks Entry'!AN35="","",'Marks Entry'!AN35)</f>
        <v>4</v>
      </c>
      <c r="BZ33" s="356">
        <f>IF('Marks Entry'!AO35="","",'Marks Entry'!AO35)</f>
        <v>3</v>
      </c>
      <c r="CA33" s="356">
        <f>IF('Marks Entry'!AP35="","",'Marks Entry'!AP35)</f>
        <v>7</v>
      </c>
      <c r="CB33" s="357">
        <f t="shared" si="70"/>
        <v>14</v>
      </c>
      <c r="CC33" s="380">
        <f t="shared" si="71"/>
        <v>10</v>
      </c>
      <c r="CD33" s="356">
        <f>IF('Marks Entry'!AQ35="","",'Marks Entry'!AQ35)</f>
        <v>38</v>
      </c>
      <c r="CE33" s="356">
        <f>IF('Marks Entry'!AR35="","",'Marks Entry'!AR35)</f>
        <v>18</v>
      </c>
      <c r="CF33" s="356">
        <f t="shared" si="72"/>
        <v>56</v>
      </c>
      <c r="CG33" s="380">
        <f t="shared" si="73"/>
        <v>40</v>
      </c>
      <c r="CH33" s="377">
        <f>IF(AND($B33="NSO",$E33=""),"",IF(AND('Marks Entry'!AS35="AB",'Marks Entry'!AT35="AB"),"AB",IF(AND('Marks Entry'!AS35="ML",'Marks Entry'!AT35="ML"),"RE",IF('Marks Entry'!AS35="","",ROUNDUP(('Marks Entry'!AS35+'Marks Entry'!AT35)*30/100,0)))))</f>
        <v>28</v>
      </c>
      <c r="CI33" s="381">
        <f t="shared" si="74"/>
        <v>78</v>
      </c>
      <c r="CJ33" s="361">
        <f t="shared" si="75"/>
        <v>0</v>
      </c>
      <c r="CK33" s="361">
        <f t="shared" si="76"/>
        <v>0</v>
      </c>
      <c r="CL33" s="362">
        <f t="shared" si="77"/>
        <v>100</v>
      </c>
      <c r="CM33" s="361" t="str">
        <f t="shared" si="78"/>
        <v/>
      </c>
      <c r="CN33" s="361" t="str">
        <f t="shared" si="79"/>
        <v>P</v>
      </c>
      <c r="CO33" s="361" t="str">
        <f t="shared" si="80"/>
        <v>D</v>
      </c>
      <c r="CP33" s="363" t="str">
        <f>IF('Marks Entry'!AU35="","",'Marks Entry'!AU35)</f>
        <v/>
      </c>
      <c r="CQ33" s="356" t="str">
        <f>IF('Marks Entry'!AW35="","",'Marks Entry'!AW35)</f>
        <v/>
      </c>
      <c r="CR33" s="356" t="str">
        <f>IF('Marks Entry'!AX35="","",'Marks Entry'!AX35)</f>
        <v/>
      </c>
      <c r="CS33" s="356" t="str">
        <f>IF('Marks Entry'!AY35="","",'Marks Entry'!AY35)</f>
        <v/>
      </c>
      <c r="CT33" s="357" t="str">
        <f t="shared" si="81"/>
        <v/>
      </c>
      <c r="CU33" s="380" t="str">
        <f t="shared" si="82"/>
        <v/>
      </c>
      <c r="CV33" s="356" t="str">
        <f>IF('Marks Entry'!AZ35="","",'Marks Entry'!AZ35)</f>
        <v/>
      </c>
      <c r="CW33" s="356" t="str">
        <f>IF('Marks Entry'!BA35="","",'Marks Entry'!BA35)</f>
        <v/>
      </c>
      <c r="CX33" s="356" t="str">
        <f t="shared" si="83"/>
        <v/>
      </c>
      <c r="CY33" s="380" t="str">
        <f t="shared" si="84"/>
        <v/>
      </c>
      <c r="CZ33" s="377" t="str">
        <f>IF(AND($B33="NSO",$E33=""),"",IF(AND('Marks Entry'!BB35="AB",'Marks Entry'!BC35="AB"),"AB",IF(AND('Marks Entry'!BB35="ML",'Marks Entry'!BC35="ML"),"RE",IF('Marks Entry'!BB35="","",ROUNDUP(('Marks Entry'!BB35+'Marks Entry'!BC35)*30/100,0)))))</f>
        <v/>
      </c>
      <c r="DA33" s="381" t="str">
        <f t="shared" si="85"/>
        <v/>
      </c>
      <c r="DB33" s="361">
        <f t="shared" si="86"/>
        <v>0</v>
      </c>
      <c r="DC33" s="361">
        <f t="shared" si="87"/>
        <v>0</v>
      </c>
      <c r="DD33" s="362" t="str">
        <f t="shared" si="88"/>
        <v/>
      </c>
      <c r="DE33" s="361" t="str">
        <f t="shared" si="89"/>
        <v/>
      </c>
      <c r="DF33" s="361" t="str">
        <f t="shared" si="90"/>
        <v/>
      </c>
      <c r="DG33" s="361" t="str">
        <f t="shared" si="91"/>
        <v/>
      </c>
      <c r="DH33" s="361">
        <f t="shared" si="92"/>
        <v>0</v>
      </c>
      <c r="DI33" s="382" t="str">
        <f t="shared" si="93"/>
        <v>I</v>
      </c>
      <c r="DJ33" s="382" t="str">
        <f t="shared" si="94"/>
        <v>II</v>
      </c>
      <c r="DK33" s="382" t="str">
        <f t="shared" si="95"/>
        <v>I</v>
      </c>
      <c r="DL33" s="382" t="str">
        <f t="shared" si="96"/>
        <v>II</v>
      </c>
      <c r="DM33" s="382" t="str">
        <f t="shared" si="97"/>
        <v>D</v>
      </c>
      <c r="DN33" s="382" t="str">
        <f t="shared" si="98"/>
        <v/>
      </c>
      <c r="DO33" s="365">
        <f t="shared" si="99"/>
        <v>0</v>
      </c>
      <c r="DP33" s="365">
        <f t="shared" si="100"/>
        <v>0</v>
      </c>
      <c r="DQ33" s="365">
        <f t="shared" si="101"/>
        <v>0</v>
      </c>
      <c r="DR33" s="365">
        <f t="shared" si="102"/>
        <v>0</v>
      </c>
      <c r="DS33" s="365">
        <f t="shared" si="103"/>
        <v>0</v>
      </c>
      <c r="DT33" s="383" t="str">
        <f t="shared" si="104"/>
        <v>PASS</v>
      </c>
      <c r="DU33" s="482">
        <f>IF('Marks Entry'!BD35="","",'Marks Entry'!BD35)</f>
        <v>28</v>
      </c>
      <c r="DV33" s="482">
        <f>IF('Marks Entry'!BE35="","",'Marks Entry'!BE35)</f>
        <v>25</v>
      </c>
      <c r="DW33" s="482">
        <f>IF('Marks Entry'!BF35="","",'Marks Entry'!BF35)</f>
        <v>40</v>
      </c>
      <c r="DX33" s="384">
        <f t="shared" si="105"/>
        <v>93</v>
      </c>
      <c r="DY33" s="356" t="str">
        <f t="shared" si="106"/>
        <v>I</v>
      </c>
      <c r="DZ33" s="385" t="str">
        <f t="shared" si="107"/>
        <v/>
      </c>
      <c r="EA33" s="356" t="str">
        <f t="shared" si="108"/>
        <v>II</v>
      </c>
      <c r="EB33" s="385" t="str">
        <f t="shared" si="109"/>
        <v/>
      </c>
      <c r="EC33" s="356" t="str">
        <f t="shared" si="110"/>
        <v>I</v>
      </c>
      <c r="ED33" s="356" t="str">
        <f t="shared" si="111"/>
        <v>I</v>
      </c>
      <c r="EE33" s="356" t="str">
        <f t="shared" si="112"/>
        <v/>
      </c>
      <c r="EF33" s="386" t="str">
        <f t="shared" si="113"/>
        <v/>
      </c>
      <c r="EG33" s="385" t="str">
        <f t="shared" si="114"/>
        <v/>
      </c>
      <c r="EH33" s="356" t="str">
        <f t="shared" si="115"/>
        <v>II</v>
      </c>
      <c r="EI33" s="356" t="str">
        <f t="shared" si="116"/>
        <v/>
      </c>
      <c r="EJ33" s="356" t="str">
        <f t="shared" si="117"/>
        <v>II</v>
      </c>
      <c r="EK33" s="356" t="str">
        <f t="shared" si="118"/>
        <v/>
      </c>
      <c r="EL33" s="385" t="str">
        <f t="shared" si="119"/>
        <v/>
      </c>
      <c r="EM33" s="356" t="str">
        <f t="shared" si="120"/>
        <v>D</v>
      </c>
      <c r="EN33" s="356" t="str">
        <f t="shared" si="121"/>
        <v/>
      </c>
      <c r="EO33" s="356" t="str">
        <f t="shared" si="122"/>
        <v/>
      </c>
      <c r="EP33" s="356" t="str">
        <f t="shared" si="123"/>
        <v>D</v>
      </c>
      <c r="EQ33" s="385" t="str">
        <f t="shared" si="124"/>
        <v/>
      </c>
      <c r="ER33" s="356" t="str">
        <f t="shared" si="125"/>
        <v/>
      </c>
      <c r="ES33" s="356" t="str">
        <f t="shared" si="126"/>
        <v/>
      </c>
      <c r="ET33" s="356" t="str">
        <f t="shared" si="127"/>
        <v/>
      </c>
      <c r="EU33" s="356" t="str">
        <f t="shared" si="128"/>
        <v/>
      </c>
      <c r="EV33" s="385" t="str">
        <f t="shared" si="129"/>
        <v/>
      </c>
      <c r="EW33" s="385" t="str">
        <f t="shared" si="130"/>
        <v>D</v>
      </c>
      <c r="EX33" s="387">
        <f>IF('Student DATA Entry'!I30="","",'Student DATA Entry'!I30)</f>
        <v>370</v>
      </c>
      <c r="EY33" s="388">
        <f>IF('Student DATA Entry'!J30="","",'Student DATA Entry'!J30)</f>
        <v>297</v>
      </c>
      <c r="EZ33" s="373" t="str">
        <f t="shared" si="131"/>
        <v xml:space="preserve">      </v>
      </c>
      <c r="FA33" s="373" t="str">
        <f t="shared" si="132"/>
        <v xml:space="preserve">      </v>
      </c>
      <c r="FB33" s="373" t="str">
        <f t="shared" si="133"/>
        <v xml:space="preserve">      </v>
      </c>
      <c r="FC33" s="373" t="str">
        <f t="shared" si="134"/>
        <v xml:space="preserve">          INFORMATION TECHNOLOGY AND PROCESSING 1    </v>
      </c>
      <c r="FD33" s="373" t="str">
        <f t="shared" si="135"/>
        <v>Promoted to Class 12th</v>
      </c>
      <c r="FE33" s="484">
        <f t="shared" si="136"/>
        <v>314</v>
      </c>
      <c r="FF33" s="390">
        <f t="shared" si="137"/>
        <v>62.8</v>
      </c>
      <c r="FG33" s="483" t="str">
        <f t="shared" si="138"/>
        <v>I</v>
      </c>
      <c r="FH33" s="392">
        <f t="shared" si="27"/>
        <v>6.0000000000000258</v>
      </c>
      <c r="FI33" s="482" t="str">
        <f t="shared" si="139"/>
        <v/>
      </c>
    </row>
    <row r="34" spans="1:166" s="393" customFormat="1" ht="22" customHeight="1">
      <c r="A34" s="375">
        <v>29</v>
      </c>
      <c r="B34" s="376">
        <f>IF('Marks Entry'!B36="","",VALUE('Marks Entry'!B36))</f>
        <v>1129</v>
      </c>
      <c r="C34" s="377">
        <f>IF('Marks Entry'!C36="","",'Marks Entry'!C36)</f>
        <v>6352</v>
      </c>
      <c r="D34" s="378">
        <f>IF('Marks Entry'!D36="","",'Marks Entry'!D36)</f>
        <v>37838</v>
      </c>
      <c r="E34" s="379" t="str">
        <f>IF('Marks Entry'!E36="","",'Marks Entry'!E36)</f>
        <v>NISHITA JANGID</v>
      </c>
      <c r="F34" s="379" t="str">
        <f>IF('Marks Entry'!F36="","",'Marks Entry'!F36)</f>
        <v>KAMAL JANGID</v>
      </c>
      <c r="G34" s="379" t="str">
        <f>IF('Marks Entry'!G36="","",'Marks Entry'!G36)</f>
        <v>GEETA JANGID</v>
      </c>
      <c r="H34" s="356" t="str">
        <f>IF('Marks Entry'!H36="","",'Marks Entry'!H36)</f>
        <v>GEN</v>
      </c>
      <c r="I34" s="356" t="str">
        <f>IF('Marks Entry'!I36="","",'Marks Entry'!I36)</f>
        <v>F</v>
      </c>
      <c r="J34" s="356">
        <f>IF('Marks Entry'!J36="","",'Marks Entry'!J36)</f>
        <v>4</v>
      </c>
      <c r="K34" s="356">
        <f>IF('Marks Entry'!K36="","",'Marks Entry'!K36)</f>
        <v>7</v>
      </c>
      <c r="L34" s="356">
        <f>IF('Marks Entry'!L36="","",'Marks Entry'!L36)</f>
        <v>8</v>
      </c>
      <c r="M34" s="357">
        <f t="shared" si="28"/>
        <v>19</v>
      </c>
      <c r="N34" s="380">
        <f t="shared" si="29"/>
        <v>13</v>
      </c>
      <c r="O34" s="356">
        <f>IF('Marks Entry'!M36="","",'Marks Entry'!M36)</f>
        <v>35</v>
      </c>
      <c r="P34" s="380">
        <f t="shared" si="30"/>
        <v>25</v>
      </c>
      <c r="Q34" s="377">
        <f>IF(AND($B34="NSO",$E34="",O34=""),"",IF(AND('Marks Entry'!N36="AB"),"AB",IF(AND('Marks Entry'!N36="ML"),"RE",IF('Marks Entry'!N36="","",ROUNDUP('Marks Entry'!N36*30/100,0)))))</f>
        <v>29</v>
      </c>
      <c r="R34" s="381">
        <f t="shared" si="31"/>
        <v>67</v>
      </c>
      <c r="S34" s="361">
        <f t="shared" si="32"/>
        <v>0</v>
      </c>
      <c r="T34" s="361">
        <f t="shared" si="33"/>
        <v>0</v>
      </c>
      <c r="U34" s="362">
        <f t="shared" si="34"/>
        <v>100</v>
      </c>
      <c r="V34" s="361" t="str">
        <f t="shared" si="35"/>
        <v/>
      </c>
      <c r="W34" s="361" t="str">
        <f t="shared" si="36"/>
        <v>P</v>
      </c>
      <c r="X34" s="361" t="str">
        <f t="shared" si="37"/>
        <v>I</v>
      </c>
      <c r="Y34" s="356">
        <f>IF('Marks Entry'!O36="","",'Marks Entry'!O36)</f>
        <v>5</v>
      </c>
      <c r="Z34" s="356">
        <f>IF('Marks Entry'!P36="","",'Marks Entry'!P36)</f>
        <v>6</v>
      </c>
      <c r="AA34" s="356">
        <f>IF('Marks Entry'!Q36="","",'Marks Entry'!Q36)</f>
        <v>4</v>
      </c>
      <c r="AB34" s="357">
        <f t="shared" si="38"/>
        <v>15</v>
      </c>
      <c r="AC34" s="380">
        <f t="shared" si="39"/>
        <v>10</v>
      </c>
      <c r="AD34" s="356">
        <f>IF('Marks Entry'!R36="","",'Marks Entry'!R36)</f>
        <v>12</v>
      </c>
      <c r="AE34" s="380">
        <f t="shared" si="40"/>
        <v>9</v>
      </c>
      <c r="AF34" s="377">
        <f>IF(AND($B34="NSO",$E34=""),"",IF(AND('Marks Entry'!S36="AB"),"AB",IF(AND('Marks Entry'!S36="ML"),"RE",IF('Marks Entry'!S36="","",ROUNDUP('Marks Entry'!S36*30/100,0)))))</f>
        <v>29</v>
      </c>
      <c r="AG34" s="381">
        <f t="shared" si="41"/>
        <v>48</v>
      </c>
      <c r="AH34" s="361">
        <f t="shared" si="42"/>
        <v>0</v>
      </c>
      <c r="AI34" s="361">
        <f t="shared" si="43"/>
        <v>0</v>
      </c>
      <c r="AJ34" s="362">
        <f t="shared" si="44"/>
        <v>100</v>
      </c>
      <c r="AK34" s="361" t="str">
        <f t="shared" si="45"/>
        <v/>
      </c>
      <c r="AL34" s="361" t="str">
        <f t="shared" si="46"/>
        <v>P</v>
      </c>
      <c r="AM34" s="361" t="str">
        <f t="shared" si="47"/>
        <v>II</v>
      </c>
      <c r="AN34" s="363">
        <f>IF('Marks Entry'!T36="","",'Marks Entry'!T36)</f>
        <v>1</v>
      </c>
      <c r="AO34" s="356">
        <f>IF('Marks Entry'!V36="","",'Marks Entry'!V36)</f>
        <v>9</v>
      </c>
      <c r="AP34" s="356">
        <f>IF('Marks Entry'!W36="","",'Marks Entry'!W36)</f>
        <v>8</v>
      </c>
      <c r="AQ34" s="356">
        <f>IF('Marks Entry'!X36="","",'Marks Entry'!X36)</f>
        <v>8</v>
      </c>
      <c r="AR34" s="357">
        <f t="shared" si="48"/>
        <v>25</v>
      </c>
      <c r="AS34" s="380">
        <f t="shared" si="49"/>
        <v>17</v>
      </c>
      <c r="AT34" s="356">
        <f>IF('Marks Entry'!Y36="","",'Marks Entry'!Y36)</f>
        <v>13</v>
      </c>
      <c r="AU34" s="356">
        <f>IF('Marks Entry'!Z36="","",'Marks Entry'!Z36)</f>
        <v>12</v>
      </c>
      <c r="AV34" s="356">
        <f t="shared" si="50"/>
        <v>25</v>
      </c>
      <c r="AW34" s="380">
        <f t="shared" si="51"/>
        <v>18</v>
      </c>
      <c r="AX34" s="377">
        <f>IF(AND($B34="NSO",$E34=""),"",IF(AND('Marks Entry'!AA36="AB",'Marks Entry'!AB36="AB"),"AB",IF(AND('Marks Entry'!AA36="ML",'Marks Entry'!AB36="ML"),"RE",IF('Marks Entry'!AA36="","",ROUNDUP(('Marks Entry'!AA36+'Marks Entry'!AB36)*30/100,0)))))</f>
        <v>28</v>
      </c>
      <c r="AY34" s="381">
        <f t="shared" si="52"/>
        <v>63</v>
      </c>
      <c r="AZ34" s="361">
        <f t="shared" si="53"/>
        <v>0</v>
      </c>
      <c r="BA34" s="361">
        <f t="shared" si="54"/>
        <v>0</v>
      </c>
      <c r="BB34" s="362">
        <f t="shared" si="55"/>
        <v>100</v>
      </c>
      <c r="BC34" s="361" t="str">
        <f t="shared" si="56"/>
        <v/>
      </c>
      <c r="BD34" s="361" t="str">
        <f t="shared" si="57"/>
        <v>P</v>
      </c>
      <c r="BE34" s="361" t="str">
        <f t="shared" si="58"/>
        <v>I</v>
      </c>
      <c r="BF34" s="363">
        <f>IF('Marks Entry'!AC36="","",'Marks Entry'!AC36)</f>
        <v>2</v>
      </c>
      <c r="BG34" s="356">
        <f>IF('Marks Entry'!AE36="","",'Marks Entry'!AE36)</f>
        <v>6</v>
      </c>
      <c r="BH34" s="356">
        <f>IF('Marks Entry'!AF36="","",'Marks Entry'!AF36)</f>
        <v>4</v>
      </c>
      <c r="BI34" s="356" t="str">
        <f>IF('Marks Entry'!AG36="","",'Marks Entry'!AG36)</f>
        <v>AB</v>
      </c>
      <c r="BJ34" s="357">
        <f t="shared" si="59"/>
        <v>10</v>
      </c>
      <c r="BK34" s="380">
        <f t="shared" si="60"/>
        <v>7</v>
      </c>
      <c r="BL34" s="356">
        <f>IF('Marks Entry'!AH36="","",'Marks Entry'!AH36)</f>
        <v>31</v>
      </c>
      <c r="BM34" s="356" t="str">
        <f>IF('Marks Entry'!AI36="","",'Marks Entry'!AI36)</f>
        <v/>
      </c>
      <c r="BN34" s="356">
        <f t="shared" si="61"/>
        <v>31</v>
      </c>
      <c r="BO34" s="380">
        <f t="shared" si="62"/>
        <v>23</v>
      </c>
      <c r="BP34" s="377">
        <f>IF(AND($B34="NSO",$E34=""),"",IF(AND('Marks Entry'!AJ36="AB",'Marks Entry'!AK36="AB"),"AB",IF(AND('Marks Entry'!AJ36="ML",'Marks Entry'!AK36="ML"),"RE",IF('Marks Entry'!AJ36="","",ROUNDUP(('Marks Entry'!AJ36+'Marks Entry'!AK36)*30/100,0)))))</f>
        <v>28</v>
      </c>
      <c r="BQ34" s="381">
        <f t="shared" si="63"/>
        <v>58</v>
      </c>
      <c r="BR34" s="361">
        <f t="shared" si="64"/>
        <v>0</v>
      </c>
      <c r="BS34" s="361">
        <f t="shared" si="65"/>
        <v>0</v>
      </c>
      <c r="BT34" s="362">
        <f t="shared" si="66"/>
        <v>100</v>
      </c>
      <c r="BU34" s="361" t="str">
        <f t="shared" si="67"/>
        <v/>
      </c>
      <c r="BV34" s="361" t="str">
        <f t="shared" si="68"/>
        <v>P</v>
      </c>
      <c r="BW34" s="361" t="str">
        <f t="shared" si="69"/>
        <v>II</v>
      </c>
      <c r="BX34" s="363">
        <f>IF('Marks Entry'!AL36="","",'Marks Entry'!AL36)</f>
        <v>3</v>
      </c>
      <c r="BY34" s="356">
        <f>IF('Marks Entry'!AN36="","",'Marks Entry'!AN36)</f>
        <v>4</v>
      </c>
      <c r="BZ34" s="356">
        <f>IF('Marks Entry'!AO36="","",'Marks Entry'!AO36)</f>
        <v>3</v>
      </c>
      <c r="CA34" s="356">
        <f>IF('Marks Entry'!AP36="","",'Marks Entry'!AP36)</f>
        <v>7</v>
      </c>
      <c r="CB34" s="357">
        <f t="shared" si="70"/>
        <v>14</v>
      </c>
      <c r="CC34" s="380">
        <f t="shared" si="71"/>
        <v>10</v>
      </c>
      <c r="CD34" s="356">
        <f>IF('Marks Entry'!AQ36="","",'Marks Entry'!AQ36)</f>
        <v>38</v>
      </c>
      <c r="CE34" s="356">
        <f>IF('Marks Entry'!AR36="","",'Marks Entry'!AR36)</f>
        <v>18</v>
      </c>
      <c r="CF34" s="356">
        <f t="shared" si="72"/>
        <v>56</v>
      </c>
      <c r="CG34" s="380">
        <f t="shared" si="73"/>
        <v>40</v>
      </c>
      <c r="CH34" s="377">
        <f>IF(AND($B34="NSO",$E34=""),"",IF(AND('Marks Entry'!AS36="AB",'Marks Entry'!AT36="AB"),"AB",IF(AND('Marks Entry'!AS36="ML",'Marks Entry'!AT36="ML"),"RE",IF('Marks Entry'!AS36="","",ROUNDUP(('Marks Entry'!AS36+'Marks Entry'!AT36)*30/100,0)))))</f>
        <v>28</v>
      </c>
      <c r="CI34" s="381">
        <f t="shared" si="74"/>
        <v>78</v>
      </c>
      <c r="CJ34" s="361">
        <f t="shared" si="75"/>
        <v>0</v>
      </c>
      <c r="CK34" s="361">
        <f t="shared" si="76"/>
        <v>0</v>
      </c>
      <c r="CL34" s="362">
        <f t="shared" si="77"/>
        <v>100</v>
      </c>
      <c r="CM34" s="361" t="str">
        <f t="shared" si="78"/>
        <v/>
      </c>
      <c r="CN34" s="361" t="str">
        <f t="shared" si="79"/>
        <v>P</v>
      </c>
      <c r="CO34" s="361" t="str">
        <f t="shared" si="80"/>
        <v>D</v>
      </c>
      <c r="CP34" s="363" t="str">
        <f>IF('Marks Entry'!AU36="","",'Marks Entry'!AU36)</f>
        <v/>
      </c>
      <c r="CQ34" s="356" t="str">
        <f>IF('Marks Entry'!AW36="","",'Marks Entry'!AW36)</f>
        <v/>
      </c>
      <c r="CR34" s="356" t="str">
        <f>IF('Marks Entry'!AX36="","",'Marks Entry'!AX36)</f>
        <v/>
      </c>
      <c r="CS34" s="356" t="str">
        <f>IF('Marks Entry'!AY36="","",'Marks Entry'!AY36)</f>
        <v/>
      </c>
      <c r="CT34" s="357" t="str">
        <f t="shared" si="81"/>
        <v/>
      </c>
      <c r="CU34" s="380" t="str">
        <f t="shared" si="82"/>
        <v/>
      </c>
      <c r="CV34" s="356" t="str">
        <f>IF('Marks Entry'!AZ36="","",'Marks Entry'!AZ36)</f>
        <v/>
      </c>
      <c r="CW34" s="356" t="str">
        <f>IF('Marks Entry'!BA36="","",'Marks Entry'!BA36)</f>
        <v/>
      </c>
      <c r="CX34" s="356" t="str">
        <f t="shared" si="83"/>
        <v/>
      </c>
      <c r="CY34" s="380" t="str">
        <f t="shared" si="84"/>
        <v/>
      </c>
      <c r="CZ34" s="377" t="str">
        <f>IF(AND($B34="NSO",$E34=""),"",IF(AND('Marks Entry'!BB36="AB",'Marks Entry'!BC36="AB"),"AB",IF(AND('Marks Entry'!BB36="ML",'Marks Entry'!BC36="ML"),"RE",IF('Marks Entry'!BB36="","",ROUNDUP(('Marks Entry'!BB36+'Marks Entry'!BC36)*30/100,0)))))</f>
        <v/>
      </c>
      <c r="DA34" s="381" t="str">
        <f t="shared" si="85"/>
        <v/>
      </c>
      <c r="DB34" s="361">
        <f t="shared" si="86"/>
        <v>0</v>
      </c>
      <c r="DC34" s="361">
        <f t="shared" si="87"/>
        <v>0</v>
      </c>
      <c r="DD34" s="362" t="str">
        <f t="shared" si="88"/>
        <v/>
      </c>
      <c r="DE34" s="361" t="str">
        <f t="shared" si="89"/>
        <v/>
      </c>
      <c r="DF34" s="361" t="str">
        <f t="shared" si="90"/>
        <v/>
      </c>
      <c r="DG34" s="361" t="str">
        <f t="shared" si="91"/>
        <v/>
      </c>
      <c r="DH34" s="361">
        <f t="shared" si="92"/>
        <v>0</v>
      </c>
      <c r="DI34" s="382" t="str">
        <f t="shared" si="93"/>
        <v>I</v>
      </c>
      <c r="DJ34" s="382" t="str">
        <f t="shared" si="94"/>
        <v>II</v>
      </c>
      <c r="DK34" s="382" t="str">
        <f t="shared" si="95"/>
        <v>I</v>
      </c>
      <c r="DL34" s="382" t="str">
        <f t="shared" si="96"/>
        <v>II</v>
      </c>
      <c r="DM34" s="382" t="str">
        <f t="shared" si="97"/>
        <v>D</v>
      </c>
      <c r="DN34" s="382" t="str">
        <f t="shared" si="98"/>
        <v/>
      </c>
      <c r="DO34" s="365">
        <f t="shared" si="99"/>
        <v>0</v>
      </c>
      <c r="DP34" s="365">
        <f t="shared" si="100"/>
        <v>0</v>
      </c>
      <c r="DQ34" s="365">
        <f t="shared" si="101"/>
        <v>0</v>
      </c>
      <c r="DR34" s="365">
        <f t="shared" si="102"/>
        <v>0</v>
      </c>
      <c r="DS34" s="365">
        <f t="shared" si="103"/>
        <v>0</v>
      </c>
      <c r="DT34" s="383" t="str">
        <f t="shared" si="104"/>
        <v>PASS</v>
      </c>
      <c r="DU34" s="482">
        <f>IF('Marks Entry'!BD36="","",'Marks Entry'!BD36)</f>
        <v>28</v>
      </c>
      <c r="DV34" s="482">
        <f>IF('Marks Entry'!BE36="","",'Marks Entry'!BE36)</f>
        <v>25</v>
      </c>
      <c r="DW34" s="482">
        <f>IF('Marks Entry'!BF36="","",'Marks Entry'!BF36)</f>
        <v>40</v>
      </c>
      <c r="DX34" s="384">
        <f t="shared" si="105"/>
        <v>93</v>
      </c>
      <c r="DY34" s="356" t="str">
        <f t="shared" si="106"/>
        <v>I</v>
      </c>
      <c r="DZ34" s="385" t="str">
        <f t="shared" si="107"/>
        <v/>
      </c>
      <c r="EA34" s="356" t="str">
        <f t="shared" si="108"/>
        <v>II</v>
      </c>
      <c r="EB34" s="385" t="str">
        <f t="shared" si="109"/>
        <v/>
      </c>
      <c r="EC34" s="356" t="str">
        <f t="shared" si="110"/>
        <v>I</v>
      </c>
      <c r="ED34" s="356" t="str">
        <f t="shared" si="111"/>
        <v>I</v>
      </c>
      <c r="EE34" s="356" t="str">
        <f t="shared" si="112"/>
        <v/>
      </c>
      <c r="EF34" s="386" t="str">
        <f t="shared" si="113"/>
        <v/>
      </c>
      <c r="EG34" s="385" t="str">
        <f t="shared" si="114"/>
        <v/>
      </c>
      <c r="EH34" s="356" t="str">
        <f t="shared" si="115"/>
        <v>II</v>
      </c>
      <c r="EI34" s="356" t="str">
        <f t="shared" si="116"/>
        <v/>
      </c>
      <c r="EJ34" s="356" t="str">
        <f t="shared" si="117"/>
        <v>II</v>
      </c>
      <c r="EK34" s="356" t="str">
        <f t="shared" si="118"/>
        <v/>
      </c>
      <c r="EL34" s="385" t="str">
        <f t="shared" si="119"/>
        <v/>
      </c>
      <c r="EM34" s="356" t="str">
        <f t="shared" si="120"/>
        <v>D</v>
      </c>
      <c r="EN34" s="356" t="str">
        <f t="shared" si="121"/>
        <v/>
      </c>
      <c r="EO34" s="356" t="str">
        <f t="shared" si="122"/>
        <v/>
      </c>
      <c r="EP34" s="356" t="str">
        <f t="shared" si="123"/>
        <v>D</v>
      </c>
      <c r="EQ34" s="385" t="str">
        <f t="shared" si="124"/>
        <v/>
      </c>
      <c r="ER34" s="356" t="str">
        <f t="shared" si="125"/>
        <v/>
      </c>
      <c r="ES34" s="356" t="str">
        <f t="shared" si="126"/>
        <v/>
      </c>
      <c r="ET34" s="356" t="str">
        <f t="shared" si="127"/>
        <v/>
      </c>
      <c r="EU34" s="356" t="str">
        <f t="shared" si="128"/>
        <v/>
      </c>
      <c r="EV34" s="385" t="str">
        <f t="shared" si="129"/>
        <v/>
      </c>
      <c r="EW34" s="385" t="str">
        <f t="shared" si="130"/>
        <v>D</v>
      </c>
      <c r="EX34" s="387">
        <f>IF('Student DATA Entry'!I31="","",'Student DATA Entry'!I31)</f>
        <v>370</v>
      </c>
      <c r="EY34" s="388">
        <f>IF('Student DATA Entry'!J31="","",'Student DATA Entry'!J31)</f>
        <v>287</v>
      </c>
      <c r="EZ34" s="373" t="str">
        <f t="shared" si="131"/>
        <v xml:space="preserve">      </v>
      </c>
      <c r="FA34" s="373" t="str">
        <f t="shared" si="132"/>
        <v xml:space="preserve">      </v>
      </c>
      <c r="FB34" s="373" t="str">
        <f t="shared" si="133"/>
        <v xml:space="preserve">      </v>
      </c>
      <c r="FC34" s="373" t="str">
        <f t="shared" si="134"/>
        <v xml:space="preserve">          INFORMATION TECHNOLOGY AND PROCESSING 1    </v>
      </c>
      <c r="FD34" s="373" t="str">
        <f t="shared" si="135"/>
        <v>Promoted to Class 12th</v>
      </c>
      <c r="FE34" s="484">
        <f t="shared" si="136"/>
        <v>314</v>
      </c>
      <c r="FF34" s="390">
        <f t="shared" si="137"/>
        <v>62.8</v>
      </c>
      <c r="FG34" s="483" t="str">
        <f t="shared" si="138"/>
        <v>I</v>
      </c>
      <c r="FH34" s="392">
        <f t="shared" si="27"/>
        <v>6.0000000000000258</v>
      </c>
      <c r="FI34" s="482" t="str">
        <f t="shared" si="139"/>
        <v/>
      </c>
    </row>
    <row r="35" spans="1:166" s="393" customFormat="1" ht="22" customHeight="1">
      <c r="A35" s="375">
        <v>30</v>
      </c>
      <c r="B35" s="376">
        <f>IF('Marks Entry'!B37="","",VALUE('Marks Entry'!B37))</f>
        <v>1130</v>
      </c>
      <c r="C35" s="377">
        <f>IF('Marks Entry'!C37="","",'Marks Entry'!C37)</f>
        <v>6396</v>
      </c>
      <c r="D35" s="378">
        <f>IF('Marks Entry'!D37="","",'Marks Entry'!D37)</f>
        <v>37438</v>
      </c>
      <c r="E35" s="379" t="str">
        <f>IF('Marks Entry'!E37="","",'Marks Entry'!E37)</f>
        <v>PANKAJ SAMOTA</v>
      </c>
      <c r="F35" s="379" t="str">
        <f>IF('Marks Entry'!F37="","",'Marks Entry'!F37)</f>
        <v>GULLARAM SAMOTA</v>
      </c>
      <c r="G35" s="379" t="str">
        <f>IF('Marks Entry'!G37="","",'Marks Entry'!G37)</f>
        <v>PRABHATI DEVI</v>
      </c>
      <c r="H35" s="356" t="str">
        <f>IF('Marks Entry'!H37="","",'Marks Entry'!H37)</f>
        <v>GEN</v>
      </c>
      <c r="I35" s="356" t="str">
        <f>IF('Marks Entry'!I37="","",'Marks Entry'!I37)</f>
        <v>M</v>
      </c>
      <c r="J35" s="356">
        <f>IF('Marks Entry'!J37="","",'Marks Entry'!J37)</f>
        <v>4</v>
      </c>
      <c r="K35" s="356">
        <f>IF('Marks Entry'!K37="","",'Marks Entry'!K37)</f>
        <v>7</v>
      </c>
      <c r="L35" s="356">
        <f>IF('Marks Entry'!L37="","",'Marks Entry'!L37)</f>
        <v>8</v>
      </c>
      <c r="M35" s="357">
        <f t="shared" si="28"/>
        <v>19</v>
      </c>
      <c r="N35" s="380">
        <f t="shared" si="29"/>
        <v>13</v>
      </c>
      <c r="O35" s="356">
        <f>IF('Marks Entry'!M37="","",'Marks Entry'!M37)</f>
        <v>35</v>
      </c>
      <c r="P35" s="380">
        <f t="shared" si="30"/>
        <v>25</v>
      </c>
      <c r="Q35" s="377">
        <f>IF(AND($B35="NSO",$E35="",O35=""),"",IF(AND('Marks Entry'!N37="AB"),"AB",IF(AND('Marks Entry'!N37="ML"),"RE",IF('Marks Entry'!N37="","",ROUNDUP('Marks Entry'!N37*30/100,0)))))</f>
        <v>29</v>
      </c>
      <c r="R35" s="381">
        <f t="shared" si="31"/>
        <v>67</v>
      </c>
      <c r="S35" s="361">
        <f t="shared" si="32"/>
        <v>0</v>
      </c>
      <c r="T35" s="361">
        <f t="shared" si="33"/>
        <v>0</v>
      </c>
      <c r="U35" s="362">
        <f t="shared" si="34"/>
        <v>100</v>
      </c>
      <c r="V35" s="361" t="str">
        <f t="shared" si="35"/>
        <v/>
      </c>
      <c r="W35" s="361" t="str">
        <f t="shared" si="36"/>
        <v>P</v>
      </c>
      <c r="X35" s="361" t="str">
        <f t="shared" si="37"/>
        <v>I</v>
      </c>
      <c r="Y35" s="356">
        <f>IF('Marks Entry'!O37="","",'Marks Entry'!O37)</f>
        <v>5</v>
      </c>
      <c r="Z35" s="356">
        <f>IF('Marks Entry'!P37="","",'Marks Entry'!P37)</f>
        <v>6</v>
      </c>
      <c r="AA35" s="356">
        <f>IF('Marks Entry'!Q37="","",'Marks Entry'!Q37)</f>
        <v>5</v>
      </c>
      <c r="AB35" s="357">
        <f t="shared" si="38"/>
        <v>16</v>
      </c>
      <c r="AC35" s="380">
        <f t="shared" si="39"/>
        <v>11</v>
      </c>
      <c r="AD35" s="356">
        <f>IF('Marks Entry'!R37="","",'Marks Entry'!R37)</f>
        <v>12</v>
      </c>
      <c r="AE35" s="380">
        <f t="shared" si="40"/>
        <v>9</v>
      </c>
      <c r="AF35" s="377">
        <f>IF(AND($B35="NSO",$E35=""),"",IF(AND('Marks Entry'!S37="AB"),"AB",IF(AND('Marks Entry'!S37="ML"),"RE",IF('Marks Entry'!S37="","",ROUNDUP('Marks Entry'!S37*30/100,0)))))</f>
        <v>29</v>
      </c>
      <c r="AG35" s="381">
        <f t="shared" si="41"/>
        <v>49</v>
      </c>
      <c r="AH35" s="361">
        <f t="shared" si="42"/>
        <v>0</v>
      </c>
      <c r="AI35" s="361">
        <f t="shared" si="43"/>
        <v>0</v>
      </c>
      <c r="AJ35" s="362">
        <f t="shared" si="44"/>
        <v>100</v>
      </c>
      <c r="AK35" s="361" t="str">
        <f t="shared" si="45"/>
        <v/>
      </c>
      <c r="AL35" s="361" t="str">
        <f t="shared" si="46"/>
        <v>P</v>
      </c>
      <c r="AM35" s="361" t="str">
        <f t="shared" si="47"/>
        <v>II</v>
      </c>
      <c r="AN35" s="363">
        <f>IF('Marks Entry'!T37="","",'Marks Entry'!T37)</f>
        <v>1</v>
      </c>
      <c r="AO35" s="356">
        <f>IF('Marks Entry'!V37="","",'Marks Entry'!V37)</f>
        <v>9</v>
      </c>
      <c r="AP35" s="356">
        <f>IF('Marks Entry'!W37="","",'Marks Entry'!W37)</f>
        <v>8</v>
      </c>
      <c r="AQ35" s="356">
        <f>IF('Marks Entry'!X37="","",'Marks Entry'!X37)</f>
        <v>8</v>
      </c>
      <c r="AR35" s="357">
        <f t="shared" si="48"/>
        <v>25</v>
      </c>
      <c r="AS35" s="380">
        <f t="shared" si="49"/>
        <v>17</v>
      </c>
      <c r="AT35" s="356">
        <f>IF('Marks Entry'!Y37="","",'Marks Entry'!Y37)</f>
        <v>13</v>
      </c>
      <c r="AU35" s="356">
        <f>IF('Marks Entry'!Z37="","",'Marks Entry'!Z37)</f>
        <v>12</v>
      </c>
      <c r="AV35" s="356">
        <f t="shared" si="50"/>
        <v>25</v>
      </c>
      <c r="AW35" s="380">
        <f t="shared" si="51"/>
        <v>18</v>
      </c>
      <c r="AX35" s="377">
        <f>IF(AND($B35="NSO",$E35=""),"",IF(AND('Marks Entry'!AA37="AB",'Marks Entry'!AB37="AB"),"AB",IF(AND('Marks Entry'!AA37="ML",'Marks Entry'!AB37="ML"),"RE",IF('Marks Entry'!AA37="","",ROUNDUP(('Marks Entry'!AA37+'Marks Entry'!AB37)*30/100,0)))))</f>
        <v>28</v>
      </c>
      <c r="AY35" s="381">
        <f t="shared" si="52"/>
        <v>63</v>
      </c>
      <c r="AZ35" s="361">
        <f t="shared" si="53"/>
        <v>0</v>
      </c>
      <c r="BA35" s="361">
        <f t="shared" si="54"/>
        <v>0</v>
      </c>
      <c r="BB35" s="362">
        <f t="shared" si="55"/>
        <v>100</v>
      </c>
      <c r="BC35" s="361" t="str">
        <f t="shared" si="56"/>
        <v/>
      </c>
      <c r="BD35" s="361" t="str">
        <f t="shared" si="57"/>
        <v>P</v>
      </c>
      <c r="BE35" s="361" t="str">
        <f t="shared" si="58"/>
        <v>I</v>
      </c>
      <c r="BF35" s="363">
        <f>IF('Marks Entry'!AC37="","",'Marks Entry'!AC37)</f>
        <v>2</v>
      </c>
      <c r="BG35" s="356">
        <f>IF('Marks Entry'!AE37="","",'Marks Entry'!AE37)</f>
        <v>6</v>
      </c>
      <c r="BH35" s="356">
        <f>IF('Marks Entry'!AF37="","",'Marks Entry'!AF37)</f>
        <v>4</v>
      </c>
      <c r="BI35" s="356" t="str">
        <f>IF('Marks Entry'!AG37="","",'Marks Entry'!AG37)</f>
        <v>AB</v>
      </c>
      <c r="BJ35" s="357">
        <f t="shared" si="59"/>
        <v>10</v>
      </c>
      <c r="BK35" s="380">
        <f t="shared" si="60"/>
        <v>7</v>
      </c>
      <c r="BL35" s="356">
        <f>IF('Marks Entry'!AH37="","",'Marks Entry'!AH37)</f>
        <v>31</v>
      </c>
      <c r="BM35" s="356" t="str">
        <f>IF('Marks Entry'!AI37="","",'Marks Entry'!AI37)</f>
        <v/>
      </c>
      <c r="BN35" s="356">
        <f t="shared" si="61"/>
        <v>31</v>
      </c>
      <c r="BO35" s="380">
        <f t="shared" si="62"/>
        <v>23</v>
      </c>
      <c r="BP35" s="377">
        <f>IF(AND($B35="NSO",$E35=""),"",IF(AND('Marks Entry'!AJ37="AB",'Marks Entry'!AK37="AB"),"AB",IF(AND('Marks Entry'!AJ37="ML",'Marks Entry'!AK37="ML"),"RE",IF('Marks Entry'!AJ37="","",ROUNDUP(('Marks Entry'!AJ37+'Marks Entry'!AK37)*30/100,0)))))</f>
        <v>28</v>
      </c>
      <c r="BQ35" s="381">
        <f t="shared" si="63"/>
        <v>58</v>
      </c>
      <c r="BR35" s="361">
        <f t="shared" si="64"/>
        <v>0</v>
      </c>
      <c r="BS35" s="361">
        <f t="shared" si="65"/>
        <v>0</v>
      </c>
      <c r="BT35" s="362">
        <f t="shared" si="66"/>
        <v>100</v>
      </c>
      <c r="BU35" s="361" t="str">
        <f t="shared" si="67"/>
        <v/>
      </c>
      <c r="BV35" s="361" t="str">
        <f t="shared" si="68"/>
        <v>P</v>
      </c>
      <c r="BW35" s="361" t="str">
        <f t="shared" si="69"/>
        <v>II</v>
      </c>
      <c r="BX35" s="363">
        <f>IF('Marks Entry'!AL37="","",'Marks Entry'!AL37)</f>
        <v>3</v>
      </c>
      <c r="BY35" s="356">
        <f>IF('Marks Entry'!AN37="","",'Marks Entry'!AN37)</f>
        <v>4</v>
      </c>
      <c r="BZ35" s="356">
        <f>IF('Marks Entry'!AO37="","",'Marks Entry'!AO37)</f>
        <v>3</v>
      </c>
      <c r="CA35" s="356">
        <f>IF('Marks Entry'!AP37="","",'Marks Entry'!AP37)</f>
        <v>7</v>
      </c>
      <c r="CB35" s="357">
        <f t="shared" si="70"/>
        <v>14</v>
      </c>
      <c r="CC35" s="380">
        <f t="shared" si="71"/>
        <v>10</v>
      </c>
      <c r="CD35" s="356">
        <f>IF('Marks Entry'!AQ37="","",'Marks Entry'!AQ37)</f>
        <v>38</v>
      </c>
      <c r="CE35" s="356">
        <f>IF('Marks Entry'!AR37="","",'Marks Entry'!AR37)</f>
        <v>18</v>
      </c>
      <c r="CF35" s="356">
        <f t="shared" si="72"/>
        <v>56</v>
      </c>
      <c r="CG35" s="380">
        <f t="shared" si="73"/>
        <v>40</v>
      </c>
      <c r="CH35" s="377">
        <f>IF(AND($B35="NSO",$E35=""),"",IF(AND('Marks Entry'!AS37="AB",'Marks Entry'!AT37="AB"),"AB",IF(AND('Marks Entry'!AS37="ML",'Marks Entry'!AT37="ML"),"RE",IF('Marks Entry'!AS37="","",ROUNDUP(('Marks Entry'!AS37+'Marks Entry'!AT37)*30/100,0)))))</f>
        <v>28</v>
      </c>
      <c r="CI35" s="381">
        <f t="shared" si="74"/>
        <v>78</v>
      </c>
      <c r="CJ35" s="361">
        <f t="shared" si="75"/>
        <v>0</v>
      </c>
      <c r="CK35" s="361">
        <f t="shared" si="76"/>
        <v>0</v>
      </c>
      <c r="CL35" s="362">
        <f t="shared" si="77"/>
        <v>100</v>
      </c>
      <c r="CM35" s="361" t="str">
        <f t="shared" si="78"/>
        <v/>
      </c>
      <c r="CN35" s="361" t="str">
        <f t="shared" si="79"/>
        <v>P</v>
      </c>
      <c r="CO35" s="361" t="str">
        <f t="shared" si="80"/>
        <v>D</v>
      </c>
      <c r="CP35" s="363" t="str">
        <f>IF('Marks Entry'!AU37="","",'Marks Entry'!AU37)</f>
        <v/>
      </c>
      <c r="CQ35" s="356" t="str">
        <f>IF('Marks Entry'!AW37="","",'Marks Entry'!AW37)</f>
        <v/>
      </c>
      <c r="CR35" s="356" t="str">
        <f>IF('Marks Entry'!AX37="","",'Marks Entry'!AX37)</f>
        <v/>
      </c>
      <c r="CS35" s="356" t="str">
        <f>IF('Marks Entry'!AY37="","",'Marks Entry'!AY37)</f>
        <v/>
      </c>
      <c r="CT35" s="357" t="str">
        <f t="shared" si="81"/>
        <v/>
      </c>
      <c r="CU35" s="380" t="str">
        <f t="shared" si="82"/>
        <v/>
      </c>
      <c r="CV35" s="356" t="str">
        <f>IF('Marks Entry'!AZ37="","",'Marks Entry'!AZ37)</f>
        <v/>
      </c>
      <c r="CW35" s="356" t="str">
        <f>IF('Marks Entry'!BA37="","",'Marks Entry'!BA37)</f>
        <v/>
      </c>
      <c r="CX35" s="356" t="str">
        <f t="shared" si="83"/>
        <v/>
      </c>
      <c r="CY35" s="380" t="str">
        <f t="shared" si="84"/>
        <v/>
      </c>
      <c r="CZ35" s="377" t="str">
        <f>IF(AND($B35="NSO",$E35=""),"",IF(AND('Marks Entry'!BB37="AB",'Marks Entry'!BC37="AB"),"AB",IF(AND('Marks Entry'!BB37="ML",'Marks Entry'!BC37="ML"),"RE",IF('Marks Entry'!BB37="","",ROUNDUP(('Marks Entry'!BB37+'Marks Entry'!BC37)*30/100,0)))))</f>
        <v/>
      </c>
      <c r="DA35" s="381" t="str">
        <f t="shared" si="85"/>
        <v/>
      </c>
      <c r="DB35" s="361">
        <f t="shared" si="86"/>
        <v>0</v>
      </c>
      <c r="DC35" s="361">
        <f t="shared" si="87"/>
        <v>0</v>
      </c>
      <c r="DD35" s="362" t="str">
        <f t="shared" si="88"/>
        <v/>
      </c>
      <c r="DE35" s="361" t="str">
        <f t="shared" si="89"/>
        <v/>
      </c>
      <c r="DF35" s="361" t="str">
        <f t="shared" si="90"/>
        <v/>
      </c>
      <c r="DG35" s="361" t="str">
        <f t="shared" si="91"/>
        <v/>
      </c>
      <c r="DH35" s="361">
        <f t="shared" si="92"/>
        <v>0</v>
      </c>
      <c r="DI35" s="382" t="str">
        <f t="shared" si="93"/>
        <v>I</v>
      </c>
      <c r="DJ35" s="382" t="str">
        <f t="shared" si="94"/>
        <v>II</v>
      </c>
      <c r="DK35" s="382" t="str">
        <f t="shared" si="95"/>
        <v>I</v>
      </c>
      <c r="DL35" s="382" t="str">
        <f t="shared" si="96"/>
        <v>II</v>
      </c>
      <c r="DM35" s="382" t="str">
        <f t="shared" si="97"/>
        <v>D</v>
      </c>
      <c r="DN35" s="382" t="str">
        <f t="shared" si="98"/>
        <v/>
      </c>
      <c r="DO35" s="365">
        <f t="shared" si="99"/>
        <v>0</v>
      </c>
      <c r="DP35" s="365">
        <f t="shared" si="100"/>
        <v>0</v>
      </c>
      <c r="DQ35" s="365">
        <f t="shared" si="101"/>
        <v>0</v>
      </c>
      <c r="DR35" s="365">
        <f t="shared" si="102"/>
        <v>0</v>
      </c>
      <c r="DS35" s="365">
        <f t="shared" si="103"/>
        <v>0</v>
      </c>
      <c r="DT35" s="383" t="str">
        <f t="shared" si="104"/>
        <v>PASS</v>
      </c>
      <c r="DU35" s="482">
        <f>IF('Marks Entry'!BD37="","",'Marks Entry'!BD37)</f>
        <v>28</v>
      </c>
      <c r="DV35" s="482">
        <f>IF('Marks Entry'!BE37="","",'Marks Entry'!BE37)</f>
        <v>25</v>
      </c>
      <c r="DW35" s="482">
        <f>IF('Marks Entry'!BF37="","",'Marks Entry'!BF37)</f>
        <v>40</v>
      </c>
      <c r="DX35" s="384">
        <f t="shared" si="105"/>
        <v>93</v>
      </c>
      <c r="DY35" s="356" t="str">
        <f t="shared" si="106"/>
        <v>I</v>
      </c>
      <c r="DZ35" s="385" t="str">
        <f t="shared" si="107"/>
        <v/>
      </c>
      <c r="EA35" s="356" t="str">
        <f t="shared" si="108"/>
        <v>II</v>
      </c>
      <c r="EB35" s="385" t="str">
        <f t="shared" si="109"/>
        <v/>
      </c>
      <c r="EC35" s="356" t="str">
        <f t="shared" si="110"/>
        <v>I</v>
      </c>
      <c r="ED35" s="356" t="str">
        <f t="shared" si="111"/>
        <v>I</v>
      </c>
      <c r="EE35" s="356" t="str">
        <f t="shared" si="112"/>
        <v/>
      </c>
      <c r="EF35" s="386" t="str">
        <f t="shared" si="113"/>
        <v/>
      </c>
      <c r="EG35" s="385" t="str">
        <f t="shared" si="114"/>
        <v/>
      </c>
      <c r="EH35" s="356" t="str">
        <f t="shared" si="115"/>
        <v>II</v>
      </c>
      <c r="EI35" s="356" t="str">
        <f t="shared" si="116"/>
        <v/>
      </c>
      <c r="EJ35" s="356" t="str">
        <f t="shared" si="117"/>
        <v>II</v>
      </c>
      <c r="EK35" s="356" t="str">
        <f t="shared" si="118"/>
        <v/>
      </c>
      <c r="EL35" s="385" t="str">
        <f t="shared" si="119"/>
        <v/>
      </c>
      <c r="EM35" s="356" t="str">
        <f t="shared" si="120"/>
        <v>D</v>
      </c>
      <c r="EN35" s="356" t="str">
        <f t="shared" si="121"/>
        <v/>
      </c>
      <c r="EO35" s="356" t="str">
        <f t="shared" si="122"/>
        <v/>
      </c>
      <c r="EP35" s="356" t="str">
        <f t="shared" si="123"/>
        <v>D</v>
      </c>
      <c r="EQ35" s="385" t="str">
        <f t="shared" si="124"/>
        <v/>
      </c>
      <c r="ER35" s="356" t="str">
        <f t="shared" si="125"/>
        <v/>
      </c>
      <c r="ES35" s="356" t="str">
        <f t="shared" si="126"/>
        <v/>
      </c>
      <c r="ET35" s="356" t="str">
        <f t="shared" si="127"/>
        <v/>
      </c>
      <c r="EU35" s="356" t="str">
        <f t="shared" si="128"/>
        <v/>
      </c>
      <c r="EV35" s="385" t="str">
        <f t="shared" si="129"/>
        <v/>
      </c>
      <c r="EW35" s="385" t="str">
        <f t="shared" si="130"/>
        <v>D</v>
      </c>
      <c r="EX35" s="387">
        <f>IF('Student DATA Entry'!I32="","",'Student DATA Entry'!I32)</f>
        <v>370</v>
      </c>
      <c r="EY35" s="388">
        <f>IF('Student DATA Entry'!J32="","",'Student DATA Entry'!J32)</f>
        <v>286</v>
      </c>
      <c r="EZ35" s="373" t="str">
        <f t="shared" si="131"/>
        <v xml:space="preserve">      </v>
      </c>
      <c r="FA35" s="373" t="str">
        <f t="shared" si="132"/>
        <v xml:space="preserve">      </v>
      </c>
      <c r="FB35" s="373" t="str">
        <f t="shared" si="133"/>
        <v xml:space="preserve">      </v>
      </c>
      <c r="FC35" s="373" t="str">
        <f t="shared" si="134"/>
        <v xml:space="preserve">          INFORMATION TECHNOLOGY AND PROCESSING 1    </v>
      </c>
      <c r="FD35" s="373" t="str">
        <f t="shared" si="135"/>
        <v>Promoted to Class 12th</v>
      </c>
      <c r="FE35" s="484">
        <f t="shared" si="136"/>
        <v>315</v>
      </c>
      <c r="FF35" s="390">
        <f t="shared" si="137"/>
        <v>63</v>
      </c>
      <c r="FG35" s="483" t="str">
        <f t="shared" si="138"/>
        <v>I</v>
      </c>
      <c r="FH35" s="392">
        <f t="shared" si="27"/>
        <v>5.0000000000000266</v>
      </c>
      <c r="FI35" s="482" t="str">
        <f t="shared" si="139"/>
        <v/>
      </c>
    </row>
    <row r="36" spans="1:166" s="393" customFormat="1" ht="22" customHeight="1">
      <c r="A36" s="375">
        <v>31</v>
      </c>
      <c r="B36" s="376">
        <f>IF('Marks Entry'!B38="","",VALUE('Marks Entry'!B38))</f>
        <v>1131</v>
      </c>
      <c r="C36" s="377">
        <f>IF('Marks Entry'!C38="","",'Marks Entry'!C38)</f>
        <v>6345</v>
      </c>
      <c r="D36" s="378">
        <f>IF('Marks Entry'!D38="","",'Marks Entry'!D38)</f>
        <v>37486</v>
      </c>
      <c r="E36" s="379" t="str">
        <f>IF('Marks Entry'!E38="","",'Marks Entry'!E38)</f>
        <v>PAYAL RAHI</v>
      </c>
      <c r="F36" s="379" t="str">
        <f>IF('Marks Entry'!F38="","",'Marks Entry'!F38)</f>
        <v>VARUN KUMAR RAHI</v>
      </c>
      <c r="G36" s="379" t="str">
        <f>IF('Marks Entry'!G38="","",'Marks Entry'!G38)</f>
        <v>JYOTI BHARATI</v>
      </c>
      <c r="H36" s="356" t="str">
        <f>IF('Marks Entry'!H38="","",'Marks Entry'!H38)</f>
        <v>GEN</v>
      </c>
      <c r="I36" s="356" t="str">
        <f>IF('Marks Entry'!I38="","",'Marks Entry'!I38)</f>
        <v>F</v>
      </c>
      <c r="J36" s="356">
        <f>IF('Marks Entry'!J38="","",'Marks Entry'!J38)</f>
        <v>4</v>
      </c>
      <c r="K36" s="356">
        <f>IF('Marks Entry'!K38="","",'Marks Entry'!K38)</f>
        <v>7</v>
      </c>
      <c r="L36" s="356">
        <f>IF('Marks Entry'!L38="","",'Marks Entry'!L38)</f>
        <v>8</v>
      </c>
      <c r="M36" s="357">
        <f t="shared" si="28"/>
        <v>19</v>
      </c>
      <c r="N36" s="380">
        <f t="shared" si="29"/>
        <v>13</v>
      </c>
      <c r="O36" s="356">
        <f>IF('Marks Entry'!M38="","",'Marks Entry'!M38)</f>
        <v>35</v>
      </c>
      <c r="P36" s="380">
        <f t="shared" si="30"/>
        <v>25</v>
      </c>
      <c r="Q36" s="377">
        <f>IF(AND($B36="NSO",$E36="",O36=""),"",IF(AND('Marks Entry'!N38="AB"),"AB",IF(AND('Marks Entry'!N38="ML"),"RE",IF('Marks Entry'!N38="","",ROUNDUP('Marks Entry'!N38*30/100,0)))))</f>
        <v>29</v>
      </c>
      <c r="R36" s="381">
        <f t="shared" si="31"/>
        <v>67</v>
      </c>
      <c r="S36" s="361">
        <f t="shared" si="32"/>
        <v>0</v>
      </c>
      <c r="T36" s="361">
        <f t="shared" si="33"/>
        <v>0</v>
      </c>
      <c r="U36" s="362">
        <f t="shared" si="34"/>
        <v>100</v>
      </c>
      <c r="V36" s="361" t="str">
        <f t="shared" si="35"/>
        <v/>
      </c>
      <c r="W36" s="361" t="str">
        <f t="shared" si="36"/>
        <v>P</v>
      </c>
      <c r="X36" s="361" t="str">
        <f t="shared" si="37"/>
        <v>I</v>
      </c>
      <c r="Y36" s="356">
        <f>IF('Marks Entry'!O38="","",'Marks Entry'!O38)</f>
        <v>5</v>
      </c>
      <c r="Z36" s="356">
        <f>IF('Marks Entry'!P38="","",'Marks Entry'!P38)</f>
        <v>6</v>
      </c>
      <c r="AA36" s="356" t="str">
        <f>IF('Marks Entry'!Q38="","",'Marks Entry'!Q38)</f>
        <v>AB</v>
      </c>
      <c r="AB36" s="357">
        <f t="shared" si="38"/>
        <v>11</v>
      </c>
      <c r="AC36" s="380">
        <f t="shared" si="39"/>
        <v>8</v>
      </c>
      <c r="AD36" s="356">
        <f>IF('Marks Entry'!R38="","",'Marks Entry'!R38)</f>
        <v>12</v>
      </c>
      <c r="AE36" s="380">
        <f t="shared" si="40"/>
        <v>9</v>
      </c>
      <c r="AF36" s="377">
        <f>IF(AND($B36="NSO",$E36=""),"",IF(AND('Marks Entry'!S38="AB"),"AB",IF(AND('Marks Entry'!S38="ML"),"RE",IF('Marks Entry'!S38="","",ROUNDUP('Marks Entry'!S38*30/100,0)))))</f>
        <v>29</v>
      </c>
      <c r="AG36" s="381">
        <f t="shared" si="41"/>
        <v>46</v>
      </c>
      <c r="AH36" s="361">
        <f t="shared" si="42"/>
        <v>0</v>
      </c>
      <c r="AI36" s="361">
        <f t="shared" si="43"/>
        <v>0</v>
      </c>
      <c r="AJ36" s="362">
        <f t="shared" si="44"/>
        <v>100</v>
      </c>
      <c r="AK36" s="361" t="str">
        <f t="shared" si="45"/>
        <v/>
      </c>
      <c r="AL36" s="361" t="str">
        <f t="shared" si="46"/>
        <v>P</v>
      </c>
      <c r="AM36" s="361" t="str">
        <f t="shared" si="47"/>
        <v>III</v>
      </c>
      <c r="AN36" s="363">
        <f>IF('Marks Entry'!T38="","",'Marks Entry'!T38)</f>
        <v>1</v>
      </c>
      <c r="AO36" s="356">
        <f>IF('Marks Entry'!V38="","",'Marks Entry'!V38)</f>
        <v>9</v>
      </c>
      <c r="AP36" s="356">
        <f>IF('Marks Entry'!W38="","",'Marks Entry'!W38)</f>
        <v>8</v>
      </c>
      <c r="AQ36" s="356">
        <f>IF('Marks Entry'!X38="","",'Marks Entry'!X38)</f>
        <v>8</v>
      </c>
      <c r="AR36" s="357">
        <f t="shared" si="48"/>
        <v>25</v>
      </c>
      <c r="AS36" s="380">
        <f t="shared" si="49"/>
        <v>17</v>
      </c>
      <c r="AT36" s="356">
        <f>IF('Marks Entry'!Y38="","",'Marks Entry'!Y38)</f>
        <v>13</v>
      </c>
      <c r="AU36" s="356">
        <f>IF('Marks Entry'!Z38="","",'Marks Entry'!Z38)</f>
        <v>12</v>
      </c>
      <c r="AV36" s="356">
        <f t="shared" si="50"/>
        <v>25</v>
      </c>
      <c r="AW36" s="380">
        <f t="shared" si="51"/>
        <v>18</v>
      </c>
      <c r="AX36" s="377">
        <f>IF(AND($B36="NSO",$E36=""),"",IF(AND('Marks Entry'!AA38="AB",'Marks Entry'!AB38="AB"),"AB",IF(AND('Marks Entry'!AA38="ML",'Marks Entry'!AB38="ML"),"RE",IF('Marks Entry'!AA38="","",ROUNDUP(('Marks Entry'!AA38+'Marks Entry'!AB38)*30/100,0)))))</f>
        <v>28</v>
      </c>
      <c r="AY36" s="381">
        <f t="shared" si="52"/>
        <v>63</v>
      </c>
      <c r="AZ36" s="361">
        <f t="shared" si="53"/>
        <v>0</v>
      </c>
      <c r="BA36" s="361">
        <f t="shared" si="54"/>
        <v>0</v>
      </c>
      <c r="BB36" s="362">
        <f t="shared" si="55"/>
        <v>100</v>
      </c>
      <c r="BC36" s="361" t="str">
        <f t="shared" si="56"/>
        <v/>
      </c>
      <c r="BD36" s="361" t="str">
        <f t="shared" si="57"/>
        <v>P</v>
      </c>
      <c r="BE36" s="361" t="str">
        <f t="shared" si="58"/>
        <v>I</v>
      </c>
      <c r="BF36" s="363">
        <f>IF('Marks Entry'!AC38="","",'Marks Entry'!AC38)</f>
        <v>2</v>
      </c>
      <c r="BG36" s="356">
        <f>IF('Marks Entry'!AE38="","",'Marks Entry'!AE38)</f>
        <v>6</v>
      </c>
      <c r="BH36" s="356">
        <f>IF('Marks Entry'!AF38="","",'Marks Entry'!AF38)</f>
        <v>4</v>
      </c>
      <c r="BI36" s="356" t="str">
        <f>IF('Marks Entry'!AG38="","",'Marks Entry'!AG38)</f>
        <v>AB</v>
      </c>
      <c r="BJ36" s="357">
        <f t="shared" si="59"/>
        <v>10</v>
      </c>
      <c r="BK36" s="380">
        <f t="shared" si="60"/>
        <v>7</v>
      </c>
      <c r="BL36" s="356">
        <f>IF('Marks Entry'!AH38="","",'Marks Entry'!AH38)</f>
        <v>31</v>
      </c>
      <c r="BM36" s="356" t="str">
        <f>IF('Marks Entry'!AI38="","",'Marks Entry'!AI38)</f>
        <v/>
      </c>
      <c r="BN36" s="356">
        <f t="shared" si="61"/>
        <v>31</v>
      </c>
      <c r="BO36" s="380">
        <f t="shared" si="62"/>
        <v>23</v>
      </c>
      <c r="BP36" s="377">
        <f>IF(AND($B36="NSO",$E36=""),"",IF(AND('Marks Entry'!AJ38="AB",'Marks Entry'!AK38="AB"),"AB",IF(AND('Marks Entry'!AJ38="ML",'Marks Entry'!AK38="ML"),"RE",IF('Marks Entry'!AJ38="","",ROUNDUP(('Marks Entry'!AJ38+'Marks Entry'!AK38)*30/100,0)))))</f>
        <v>28</v>
      </c>
      <c r="BQ36" s="381">
        <f t="shared" si="63"/>
        <v>58</v>
      </c>
      <c r="BR36" s="361">
        <f t="shared" si="64"/>
        <v>0</v>
      </c>
      <c r="BS36" s="361">
        <f t="shared" si="65"/>
        <v>0</v>
      </c>
      <c r="BT36" s="362">
        <f t="shared" si="66"/>
        <v>100</v>
      </c>
      <c r="BU36" s="361" t="str">
        <f t="shared" si="67"/>
        <v/>
      </c>
      <c r="BV36" s="361" t="str">
        <f t="shared" si="68"/>
        <v>P</v>
      </c>
      <c r="BW36" s="361" t="str">
        <f t="shared" si="69"/>
        <v>II</v>
      </c>
      <c r="BX36" s="363">
        <f>IF('Marks Entry'!AL38="","",'Marks Entry'!AL38)</f>
        <v>3</v>
      </c>
      <c r="BY36" s="356">
        <f>IF('Marks Entry'!AN38="","",'Marks Entry'!AN38)</f>
        <v>4</v>
      </c>
      <c r="BZ36" s="356">
        <f>IF('Marks Entry'!AO38="","",'Marks Entry'!AO38)</f>
        <v>3</v>
      </c>
      <c r="CA36" s="356">
        <f>IF('Marks Entry'!AP38="","",'Marks Entry'!AP38)</f>
        <v>7</v>
      </c>
      <c r="CB36" s="357">
        <f t="shared" si="70"/>
        <v>14</v>
      </c>
      <c r="CC36" s="380">
        <f t="shared" si="71"/>
        <v>10</v>
      </c>
      <c r="CD36" s="356">
        <f>IF('Marks Entry'!AQ38="","",'Marks Entry'!AQ38)</f>
        <v>38</v>
      </c>
      <c r="CE36" s="356">
        <f>IF('Marks Entry'!AR38="","",'Marks Entry'!AR38)</f>
        <v>18</v>
      </c>
      <c r="CF36" s="356">
        <f t="shared" si="72"/>
        <v>56</v>
      </c>
      <c r="CG36" s="380">
        <f t="shared" si="73"/>
        <v>40</v>
      </c>
      <c r="CH36" s="377">
        <f>IF(AND($B36="NSO",$E36=""),"",IF(AND('Marks Entry'!AS38="AB",'Marks Entry'!AT38="AB"),"AB",IF(AND('Marks Entry'!AS38="ML",'Marks Entry'!AT38="ML"),"RE",IF('Marks Entry'!AS38="","",ROUNDUP(('Marks Entry'!AS38+'Marks Entry'!AT38)*30/100,0)))))</f>
        <v>28</v>
      </c>
      <c r="CI36" s="381">
        <f t="shared" si="74"/>
        <v>78</v>
      </c>
      <c r="CJ36" s="361">
        <f t="shared" si="75"/>
        <v>0</v>
      </c>
      <c r="CK36" s="361">
        <f t="shared" si="76"/>
        <v>0</v>
      </c>
      <c r="CL36" s="362">
        <f t="shared" si="77"/>
        <v>100</v>
      </c>
      <c r="CM36" s="361" t="str">
        <f t="shared" si="78"/>
        <v/>
      </c>
      <c r="CN36" s="361" t="str">
        <f t="shared" si="79"/>
        <v>P</v>
      </c>
      <c r="CO36" s="361" t="str">
        <f t="shared" si="80"/>
        <v>D</v>
      </c>
      <c r="CP36" s="363" t="str">
        <f>IF('Marks Entry'!AU38="","",'Marks Entry'!AU38)</f>
        <v/>
      </c>
      <c r="CQ36" s="356" t="str">
        <f>IF('Marks Entry'!AW38="","",'Marks Entry'!AW38)</f>
        <v/>
      </c>
      <c r="CR36" s="356" t="str">
        <f>IF('Marks Entry'!AX38="","",'Marks Entry'!AX38)</f>
        <v/>
      </c>
      <c r="CS36" s="356" t="str">
        <f>IF('Marks Entry'!AY38="","",'Marks Entry'!AY38)</f>
        <v/>
      </c>
      <c r="CT36" s="357" t="str">
        <f t="shared" si="81"/>
        <v/>
      </c>
      <c r="CU36" s="380" t="str">
        <f t="shared" si="82"/>
        <v/>
      </c>
      <c r="CV36" s="356" t="str">
        <f>IF('Marks Entry'!AZ38="","",'Marks Entry'!AZ38)</f>
        <v/>
      </c>
      <c r="CW36" s="356" t="str">
        <f>IF('Marks Entry'!BA38="","",'Marks Entry'!BA38)</f>
        <v/>
      </c>
      <c r="CX36" s="356" t="str">
        <f t="shared" si="83"/>
        <v/>
      </c>
      <c r="CY36" s="380" t="str">
        <f t="shared" si="84"/>
        <v/>
      </c>
      <c r="CZ36" s="377" t="str">
        <f>IF(AND($B36="NSO",$E36=""),"",IF(AND('Marks Entry'!BB38="AB",'Marks Entry'!BC38="AB"),"AB",IF(AND('Marks Entry'!BB38="ML",'Marks Entry'!BC38="ML"),"RE",IF('Marks Entry'!BB38="","",ROUNDUP(('Marks Entry'!BB38+'Marks Entry'!BC38)*30/100,0)))))</f>
        <v/>
      </c>
      <c r="DA36" s="381" t="str">
        <f t="shared" si="85"/>
        <v/>
      </c>
      <c r="DB36" s="361">
        <f t="shared" si="86"/>
        <v>0</v>
      </c>
      <c r="DC36" s="361">
        <f t="shared" si="87"/>
        <v>0</v>
      </c>
      <c r="DD36" s="362" t="str">
        <f t="shared" si="88"/>
        <v/>
      </c>
      <c r="DE36" s="361" t="str">
        <f t="shared" si="89"/>
        <v/>
      </c>
      <c r="DF36" s="361" t="str">
        <f t="shared" si="90"/>
        <v/>
      </c>
      <c r="DG36" s="361" t="str">
        <f t="shared" si="91"/>
        <v/>
      </c>
      <c r="DH36" s="361">
        <f t="shared" si="92"/>
        <v>0</v>
      </c>
      <c r="DI36" s="382" t="str">
        <f t="shared" si="93"/>
        <v>I</v>
      </c>
      <c r="DJ36" s="382" t="str">
        <f t="shared" si="94"/>
        <v>III</v>
      </c>
      <c r="DK36" s="382" t="str">
        <f t="shared" si="95"/>
        <v>I</v>
      </c>
      <c r="DL36" s="382" t="str">
        <f t="shared" si="96"/>
        <v>II</v>
      </c>
      <c r="DM36" s="382" t="str">
        <f t="shared" si="97"/>
        <v>D</v>
      </c>
      <c r="DN36" s="382" t="str">
        <f t="shared" si="98"/>
        <v/>
      </c>
      <c r="DO36" s="365">
        <f t="shared" si="99"/>
        <v>0</v>
      </c>
      <c r="DP36" s="365">
        <f t="shared" si="100"/>
        <v>0</v>
      </c>
      <c r="DQ36" s="365">
        <f t="shared" si="101"/>
        <v>0</v>
      </c>
      <c r="DR36" s="365">
        <f t="shared" si="102"/>
        <v>0</v>
      </c>
      <c r="DS36" s="365">
        <f t="shared" si="103"/>
        <v>0</v>
      </c>
      <c r="DT36" s="383" t="str">
        <f t="shared" si="104"/>
        <v>PASS</v>
      </c>
      <c r="DU36" s="482">
        <f>IF('Marks Entry'!BD38="","",'Marks Entry'!BD38)</f>
        <v>28</v>
      </c>
      <c r="DV36" s="482">
        <f>IF('Marks Entry'!BE38="","",'Marks Entry'!BE38)</f>
        <v>25</v>
      </c>
      <c r="DW36" s="482">
        <f>IF('Marks Entry'!BF38="","",'Marks Entry'!BF38)</f>
        <v>40</v>
      </c>
      <c r="DX36" s="384">
        <f t="shared" si="105"/>
        <v>93</v>
      </c>
      <c r="DY36" s="356" t="str">
        <f t="shared" si="106"/>
        <v>I</v>
      </c>
      <c r="DZ36" s="385" t="str">
        <f t="shared" si="107"/>
        <v/>
      </c>
      <c r="EA36" s="356" t="str">
        <f t="shared" si="108"/>
        <v>III</v>
      </c>
      <c r="EB36" s="385" t="str">
        <f t="shared" si="109"/>
        <v/>
      </c>
      <c r="EC36" s="356" t="str">
        <f t="shared" si="110"/>
        <v>I</v>
      </c>
      <c r="ED36" s="356" t="str">
        <f t="shared" si="111"/>
        <v>I</v>
      </c>
      <c r="EE36" s="356" t="str">
        <f t="shared" si="112"/>
        <v/>
      </c>
      <c r="EF36" s="386" t="str">
        <f t="shared" si="113"/>
        <v/>
      </c>
      <c r="EG36" s="385" t="str">
        <f t="shared" si="114"/>
        <v/>
      </c>
      <c r="EH36" s="356" t="str">
        <f t="shared" si="115"/>
        <v>II</v>
      </c>
      <c r="EI36" s="356" t="str">
        <f t="shared" si="116"/>
        <v/>
      </c>
      <c r="EJ36" s="356" t="str">
        <f t="shared" si="117"/>
        <v>II</v>
      </c>
      <c r="EK36" s="356" t="str">
        <f t="shared" si="118"/>
        <v/>
      </c>
      <c r="EL36" s="385" t="str">
        <f t="shared" si="119"/>
        <v/>
      </c>
      <c r="EM36" s="356" t="str">
        <f t="shared" si="120"/>
        <v>D</v>
      </c>
      <c r="EN36" s="356" t="str">
        <f t="shared" si="121"/>
        <v/>
      </c>
      <c r="EO36" s="356" t="str">
        <f t="shared" si="122"/>
        <v/>
      </c>
      <c r="EP36" s="356" t="str">
        <f t="shared" si="123"/>
        <v>D</v>
      </c>
      <c r="EQ36" s="385" t="str">
        <f t="shared" si="124"/>
        <v/>
      </c>
      <c r="ER36" s="356" t="str">
        <f t="shared" si="125"/>
        <v/>
      </c>
      <c r="ES36" s="356" t="str">
        <f t="shared" si="126"/>
        <v/>
      </c>
      <c r="ET36" s="356" t="str">
        <f t="shared" si="127"/>
        <v/>
      </c>
      <c r="EU36" s="356" t="str">
        <f t="shared" si="128"/>
        <v/>
      </c>
      <c r="EV36" s="385" t="str">
        <f t="shared" si="129"/>
        <v/>
      </c>
      <c r="EW36" s="385" t="str">
        <f t="shared" si="130"/>
        <v>D</v>
      </c>
      <c r="EX36" s="387">
        <f>IF('Student DATA Entry'!I33="","",'Student DATA Entry'!I33)</f>
        <v>370</v>
      </c>
      <c r="EY36" s="388">
        <f>IF('Student DATA Entry'!J33="","",'Student DATA Entry'!J33)</f>
        <v>282</v>
      </c>
      <c r="EZ36" s="373" t="str">
        <f t="shared" si="131"/>
        <v xml:space="preserve">      </v>
      </c>
      <c r="FA36" s="373" t="str">
        <f t="shared" si="132"/>
        <v xml:space="preserve">      </v>
      </c>
      <c r="FB36" s="373" t="str">
        <f t="shared" si="133"/>
        <v xml:space="preserve">      </v>
      </c>
      <c r="FC36" s="373" t="str">
        <f t="shared" si="134"/>
        <v xml:space="preserve">          INFORMATION TECHNOLOGY AND PROCESSING 1    </v>
      </c>
      <c r="FD36" s="373" t="str">
        <f t="shared" si="135"/>
        <v>Promoted to Class 12th</v>
      </c>
      <c r="FE36" s="484">
        <f t="shared" si="136"/>
        <v>312</v>
      </c>
      <c r="FF36" s="390">
        <f t="shared" si="137"/>
        <v>62.4</v>
      </c>
      <c r="FG36" s="483" t="str">
        <f t="shared" si="138"/>
        <v>I</v>
      </c>
      <c r="FH36" s="392">
        <f t="shared" si="27"/>
        <v>8.0000000000000231</v>
      </c>
      <c r="FI36" s="482" t="str">
        <f t="shared" si="139"/>
        <v/>
      </c>
      <c r="FJ36" s="394"/>
    </row>
    <row r="37" spans="1:166" s="393" customFormat="1" ht="22" customHeight="1">
      <c r="A37" s="375">
        <v>32</v>
      </c>
      <c r="B37" s="376">
        <f>IF('Marks Entry'!B39="","",VALUE('Marks Entry'!B39))</f>
        <v>1133</v>
      </c>
      <c r="C37" s="377">
        <f>IF('Marks Entry'!C39="","",'Marks Entry'!C39)</f>
        <v>6342</v>
      </c>
      <c r="D37" s="378">
        <f>IF('Marks Entry'!D39="","",'Marks Entry'!D39)</f>
        <v>37487</v>
      </c>
      <c r="E37" s="379" t="str">
        <f>IF('Marks Entry'!E39="","",'Marks Entry'!E39)</f>
        <v>POOJA MEHRA</v>
      </c>
      <c r="F37" s="379" t="str">
        <f>IF('Marks Entry'!F39="","",'Marks Entry'!F39)</f>
        <v>NARAYAN MEHRA</v>
      </c>
      <c r="G37" s="379" t="str">
        <f>IF('Marks Entry'!G39="","",'Marks Entry'!G39)</f>
        <v>SANTOSH MEHRA</v>
      </c>
      <c r="H37" s="356" t="str">
        <f>IF('Marks Entry'!H39="","",'Marks Entry'!H39)</f>
        <v>OBC</v>
      </c>
      <c r="I37" s="356" t="str">
        <f>IF('Marks Entry'!I39="","",'Marks Entry'!I39)</f>
        <v>F</v>
      </c>
      <c r="J37" s="356">
        <f>IF('Marks Entry'!J39="","",'Marks Entry'!J39)</f>
        <v>4</v>
      </c>
      <c r="K37" s="356">
        <f>IF('Marks Entry'!K39="","",'Marks Entry'!K39)</f>
        <v>7</v>
      </c>
      <c r="L37" s="356">
        <f>IF('Marks Entry'!L39="","",'Marks Entry'!L39)</f>
        <v>8</v>
      </c>
      <c r="M37" s="357">
        <f t="shared" si="28"/>
        <v>19</v>
      </c>
      <c r="N37" s="380">
        <f t="shared" si="29"/>
        <v>13</v>
      </c>
      <c r="O37" s="356">
        <f>IF('Marks Entry'!M39="","",'Marks Entry'!M39)</f>
        <v>35</v>
      </c>
      <c r="P37" s="380">
        <f t="shared" si="30"/>
        <v>25</v>
      </c>
      <c r="Q37" s="377">
        <f>IF(AND($B37="NSO",$E37="",O37=""),"",IF(AND('Marks Entry'!N39="AB"),"AB",IF(AND('Marks Entry'!N39="ML"),"RE",IF('Marks Entry'!N39="","",ROUNDUP('Marks Entry'!N39*30/100,0)))))</f>
        <v>29</v>
      </c>
      <c r="R37" s="381">
        <f t="shared" si="31"/>
        <v>67</v>
      </c>
      <c r="S37" s="361">
        <f t="shared" si="32"/>
        <v>0</v>
      </c>
      <c r="T37" s="361">
        <f t="shared" si="33"/>
        <v>0</v>
      </c>
      <c r="U37" s="362">
        <f t="shared" si="34"/>
        <v>100</v>
      </c>
      <c r="V37" s="361" t="str">
        <f t="shared" si="35"/>
        <v/>
      </c>
      <c r="W37" s="361" t="str">
        <f t="shared" si="36"/>
        <v>P</v>
      </c>
      <c r="X37" s="361" t="str">
        <f t="shared" si="37"/>
        <v>I</v>
      </c>
      <c r="Y37" s="356">
        <f>IF('Marks Entry'!O39="","",'Marks Entry'!O39)</f>
        <v>5</v>
      </c>
      <c r="Z37" s="356">
        <f>IF('Marks Entry'!P39="","",'Marks Entry'!P39)</f>
        <v>6</v>
      </c>
      <c r="AA37" s="356">
        <f>IF('Marks Entry'!Q39="","",'Marks Entry'!Q39)</f>
        <v>5</v>
      </c>
      <c r="AB37" s="357">
        <f t="shared" si="38"/>
        <v>16</v>
      </c>
      <c r="AC37" s="380">
        <f t="shared" si="39"/>
        <v>11</v>
      </c>
      <c r="AD37" s="356">
        <f>IF('Marks Entry'!R39="","",'Marks Entry'!R39)</f>
        <v>12</v>
      </c>
      <c r="AE37" s="380">
        <f t="shared" si="40"/>
        <v>9</v>
      </c>
      <c r="AF37" s="377">
        <f>IF(AND($B37="NSO",$E37=""),"",IF(AND('Marks Entry'!S39="AB"),"AB",IF(AND('Marks Entry'!S39="ML"),"RE",IF('Marks Entry'!S39="","",ROUNDUP('Marks Entry'!S39*30/100,0)))))</f>
        <v>29</v>
      </c>
      <c r="AG37" s="381">
        <f t="shared" si="41"/>
        <v>49</v>
      </c>
      <c r="AH37" s="361">
        <f t="shared" si="42"/>
        <v>0</v>
      </c>
      <c r="AI37" s="361">
        <f t="shared" si="43"/>
        <v>0</v>
      </c>
      <c r="AJ37" s="362">
        <f t="shared" si="44"/>
        <v>100</v>
      </c>
      <c r="AK37" s="361" t="str">
        <f t="shared" si="45"/>
        <v/>
      </c>
      <c r="AL37" s="361" t="str">
        <f t="shared" si="46"/>
        <v>P</v>
      </c>
      <c r="AM37" s="361" t="str">
        <f t="shared" si="47"/>
        <v>II</v>
      </c>
      <c r="AN37" s="363">
        <f>IF('Marks Entry'!T39="","",'Marks Entry'!T39)</f>
        <v>1</v>
      </c>
      <c r="AO37" s="356">
        <f>IF('Marks Entry'!V39="","",'Marks Entry'!V39)</f>
        <v>9</v>
      </c>
      <c r="AP37" s="356">
        <f>IF('Marks Entry'!W39="","",'Marks Entry'!W39)</f>
        <v>8</v>
      </c>
      <c r="AQ37" s="356">
        <f>IF('Marks Entry'!X39="","",'Marks Entry'!X39)</f>
        <v>8</v>
      </c>
      <c r="AR37" s="357">
        <f t="shared" si="48"/>
        <v>25</v>
      </c>
      <c r="AS37" s="380">
        <f t="shared" si="49"/>
        <v>17</v>
      </c>
      <c r="AT37" s="356">
        <f>IF('Marks Entry'!Y39="","",'Marks Entry'!Y39)</f>
        <v>13</v>
      </c>
      <c r="AU37" s="356">
        <f>IF('Marks Entry'!Z39="","",'Marks Entry'!Z39)</f>
        <v>12</v>
      </c>
      <c r="AV37" s="356">
        <f t="shared" si="50"/>
        <v>25</v>
      </c>
      <c r="AW37" s="380">
        <f t="shared" si="51"/>
        <v>18</v>
      </c>
      <c r="AX37" s="377">
        <f>IF(AND($B37="NSO",$E37=""),"",IF(AND('Marks Entry'!AA39="AB",'Marks Entry'!AB39="AB"),"AB",IF(AND('Marks Entry'!AA39="ML",'Marks Entry'!AB39="ML"),"RE",IF('Marks Entry'!AA39="","",ROUNDUP(('Marks Entry'!AA39+'Marks Entry'!AB39)*30/100,0)))))</f>
        <v>28</v>
      </c>
      <c r="AY37" s="381">
        <f t="shared" si="52"/>
        <v>63</v>
      </c>
      <c r="AZ37" s="361">
        <f t="shared" si="53"/>
        <v>0</v>
      </c>
      <c r="BA37" s="361">
        <f t="shared" si="54"/>
        <v>0</v>
      </c>
      <c r="BB37" s="362">
        <f t="shared" si="55"/>
        <v>100</v>
      </c>
      <c r="BC37" s="361" t="str">
        <f t="shared" si="56"/>
        <v/>
      </c>
      <c r="BD37" s="361" t="str">
        <f t="shared" si="57"/>
        <v>P</v>
      </c>
      <c r="BE37" s="361" t="str">
        <f t="shared" si="58"/>
        <v>I</v>
      </c>
      <c r="BF37" s="363">
        <f>IF('Marks Entry'!AC39="","",'Marks Entry'!AC39)</f>
        <v>2</v>
      </c>
      <c r="BG37" s="356">
        <f>IF('Marks Entry'!AE39="","",'Marks Entry'!AE39)</f>
        <v>6</v>
      </c>
      <c r="BH37" s="356">
        <f>IF('Marks Entry'!AF39="","",'Marks Entry'!AF39)</f>
        <v>4</v>
      </c>
      <c r="BI37" s="356" t="str">
        <f>IF('Marks Entry'!AG39="","",'Marks Entry'!AG39)</f>
        <v>AB</v>
      </c>
      <c r="BJ37" s="357">
        <f t="shared" si="59"/>
        <v>10</v>
      </c>
      <c r="BK37" s="380">
        <f t="shared" si="60"/>
        <v>7</v>
      </c>
      <c r="BL37" s="356">
        <f>IF('Marks Entry'!AH39="","",'Marks Entry'!AH39)</f>
        <v>31</v>
      </c>
      <c r="BM37" s="356" t="str">
        <f>IF('Marks Entry'!AI39="","",'Marks Entry'!AI39)</f>
        <v/>
      </c>
      <c r="BN37" s="356">
        <f t="shared" si="61"/>
        <v>31</v>
      </c>
      <c r="BO37" s="380">
        <f t="shared" si="62"/>
        <v>23</v>
      </c>
      <c r="BP37" s="377">
        <f>IF(AND($B37="NSO",$E37=""),"",IF(AND('Marks Entry'!AJ39="AB",'Marks Entry'!AK39="AB"),"AB",IF(AND('Marks Entry'!AJ39="ML",'Marks Entry'!AK39="ML"),"RE",IF('Marks Entry'!AJ39="","",ROUNDUP(('Marks Entry'!AJ39+'Marks Entry'!AK39)*30/100,0)))))</f>
        <v>28</v>
      </c>
      <c r="BQ37" s="381">
        <f t="shared" si="63"/>
        <v>58</v>
      </c>
      <c r="BR37" s="361">
        <f t="shared" si="64"/>
        <v>0</v>
      </c>
      <c r="BS37" s="361">
        <f t="shared" si="65"/>
        <v>0</v>
      </c>
      <c r="BT37" s="362">
        <f t="shared" si="66"/>
        <v>100</v>
      </c>
      <c r="BU37" s="361" t="str">
        <f t="shared" si="67"/>
        <v/>
      </c>
      <c r="BV37" s="361" t="str">
        <f t="shared" si="68"/>
        <v>P</v>
      </c>
      <c r="BW37" s="361" t="str">
        <f t="shared" si="69"/>
        <v>II</v>
      </c>
      <c r="BX37" s="363">
        <f>IF('Marks Entry'!AL39="","",'Marks Entry'!AL39)</f>
        <v>3</v>
      </c>
      <c r="BY37" s="356">
        <f>IF('Marks Entry'!AN39="","",'Marks Entry'!AN39)</f>
        <v>4</v>
      </c>
      <c r="BZ37" s="356">
        <f>IF('Marks Entry'!AO39="","",'Marks Entry'!AO39)</f>
        <v>3</v>
      </c>
      <c r="CA37" s="356">
        <f>IF('Marks Entry'!AP39="","",'Marks Entry'!AP39)</f>
        <v>7</v>
      </c>
      <c r="CB37" s="357">
        <f t="shared" si="70"/>
        <v>14</v>
      </c>
      <c r="CC37" s="380">
        <f t="shared" si="71"/>
        <v>10</v>
      </c>
      <c r="CD37" s="356">
        <f>IF('Marks Entry'!AQ39="","",'Marks Entry'!AQ39)</f>
        <v>38</v>
      </c>
      <c r="CE37" s="356">
        <f>IF('Marks Entry'!AR39="","",'Marks Entry'!AR39)</f>
        <v>18</v>
      </c>
      <c r="CF37" s="356">
        <f t="shared" si="72"/>
        <v>56</v>
      </c>
      <c r="CG37" s="380">
        <f t="shared" si="73"/>
        <v>40</v>
      </c>
      <c r="CH37" s="377">
        <f>IF(AND($B37="NSO",$E37=""),"",IF(AND('Marks Entry'!AS39="AB",'Marks Entry'!AT39="AB"),"AB",IF(AND('Marks Entry'!AS39="ML",'Marks Entry'!AT39="ML"),"RE",IF('Marks Entry'!AS39="","",ROUNDUP(('Marks Entry'!AS39+'Marks Entry'!AT39)*30/100,0)))))</f>
        <v>28</v>
      </c>
      <c r="CI37" s="381">
        <f t="shared" si="74"/>
        <v>78</v>
      </c>
      <c r="CJ37" s="361">
        <f t="shared" si="75"/>
        <v>0</v>
      </c>
      <c r="CK37" s="361">
        <f t="shared" si="76"/>
        <v>0</v>
      </c>
      <c r="CL37" s="362">
        <f t="shared" si="77"/>
        <v>100</v>
      </c>
      <c r="CM37" s="361" t="str">
        <f t="shared" si="78"/>
        <v/>
      </c>
      <c r="CN37" s="361" t="str">
        <f t="shared" si="79"/>
        <v>P</v>
      </c>
      <c r="CO37" s="361" t="str">
        <f t="shared" si="80"/>
        <v>D</v>
      </c>
      <c r="CP37" s="363" t="str">
        <f>IF('Marks Entry'!AU39="","",'Marks Entry'!AU39)</f>
        <v/>
      </c>
      <c r="CQ37" s="356" t="str">
        <f>IF('Marks Entry'!AW39="","",'Marks Entry'!AW39)</f>
        <v/>
      </c>
      <c r="CR37" s="356" t="str">
        <f>IF('Marks Entry'!AX39="","",'Marks Entry'!AX39)</f>
        <v/>
      </c>
      <c r="CS37" s="356" t="str">
        <f>IF('Marks Entry'!AY39="","",'Marks Entry'!AY39)</f>
        <v/>
      </c>
      <c r="CT37" s="357" t="str">
        <f t="shared" si="81"/>
        <v/>
      </c>
      <c r="CU37" s="380" t="str">
        <f t="shared" si="82"/>
        <v/>
      </c>
      <c r="CV37" s="356" t="str">
        <f>IF('Marks Entry'!AZ39="","",'Marks Entry'!AZ39)</f>
        <v/>
      </c>
      <c r="CW37" s="356" t="str">
        <f>IF('Marks Entry'!BA39="","",'Marks Entry'!BA39)</f>
        <v/>
      </c>
      <c r="CX37" s="356" t="str">
        <f t="shared" si="83"/>
        <v/>
      </c>
      <c r="CY37" s="380" t="str">
        <f t="shared" si="84"/>
        <v/>
      </c>
      <c r="CZ37" s="377" t="str">
        <f>IF(AND($B37="NSO",$E37=""),"",IF(AND('Marks Entry'!BB39="AB",'Marks Entry'!BC39="AB"),"AB",IF(AND('Marks Entry'!BB39="ML",'Marks Entry'!BC39="ML"),"RE",IF('Marks Entry'!BB39="","",ROUNDUP(('Marks Entry'!BB39+'Marks Entry'!BC39)*30/100,0)))))</f>
        <v/>
      </c>
      <c r="DA37" s="381" t="str">
        <f t="shared" si="85"/>
        <v/>
      </c>
      <c r="DB37" s="361">
        <f t="shared" si="86"/>
        <v>0</v>
      </c>
      <c r="DC37" s="361">
        <f t="shared" si="87"/>
        <v>0</v>
      </c>
      <c r="DD37" s="362" t="str">
        <f t="shared" si="88"/>
        <v/>
      </c>
      <c r="DE37" s="361" t="str">
        <f t="shared" si="89"/>
        <v/>
      </c>
      <c r="DF37" s="361" t="str">
        <f t="shared" si="90"/>
        <v/>
      </c>
      <c r="DG37" s="361" t="str">
        <f t="shared" si="91"/>
        <v/>
      </c>
      <c r="DH37" s="361">
        <f t="shared" si="92"/>
        <v>0</v>
      </c>
      <c r="DI37" s="382" t="str">
        <f t="shared" si="93"/>
        <v>I</v>
      </c>
      <c r="DJ37" s="382" t="str">
        <f t="shared" si="94"/>
        <v>II</v>
      </c>
      <c r="DK37" s="382" t="str">
        <f t="shared" si="95"/>
        <v>I</v>
      </c>
      <c r="DL37" s="382" t="str">
        <f t="shared" si="96"/>
        <v>II</v>
      </c>
      <c r="DM37" s="382" t="str">
        <f t="shared" si="97"/>
        <v>D</v>
      </c>
      <c r="DN37" s="382" t="str">
        <f t="shared" si="98"/>
        <v/>
      </c>
      <c r="DO37" s="365">
        <f t="shared" si="99"/>
        <v>0</v>
      </c>
      <c r="DP37" s="365">
        <f t="shared" si="100"/>
        <v>0</v>
      </c>
      <c r="DQ37" s="365">
        <f t="shared" si="101"/>
        <v>0</v>
      </c>
      <c r="DR37" s="365">
        <f t="shared" si="102"/>
        <v>0</v>
      </c>
      <c r="DS37" s="365">
        <f t="shared" si="103"/>
        <v>0</v>
      </c>
      <c r="DT37" s="383" t="str">
        <f t="shared" si="104"/>
        <v>PASS</v>
      </c>
      <c r="DU37" s="482">
        <f>IF('Marks Entry'!BD39="","",'Marks Entry'!BD39)</f>
        <v>28</v>
      </c>
      <c r="DV37" s="482">
        <f>IF('Marks Entry'!BE39="","",'Marks Entry'!BE39)</f>
        <v>25</v>
      </c>
      <c r="DW37" s="482">
        <f>IF('Marks Entry'!BF39="","",'Marks Entry'!BF39)</f>
        <v>40</v>
      </c>
      <c r="DX37" s="384">
        <f t="shared" si="105"/>
        <v>93</v>
      </c>
      <c r="DY37" s="356" t="str">
        <f t="shared" si="106"/>
        <v>I</v>
      </c>
      <c r="DZ37" s="385" t="str">
        <f t="shared" si="107"/>
        <v/>
      </c>
      <c r="EA37" s="356" t="str">
        <f t="shared" si="108"/>
        <v>II</v>
      </c>
      <c r="EB37" s="385" t="str">
        <f t="shared" si="109"/>
        <v/>
      </c>
      <c r="EC37" s="356" t="str">
        <f t="shared" si="110"/>
        <v>I</v>
      </c>
      <c r="ED37" s="356" t="str">
        <f t="shared" si="111"/>
        <v>I</v>
      </c>
      <c r="EE37" s="356" t="str">
        <f t="shared" si="112"/>
        <v/>
      </c>
      <c r="EF37" s="386" t="str">
        <f t="shared" si="113"/>
        <v/>
      </c>
      <c r="EG37" s="385" t="str">
        <f t="shared" si="114"/>
        <v/>
      </c>
      <c r="EH37" s="356" t="str">
        <f t="shared" si="115"/>
        <v>II</v>
      </c>
      <c r="EI37" s="356" t="str">
        <f t="shared" si="116"/>
        <v/>
      </c>
      <c r="EJ37" s="356" t="str">
        <f t="shared" si="117"/>
        <v>II</v>
      </c>
      <c r="EK37" s="356" t="str">
        <f t="shared" si="118"/>
        <v/>
      </c>
      <c r="EL37" s="385" t="str">
        <f t="shared" si="119"/>
        <v/>
      </c>
      <c r="EM37" s="356" t="str">
        <f t="shared" si="120"/>
        <v>D</v>
      </c>
      <c r="EN37" s="356" t="str">
        <f t="shared" si="121"/>
        <v/>
      </c>
      <c r="EO37" s="356" t="str">
        <f t="shared" si="122"/>
        <v/>
      </c>
      <c r="EP37" s="356" t="str">
        <f t="shared" si="123"/>
        <v>D</v>
      </c>
      <c r="EQ37" s="385" t="str">
        <f t="shared" si="124"/>
        <v/>
      </c>
      <c r="ER37" s="356" t="str">
        <f t="shared" si="125"/>
        <v/>
      </c>
      <c r="ES37" s="356" t="str">
        <f t="shared" si="126"/>
        <v/>
      </c>
      <c r="ET37" s="356" t="str">
        <f t="shared" si="127"/>
        <v/>
      </c>
      <c r="EU37" s="356" t="str">
        <f t="shared" si="128"/>
        <v/>
      </c>
      <c r="EV37" s="385" t="str">
        <f t="shared" si="129"/>
        <v/>
      </c>
      <c r="EW37" s="385" t="str">
        <f t="shared" si="130"/>
        <v>D</v>
      </c>
      <c r="EX37" s="387">
        <f>IF('Student DATA Entry'!I34="","",'Student DATA Entry'!I34)</f>
        <v>370</v>
      </c>
      <c r="EY37" s="388">
        <f>IF('Student DATA Entry'!J34="","",'Student DATA Entry'!J34)</f>
        <v>294</v>
      </c>
      <c r="EZ37" s="373" t="str">
        <f t="shared" si="131"/>
        <v xml:space="preserve">      </v>
      </c>
      <c r="FA37" s="373" t="str">
        <f t="shared" si="132"/>
        <v xml:space="preserve">      </v>
      </c>
      <c r="FB37" s="373" t="str">
        <f t="shared" si="133"/>
        <v xml:space="preserve">      </v>
      </c>
      <c r="FC37" s="373" t="str">
        <f t="shared" si="134"/>
        <v xml:space="preserve">          INFORMATION TECHNOLOGY AND PROCESSING 1    </v>
      </c>
      <c r="FD37" s="373" t="str">
        <f t="shared" si="135"/>
        <v>Promoted to Class 12th</v>
      </c>
      <c r="FE37" s="484">
        <f t="shared" si="136"/>
        <v>315</v>
      </c>
      <c r="FF37" s="390">
        <f t="shared" si="137"/>
        <v>63</v>
      </c>
      <c r="FG37" s="483" t="str">
        <f t="shared" si="138"/>
        <v>I</v>
      </c>
      <c r="FH37" s="392">
        <f t="shared" si="27"/>
        <v>5.0000000000000266</v>
      </c>
      <c r="FI37" s="482" t="str">
        <f t="shared" si="139"/>
        <v/>
      </c>
      <c r="FJ37" s="394"/>
    </row>
    <row r="38" spans="1:166" s="393" customFormat="1" ht="22" customHeight="1">
      <c r="A38" s="375">
        <v>33</v>
      </c>
      <c r="B38" s="376">
        <f>IF('Marks Entry'!B40="","",VALUE('Marks Entry'!B40))</f>
        <v>1134</v>
      </c>
      <c r="C38" s="377">
        <f>IF('Marks Entry'!C40="","",'Marks Entry'!C40)</f>
        <v>6244</v>
      </c>
      <c r="D38" s="378">
        <f>IF('Marks Entry'!D40="","",'Marks Entry'!D40)</f>
        <v>37568</v>
      </c>
      <c r="E38" s="379" t="str">
        <f>IF('Marks Entry'!E40="","",'Marks Entry'!E40)</f>
        <v>PRIYANKA BAIRWA</v>
      </c>
      <c r="F38" s="379" t="str">
        <f>IF('Marks Entry'!F40="","",'Marks Entry'!F40)</f>
        <v>SHANKAR LAL BAIRWA</v>
      </c>
      <c r="G38" s="379" t="str">
        <f>IF('Marks Entry'!G40="","",'Marks Entry'!G40)</f>
        <v>CHANDRA KALA BAIRWA</v>
      </c>
      <c r="H38" s="356" t="str">
        <f>IF('Marks Entry'!H40="","",'Marks Entry'!H40)</f>
        <v>SC</v>
      </c>
      <c r="I38" s="356" t="str">
        <f>IF('Marks Entry'!I40="","",'Marks Entry'!I40)</f>
        <v>F</v>
      </c>
      <c r="J38" s="356">
        <f>IF('Marks Entry'!J40="","",'Marks Entry'!J40)</f>
        <v>4</v>
      </c>
      <c r="K38" s="356">
        <f>IF('Marks Entry'!K40="","",'Marks Entry'!K40)</f>
        <v>7</v>
      </c>
      <c r="L38" s="356">
        <f>IF('Marks Entry'!L40="","",'Marks Entry'!L40)</f>
        <v>8</v>
      </c>
      <c r="M38" s="357">
        <f t="shared" si="28"/>
        <v>19</v>
      </c>
      <c r="N38" s="380">
        <f t="shared" si="29"/>
        <v>13</v>
      </c>
      <c r="O38" s="356">
        <f>IF('Marks Entry'!M40="","",'Marks Entry'!M40)</f>
        <v>35</v>
      </c>
      <c r="P38" s="380">
        <f t="shared" si="30"/>
        <v>25</v>
      </c>
      <c r="Q38" s="377">
        <f>IF(AND($B38="NSO",$E38="",O38=""),"",IF(AND('Marks Entry'!N40="AB"),"AB",IF(AND('Marks Entry'!N40="ML"),"RE",IF('Marks Entry'!N40="","",ROUNDUP('Marks Entry'!N40*30/100,0)))))</f>
        <v>29</v>
      </c>
      <c r="R38" s="381">
        <f t="shared" si="31"/>
        <v>67</v>
      </c>
      <c r="S38" s="361">
        <f t="shared" si="32"/>
        <v>0</v>
      </c>
      <c r="T38" s="361">
        <f t="shared" si="33"/>
        <v>0</v>
      </c>
      <c r="U38" s="362">
        <f t="shared" si="34"/>
        <v>100</v>
      </c>
      <c r="V38" s="361" t="str">
        <f t="shared" si="35"/>
        <v/>
      </c>
      <c r="W38" s="361" t="str">
        <f t="shared" si="36"/>
        <v>P</v>
      </c>
      <c r="X38" s="361" t="str">
        <f t="shared" si="37"/>
        <v>I</v>
      </c>
      <c r="Y38" s="356">
        <f>IF('Marks Entry'!O40="","",'Marks Entry'!O40)</f>
        <v>5</v>
      </c>
      <c r="Z38" s="356">
        <f>IF('Marks Entry'!P40="","",'Marks Entry'!P40)</f>
        <v>6</v>
      </c>
      <c r="AA38" s="356">
        <f>IF('Marks Entry'!Q40="","",'Marks Entry'!Q40)</f>
        <v>5</v>
      </c>
      <c r="AB38" s="357">
        <f t="shared" si="38"/>
        <v>16</v>
      </c>
      <c r="AC38" s="380">
        <f t="shared" si="39"/>
        <v>11</v>
      </c>
      <c r="AD38" s="356">
        <f>IF('Marks Entry'!R40="","",'Marks Entry'!R40)</f>
        <v>12</v>
      </c>
      <c r="AE38" s="380">
        <f t="shared" si="40"/>
        <v>9</v>
      </c>
      <c r="AF38" s="377">
        <f>IF(AND($B38="NSO",$E38=""),"",IF(AND('Marks Entry'!S40="AB"),"AB",IF(AND('Marks Entry'!S40="ML"),"RE",IF('Marks Entry'!S40="","",ROUNDUP('Marks Entry'!S40*30/100,0)))))</f>
        <v>29</v>
      </c>
      <c r="AG38" s="381">
        <f t="shared" si="41"/>
        <v>49</v>
      </c>
      <c r="AH38" s="361">
        <f t="shared" si="42"/>
        <v>0</v>
      </c>
      <c r="AI38" s="361">
        <f t="shared" si="43"/>
        <v>0</v>
      </c>
      <c r="AJ38" s="362">
        <f t="shared" si="44"/>
        <v>100</v>
      </c>
      <c r="AK38" s="361" t="str">
        <f t="shared" si="45"/>
        <v/>
      </c>
      <c r="AL38" s="361" t="str">
        <f t="shared" si="46"/>
        <v>P</v>
      </c>
      <c r="AM38" s="361" t="str">
        <f t="shared" si="47"/>
        <v>II</v>
      </c>
      <c r="AN38" s="363">
        <f>IF('Marks Entry'!T40="","",'Marks Entry'!T40)</f>
        <v>1</v>
      </c>
      <c r="AO38" s="356">
        <f>IF('Marks Entry'!V40="","",'Marks Entry'!V40)</f>
        <v>9</v>
      </c>
      <c r="AP38" s="356">
        <f>IF('Marks Entry'!W40="","",'Marks Entry'!W40)</f>
        <v>8</v>
      </c>
      <c r="AQ38" s="356">
        <f>IF('Marks Entry'!X40="","",'Marks Entry'!X40)</f>
        <v>8</v>
      </c>
      <c r="AR38" s="357">
        <f t="shared" si="48"/>
        <v>25</v>
      </c>
      <c r="AS38" s="380">
        <f t="shared" si="49"/>
        <v>17</v>
      </c>
      <c r="AT38" s="356">
        <f>IF('Marks Entry'!Y40="","",'Marks Entry'!Y40)</f>
        <v>13</v>
      </c>
      <c r="AU38" s="356">
        <f>IF('Marks Entry'!Z40="","",'Marks Entry'!Z40)</f>
        <v>12</v>
      </c>
      <c r="AV38" s="356">
        <f t="shared" si="50"/>
        <v>25</v>
      </c>
      <c r="AW38" s="380">
        <f t="shared" si="51"/>
        <v>18</v>
      </c>
      <c r="AX38" s="377">
        <f>IF(AND($B38="NSO",$E38=""),"",IF(AND('Marks Entry'!AA40="AB",'Marks Entry'!AB40="AB"),"AB",IF(AND('Marks Entry'!AA40="ML",'Marks Entry'!AB40="ML"),"RE",IF('Marks Entry'!AA40="","",ROUNDUP(('Marks Entry'!AA40+'Marks Entry'!AB40)*30/100,0)))))</f>
        <v>28</v>
      </c>
      <c r="AY38" s="381">
        <f t="shared" si="52"/>
        <v>63</v>
      </c>
      <c r="AZ38" s="361">
        <f t="shared" si="53"/>
        <v>0</v>
      </c>
      <c r="BA38" s="361">
        <f t="shared" si="54"/>
        <v>0</v>
      </c>
      <c r="BB38" s="362">
        <f t="shared" si="55"/>
        <v>100</v>
      </c>
      <c r="BC38" s="361" t="str">
        <f t="shared" si="56"/>
        <v/>
      </c>
      <c r="BD38" s="361" t="str">
        <f t="shared" si="57"/>
        <v>P</v>
      </c>
      <c r="BE38" s="361" t="str">
        <f t="shared" si="58"/>
        <v>I</v>
      </c>
      <c r="BF38" s="363">
        <f>IF('Marks Entry'!AC40="","",'Marks Entry'!AC40)</f>
        <v>2</v>
      </c>
      <c r="BG38" s="356">
        <f>IF('Marks Entry'!AE40="","",'Marks Entry'!AE40)</f>
        <v>6</v>
      </c>
      <c r="BH38" s="356">
        <f>IF('Marks Entry'!AF40="","",'Marks Entry'!AF40)</f>
        <v>4</v>
      </c>
      <c r="BI38" s="356" t="str">
        <f>IF('Marks Entry'!AG40="","",'Marks Entry'!AG40)</f>
        <v>AB</v>
      </c>
      <c r="BJ38" s="357">
        <f t="shared" si="59"/>
        <v>10</v>
      </c>
      <c r="BK38" s="380">
        <f t="shared" si="60"/>
        <v>7</v>
      </c>
      <c r="BL38" s="356">
        <f>IF('Marks Entry'!AH40="","",'Marks Entry'!AH40)</f>
        <v>31</v>
      </c>
      <c r="BM38" s="356" t="str">
        <f>IF('Marks Entry'!AI40="","",'Marks Entry'!AI40)</f>
        <v/>
      </c>
      <c r="BN38" s="356">
        <f t="shared" si="61"/>
        <v>31</v>
      </c>
      <c r="BO38" s="380">
        <f t="shared" si="62"/>
        <v>23</v>
      </c>
      <c r="BP38" s="377">
        <f>IF(AND($B38="NSO",$E38=""),"",IF(AND('Marks Entry'!AJ40="AB",'Marks Entry'!AK40="AB"),"AB",IF(AND('Marks Entry'!AJ40="ML",'Marks Entry'!AK40="ML"),"RE",IF('Marks Entry'!AJ40="","",ROUNDUP(('Marks Entry'!AJ40+'Marks Entry'!AK40)*30/100,0)))))</f>
        <v>28</v>
      </c>
      <c r="BQ38" s="381">
        <f t="shared" si="63"/>
        <v>58</v>
      </c>
      <c r="BR38" s="361">
        <f t="shared" si="64"/>
        <v>0</v>
      </c>
      <c r="BS38" s="361">
        <f t="shared" si="65"/>
        <v>0</v>
      </c>
      <c r="BT38" s="362">
        <f t="shared" si="66"/>
        <v>100</v>
      </c>
      <c r="BU38" s="361" t="str">
        <f t="shared" si="67"/>
        <v/>
      </c>
      <c r="BV38" s="361" t="str">
        <f t="shared" si="68"/>
        <v>P</v>
      </c>
      <c r="BW38" s="361" t="str">
        <f t="shared" si="69"/>
        <v>II</v>
      </c>
      <c r="BX38" s="363">
        <f>IF('Marks Entry'!AL40="","",'Marks Entry'!AL40)</f>
        <v>3</v>
      </c>
      <c r="BY38" s="356">
        <f>IF('Marks Entry'!AN40="","",'Marks Entry'!AN40)</f>
        <v>4</v>
      </c>
      <c r="BZ38" s="356">
        <f>IF('Marks Entry'!AO40="","",'Marks Entry'!AO40)</f>
        <v>3</v>
      </c>
      <c r="CA38" s="356">
        <f>IF('Marks Entry'!AP40="","",'Marks Entry'!AP40)</f>
        <v>7</v>
      </c>
      <c r="CB38" s="357">
        <f t="shared" si="70"/>
        <v>14</v>
      </c>
      <c r="CC38" s="380">
        <f t="shared" si="71"/>
        <v>10</v>
      </c>
      <c r="CD38" s="356">
        <f>IF('Marks Entry'!AQ40="","",'Marks Entry'!AQ40)</f>
        <v>38</v>
      </c>
      <c r="CE38" s="356">
        <f>IF('Marks Entry'!AR40="","",'Marks Entry'!AR40)</f>
        <v>18</v>
      </c>
      <c r="CF38" s="356">
        <f t="shared" si="72"/>
        <v>56</v>
      </c>
      <c r="CG38" s="380">
        <f t="shared" si="73"/>
        <v>40</v>
      </c>
      <c r="CH38" s="377">
        <f>IF(AND($B38="NSO",$E38=""),"",IF(AND('Marks Entry'!AS40="AB",'Marks Entry'!AT40="AB"),"AB",IF(AND('Marks Entry'!AS40="ML",'Marks Entry'!AT40="ML"),"RE",IF('Marks Entry'!AS40="","",ROUNDUP(('Marks Entry'!AS40+'Marks Entry'!AT40)*30/100,0)))))</f>
        <v>28</v>
      </c>
      <c r="CI38" s="381">
        <f t="shared" si="74"/>
        <v>78</v>
      </c>
      <c r="CJ38" s="361">
        <f t="shared" si="75"/>
        <v>0</v>
      </c>
      <c r="CK38" s="361">
        <f t="shared" si="76"/>
        <v>0</v>
      </c>
      <c r="CL38" s="362">
        <f t="shared" si="77"/>
        <v>100</v>
      </c>
      <c r="CM38" s="361" t="str">
        <f t="shared" si="78"/>
        <v/>
      </c>
      <c r="CN38" s="361" t="str">
        <f t="shared" si="79"/>
        <v>P</v>
      </c>
      <c r="CO38" s="361" t="str">
        <f t="shared" si="80"/>
        <v>D</v>
      </c>
      <c r="CP38" s="363" t="str">
        <f>IF('Marks Entry'!AU40="","",'Marks Entry'!AU40)</f>
        <v/>
      </c>
      <c r="CQ38" s="356" t="str">
        <f>IF('Marks Entry'!AW40="","",'Marks Entry'!AW40)</f>
        <v/>
      </c>
      <c r="CR38" s="356" t="str">
        <f>IF('Marks Entry'!AX40="","",'Marks Entry'!AX40)</f>
        <v/>
      </c>
      <c r="CS38" s="356" t="str">
        <f>IF('Marks Entry'!AY40="","",'Marks Entry'!AY40)</f>
        <v/>
      </c>
      <c r="CT38" s="357" t="str">
        <f t="shared" si="81"/>
        <v/>
      </c>
      <c r="CU38" s="380" t="str">
        <f t="shared" si="82"/>
        <v/>
      </c>
      <c r="CV38" s="356" t="str">
        <f>IF('Marks Entry'!AZ40="","",'Marks Entry'!AZ40)</f>
        <v/>
      </c>
      <c r="CW38" s="356" t="str">
        <f>IF('Marks Entry'!BA40="","",'Marks Entry'!BA40)</f>
        <v/>
      </c>
      <c r="CX38" s="356" t="str">
        <f t="shared" si="83"/>
        <v/>
      </c>
      <c r="CY38" s="380" t="str">
        <f t="shared" si="84"/>
        <v/>
      </c>
      <c r="CZ38" s="377" t="str">
        <f>IF(AND($B38="NSO",$E38=""),"",IF(AND('Marks Entry'!BB40="AB",'Marks Entry'!BC40="AB"),"AB",IF(AND('Marks Entry'!BB40="ML",'Marks Entry'!BC40="ML"),"RE",IF('Marks Entry'!BB40="","",ROUNDUP(('Marks Entry'!BB40+'Marks Entry'!BC40)*30/100,0)))))</f>
        <v/>
      </c>
      <c r="DA38" s="381" t="str">
        <f t="shared" si="85"/>
        <v/>
      </c>
      <c r="DB38" s="361">
        <f t="shared" si="86"/>
        <v>0</v>
      </c>
      <c r="DC38" s="361">
        <f t="shared" si="87"/>
        <v>0</v>
      </c>
      <c r="DD38" s="362" t="str">
        <f t="shared" si="88"/>
        <v/>
      </c>
      <c r="DE38" s="361" t="str">
        <f t="shared" si="89"/>
        <v/>
      </c>
      <c r="DF38" s="361" t="str">
        <f t="shared" si="90"/>
        <v/>
      </c>
      <c r="DG38" s="361" t="str">
        <f t="shared" si="91"/>
        <v/>
      </c>
      <c r="DH38" s="361">
        <f t="shared" si="92"/>
        <v>0</v>
      </c>
      <c r="DI38" s="382" t="str">
        <f t="shared" si="93"/>
        <v>I</v>
      </c>
      <c r="DJ38" s="382" t="str">
        <f t="shared" si="94"/>
        <v>II</v>
      </c>
      <c r="DK38" s="382" t="str">
        <f t="shared" si="95"/>
        <v>I</v>
      </c>
      <c r="DL38" s="382" t="str">
        <f t="shared" si="96"/>
        <v>II</v>
      </c>
      <c r="DM38" s="382" t="str">
        <f t="shared" si="97"/>
        <v>D</v>
      </c>
      <c r="DN38" s="382" t="str">
        <f t="shared" si="98"/>
        <v/>
      </c>
      <c r="DO38" s="365">
        <f t="shared" si="99"/>
        <v>0</v>
      </c>
      <c r="DP38" s="365">
        <f t="shared" si="100"/>
        <v>0</v>
      </c>
      <c r="DQ38" s="365">
        <f t="shared" si="101"/>
        <v>0</v>
      </c>
      <c r="DR38" s="365">
        <f t="shared" si="102"/>
        <v>0</v>
      </c>
      <c r="DS38" s="365">
        <f t="shared" si="103"/>
        <v>0</v>
      </c>
      <c r="DT38" s="383" t="str">
        <f t="shared" si="104"/>
        <v>PASS</v>
      </c>
      <c r="DU38" s="482">
        <f>IF('Marks Entry'!BD40="","",'Marks Entry'!BD40)</f>
        <v>28</v>
      </c>
      <c r="DV38" s="482">
        <f>IF('Marks Entry'!BE40="","",'Marks Entry'!BE40)</f>
        <v>25</v>
      </c>
      <c r="DW38" s="482">
        <f>IF('Marks Entry'!BF40="","",'Marks Entry'!BF40)</f>
        <v>40</v>
      </c>
      <c r="DX38" s="384">
        <f t="shared" si="105"/>
        <v>93</v>
      </c>
      <c r="DY38" s="356" t="str">
        <f t="shared" si="106"/>
        <v>I</v>
      </c>
      <c r="DZ38" s="385" t="str">
        <f t="shared" si="107"/>
        <v/>
      </c>
      <c r="EA38" s="356" t="str">
        <f t="shared" si="108"/>
        <v>II</v>
      </c>
      <c r="EB38" s="385" t="str">
        <f t="shared" si="109"/>
        <v/>
      </c>
      <c r="EC38" s="356" t="str">
        <f t="shared" si="110"/>
        <v>I</v>
      </c>
      <c r="ED38" s="356" t="str">
        <f t="shared" si="111"/>
        <v>I</v>
      </c>
      <c r="EE38" s="356" t="str">
        <f t="shared" si="112"/>
        <v/>
      </c>
      <c r="EF38" s="386" t="str">
        <f t="shared" si="113"/>
        <v/>
      </c>
      <c r="EG38" s="385" t="str">
        <f t="shared" si="114"/>
        <v/>
      </c>
      <c r="EH38" s="356" t="str">
        <f t="shared" si="115"/>
        <v>II</v>
      </c>
      <c r="EI38" s="356" t="str">
        <f t="shared" si="116"/>
        <v/>
      </c>
      <c r="EJ38" s="356" t="str">
        <f t="shared" si="117"/>
        <v>II</v>
      </c>
      <c r="EK38" s="356" t="str">
        <f t="shared" si="118"/>
        <v/>
      </c>
      <c r="EL38" s="385" t="str">
        <f t="shared" si="119"/>
        <v/>
      </c>
      <c r="EM38" s="356" t="str">
        <f t="shared" si="120"/>
        <v>D</v>
      </c>
      <c r="EN38" s="356" t="str">
        <f t="shared" si="121"/>
        <v/>
      </c>
      <c r="EO38" s="356" t="str">
        <f t="shared" si="122"/>
        <v/>
      </c>
      <c r="EP38" s="356" t="str">
        <f t="shared" si="123"/>
        <v>D</v>
      </c>
      <c r="EQ38" s="385" t="str">
        <f t="shared" si="124"/>
        <v/>
      </c>
      <c r="ER38" s="356" t="str">
        <f t="shared" si="125"/>
        <v/>
      </c>
      <c r="ES38" s="356" t="str">
        <f t="shared" si="126"/>
        <v/>
      </c>
      <c r="ET38" s="356" t="str">
        <f t="shared" si="127"/>
        <v/>
      </c>
      <c r="EU38" s="356" t="str">
        <f t="shared" si="128"/>
        <v/>
      </c>
      <c r="EV38" s="385" t="str">
        <f t="shared" si="129"/>
        <v/>
      </c>
      <c r="EW38" s="385" t="str">
        <f t="shared" si="130"/>
        <v>D</v>
      </c>
      <c r="EX38" s="387">
        <f>IF('Student DATA Entry'!I35="","",'Student DATA Entry'!I35)</f>
        <v>370</v>
      </c>
      <c r="EY38" s="388">
        <f>IF('Student DATA Entry'!J35="","",'Student DATA Entry'!J35)</f>
        <v>300</v>
      </c>
      <c r="EZ38" s="373" t="str">
        <f t="shared" si="131"/>
        <v xml:space="preserve">      </v>
      </c>
      <c r="FA38" s="373" t="str">
        <f t="shared" si="132"/>
        <v xml:space="preserve">      </v>
      </c>
      <c r="FB38" s="373" t="str">
        <f t="shared" si="133"/>
        <v xml:space="preserve">      </v>
      </c>
      <c r="FC38" s="373" t="str">
        <f t="shared" si="134"/>
        <v xml:space="preserve">          INFORMATION TECHNOLOGY AND PROCESSING 1    </v>
      </c>
      <c r="FD38" s="373" t="str">
        <f t="shared" si="135"/>
        <v>Promoted to Class 12th</v>
      </c>
      <c r="FE38" s="484">
        <f t="shared" si="136"/>
        <v>315</v>
      </c>
      <c r="FF38" s="390">
        <f t="shared" si="137"/>
        <v>63</v>
      </c>
      <c r="FG38" s="483" t="str">
        <f t="shared" si="138"/>
        <v>I</v>
      </c>
      <c r="FH38" s="392">
        <f t="shared" si="27"/>
        <v>5.0000000000000266</v>
      </c>
      <c r="FI38" s="482" t="str">
        <f t="shared" si="139"/>
        <v/>
      </c>
      <c r="FJ38" s="394"/>
    </row>
    <row r="39" spans="1:166" s="393" customFormat="1" ht="22" customHeight="1">
      <c r="A39" s="375">
        <v>34</v>
      </c>
      <c r="B39" s="376">
        <f>IF('Marks Entry'!B41="","",VALUE('Marks Entry'!B41))</f>
        <v>1135</v>
      </c>
      <c r="C39" s="377">
        <f>IF('Marks Entry'!C41="","",'Marks Entry'!C41)</f>
        <v>6412</v>
      </c>
      <c r="D39" s="378">
        <f>IF('Marks Entry'!D41="","",'Marks Entry'!D41)</f>
        <v>38001</v>
      </c>
      <c r="E39" s="379" t="str">
        <f>IF('Marks Entry'!E41="","",'Marks Entry'!E41)</f>
        <v>PUNIT SHARMA</v>
      </c>
      <c r="F39" s="379" t="str">
        <f>IF('Marks Entry'!F41="","",'Marks Entry'!F41)</f>
        <v>YOGENDRA SHARMA</v>
      </c>
      <c r="G39" s="379" t="str">
        <f>IF('Marks Entry'!G41="","",'Marks Entry'!G41)</f>
        <v>SNAGEETA DEVI</v>
      </c>
      <c r="H39" s="356" t="str">
        <f>IF('Marks Entry'!H41="","",'Marks Entry'!H41)</f>
        <v>GEN</v>
      </c>
      <c r="I39" s="356" t="str">
        <f>IF('Marks Entry'!I41="","",'Marks Entry'!I41)</f>
        <v>M</v>
      </c>
      <c r="J39" s="356">
        <f>IF('Marks Entry'!J41="","",'Marks Entry'!J41)</f>
        <v>4</v>
      </c>
      <c r="K39" s="356">
        <f>IF('Marks Entry'!K41="","",'Marks Entry'!K41)</f>
        <v>7</v>
      </c>
      <c r="L39" s="356">
        <f>IF('Marks Entry'!L41="","",'Marks Entry'!L41)</f>
        <v>8</v>
      </c>
      <c r="M39" s="357">
        <f t="shared" si="28"/>
        <v>19</v>
      </c>
      <c r="N39" s="380">
        <f t="shared" si="29"/>
        <v>13</v>
      </c>
      <c r="O39" s="356">
        <f>IF('Marks Entry'!M41="","",'Marks Entry'!M41)</f>
        <v>35</v>
      </c>
      <c r="P39" s="380">
        <f t="shared" si="30"/>
        <v>25</v>
      </c>
      <c r="Q39" s="377">
        <f>IF(AND($B39="NSO",$E39="",O39=""),"",IF(AND('Marks Entry'!N41="AB"),"AB",IF(AND('Marks Entry'!N41="ML"),"RE",IF('Marks Entry'!N41="","",ROUNDUP('Marks Entry'!N41*30/100,0)))))</f>
        <v>29</v>
      </c>
      <c r="R39" s="381">
        <f t="shared" si="31"/>
        <v>67</v>
      </c>
      <c r="S39" s="361">
        <f t="shared" si="32"/>
        <v>0</v>
      </c>
      <c r="T39" s="361">
        <f t="shared" si="33"/>
        <v>0</v>
      </c>
      <c r="U39" s="362">
        <f t="shared" si="34"/>
        <v>100</v>
      </c>
      <c r="V39" s="361" t="str">
        <f t="shared" si="35"/>
        <v/>
      </c>
      <c r="W39" s="361" t="str">
        <f t="shared" si="36"/>
        <v>P</v>
      </c>
      <c r="X39" s="361" t="str">
        <f t="shared" si="37"/>
        <v>I</v>
      </c>
      <c r="Y39" s="356">
        <f>IF('Marks Entry'!O41="","",'Marks Entry'!O41)</f>
        <v>5</v>
      </c>
      <c r="Z39" s="356">
        <f>IF('Marks Entry'!P41="","",'Marks Entry'!P41)</f>
        <v>6</v>
      </c>
      <c r="AA39" s="356" t="str">
        <f>IF('Marks Entry'!Q41="","",'Marks Entry'!Q41)</f>
        <v>AB</v>
      </c>
      <c r="AB39" s="357">
        <f t="shared" si="38"/>
        <v>11</v>
      </c>
      <c r="AC39" s="380">
        <f t="shared" si="39"/>
        <v>8</v>
      </c>
      <c r="AD39" s="356">
        <f>IF('Marks Entry'!R41="","",'Marks Entry'!R41)</f>
        <v>12</v>
      </c>
      <c r="AE39" s="380">
        <f t="shared" si="40"/>
        <v>9</v>
      </c>
      <c r="AF39" s="377">
        <f>IF(AND($B39="NSO",$E39=""),"",IF(AND('Marks Entry'!S41="AB"),"AB",IF(AND('Marks Entry'!S41="ML"),"RE",IF('Marks Entry'!S41="","",ROUNDUP('Marks Entry'!S41*30/100,0)))))</f>
        <v>29</v>
      </c>
      <c r="AG39" s="381">
        <f t="shared" si="41"/>
        <v>46</v>
      </c>
      <c r="AH39" s="361">
        <f t="shared" si="42"/>
        <v>0</v>
      </c>
      <c r="AI39" s="361">
        <f t="shared" si="43"/>
        <v>0</v>
      </c>
      <c r="AJ39" s="362">
        <f t="shared" si="44"/>
        <v>100</v>
      </c>
      <c r="AK39" s="361" t="str">
        <f t="shared" si="45"/>
        <v/>
      </c>
      <c r="AL39" s="361" t="str">
        <f t="shared" si="46"/>
        <v>P</v>
      </c>
      <c r="AM39" s="361" t="str">
        <f t="shared" si="47"/>
        <v>III</v>
      </c>
      <c r="AN39" s="363">
        <f>IF('Marks Entry'!T41="","",'Marks Entry'!T41)</f>
        <v>1</v>
      </c>
      <c r="AO39" s="356">
        <f>IF('Marks Entry'!V41="","",'Marks Entry'!V41)</f>
        <v>9</v>
      </c>
      <c r="AP39" s="356">
        <f>IF('Marks Entry'!W41="","",'Marks Entry'!W41)</f>
        <v>8</v>
      </c>
      <c r="AQ39" s="356">
        <f>IF('Marks Entry'!X41="","",'Marks Entry'!X41)</f>
        <v>8</v>
      </c>
      <c r="AR39" s="357">
        <f t="shared" si="48"/>
        <v>25</v>
      </c>
      <c r="AS39" s="380">
        <f t="shared" si="49"/>
        <v>17</v>
      </c>
      <c r="AT39" s="356">
        <f>IF('Marks Entry'!Y41="","",'Marks Entry'!Y41)</f>
        <v>13</v>
      </c>
      <c r="AU39" s="356">
        <f>IF('Marks Entry'!Z41="","",'Marks Entry'!Z41)</f>
        <v>12</v>
      </c>
      <c r="AV39" s="356">
        <f t="shared" si="50"/>
        <v>25</v>
      </c>
      <c r="AW39" s="380">
        <f t="shared" si="51"/>
        <v>18</v>
      </c>
      <c r="AX39" s="377">
        <f>IF(AND($B39="NSO",$E39=""),"",IF(AND('Marks Entry'!AA41="AB",'Marks Entry'!AB41="AB"),"AB",IF(AND('Marks Entry'!AA41="ML",'Marks Entry'!AB41="ML"),"RE",IF('Marks Entry'!AA41="","",ROUNDUP(('Marks Entry'!AA41+'Marks Entry'!AB41)*30/100,0)))))</f>
        <v>28</v>
      </c>
      <c r="AY39" s="381">
        <f t="shared" si="52"/>
        <v>63</v>
      </c>
      <c r="AZ39" s="361">
        <f t="shared" si="53"/>
        <v>0</v>
      </c>
      <c r="BA39" s="361">
        <f t="shared" si="54"/>
        <v>0</v>
      </c>
      <c r="BB39" s="362">
        <f t="shared" si="55"/>
        <v>100</v>
      </c>
      <c r="BC39" s="361" t="str">
        <f t="shared" si="56"/>
        <v/>
      </c>
      <c r="BD39" s="361" t="str">
        <f t="shared" si="57"/>
        <v>P</v>
      </c>
      <c r="BE39" s="361" t="str">
        <f t="shared" si="58"/>
        <v>I</v>
      </c>
      <c r="BF39" s="363">
        <f>IF('Marks Entry'!AC41="","",'Marks Entry'!AC41)</f>
        <v>2</v>
      </c>
      <c r="BG39" s="356">
        <f>IF('Marks Entry'!AE41="","",'Marks Entry'!AE41)</f>
        <v>6</v>
      </c>
      <c r="BH39" s="356">
        <f>IF('Marks Entry'!AF41="","",'Marks Entry'!AF41)</f>
        <v>4</v>
      </c>
      <c r="BI39" s="356" t="str">
        <f>IF('Marks Entry'!AG41="","",'Marks Entry'!AG41)</f>
        <v>AB</v>
      </c>
      <c r="BJ39" s="357">
        <f t="shared" si="59"/>
        <v>10</v>
      </c>
      <c r="BK39" s="380">
        <f t="shared" si="60"/>
        <v>7</v>
      </c>
      <c r="BL39" s="356">
        <f>IF('Marks Entry'!AH41="","",'Marks Entry'!AH41)</f>
        <v>31</v>
      </c>
      <c r="BM39" s="356" t="str">
        <f>IF('Marks Entry'!AI41="","",'Marks Entry'!AI41)</f>
        <v/>
      </c>
      <c r="BN39" s="356">
        <f t="shared" si="61"/>
        <v>31</v>
      </c>
      <c r="BO39" s="380">
        <f t="shared" si="62"/>
        <v>23</v>
      </c>
      <c r="BP39" s="377">
        <f>IF(AND($B39="NSO",$E39=""),"",IF(AND('Marks Entry'!AJ41="AB",'Marks Entry'!AK41="AB"),"AB",IF(AND('Marks Entry'!AJ41="ML",'Marks Entry'!AK41="ML"),"RE",IF('Marks Entry'!AJ41="","",ROUNDUP(('Marks Entry'!AJ41+'Marks Entry'!AK41)*30/100,0)))))</f>
        <v>28</v>
      </c>
      <c r="BQ39" s="381">
        <f t="shared" si="63"/>
        <v>58</v>
      </c>
      <c r="BR39" s="361">
        <f t="shared" si="64"/>
        <v>0</v>
      </c>
      <c r="BS39" s="361">
        <f t="shared" si="65"/>
        <v>0</v>
      </c>
      <c r="BT39" s="362">
        <f t="shared" si="66"/>
        <v>100</v>
      </c>
      <c r="BU39" s="361" t="str">
        <f t="shared" si="67"/>
        <v/>
      </c>
      <c r="BV39" s="361" t="str">
        <f t="shared" si="68"/>
        <v>P</v>
      </c>
      <c r="BW39" s="361" t="str">
        <f t="shared" si="69"/>
        <v>II</v>
      </c>
      <c r="BX39" s="363">
        <f>IF('Marks Entry'!AL41="","",'Marks Entry'!AL41)</f>
        <v>3</v>
      </c>
      <c r="BY39" s="356">
        <f>IF('Marks Entry'!AN41="","",'Marks Entry'!AN41)</f>
        <v>4</v>
      </c>
      <c r="BZ39" s="356">
        <f>IF('Marks Entry'!AO41="","",'Marks Entry'!AO41)</f>
        <v>3</v>
      </c>
      <c r="CA39" s="356">
        <f>IF('Marks Entry'!AP41="","",'Marks Entry'!AP41)</f>
        <v>7</v>
      </c>
      <c r="CB39" s="357">
        <f t="shared" si="70"/>
        <v>14</v>
      </c>
      <c r="CC39" s="380">
        <f t="shared" si="71"/>
        <v>10</v>
      </c>
      <c r="CD39" s="356">
        <f>IF('Marks Entry'!AQ41="","",'Marks Entry'!AQ41)</f>
        <v>38</v>
      </c>
      <c r="CE39" s="356">
        <f>IF('Marks Entry'!AR41="","",'Marks Entry'!AR41)</f>
        <v>18</v>
      </c>
      <c r="CF39" s="356">
        <f t="shared" si="72"/>
        <v>56</v>
      </c>
      <c r="CG39" s="380">
        <f t="shared" si="73"/>
        <v>40</v>
      </c>
      <c r="CH39" s="377">
        <f>IF(AND($B39="NSO",$E39=""),"",IF(AND('Marks Entry'!AS41="AB",'Marks Entry'!AT41="AB"),"AB",IF(AND('Marks Entry'!AS41="ML",'Marks Entry'!AT41="ML"),"RE",IF('Marks Entry'!AS41="","",ROUNDUP(('Marks Entry'!AS41+'Marks Entry'!AT41)*30/100,0)))))</f>
        <v>28</v>
      </c>
      <c r="CI39" s="381">
        <f t="shared" si="74"/>
        <v>78</v>
      </c>
      <c r="CJ39" s="361">
        <f t="shared" si="75"/>
        <v>0</v>
      </c>
      <c r="CK39" s="361">
        <f t="shared" si="76"/>
        <v>0</v>
      </c>
      <c r="CL39" s="362">
        <f t="shared" si="77"/>
        <v>100</v>
      </c>
      <c r="CM39" s="361" t="str">
        <f t="shared" si="78"/>
        <v/>
      </c>
      <c r="CN39" s="361" t="str">
        <f t="shared" si="79"/>
        <v>P</v>
      </c>
      <c r="CO39" s="361" t="str">
        <f t="shared" si="80"/>
        <v>D</v>
      </c>
      <c r="CP39" s="363" t="str">
        <f>IF('Marks Entry'!AU41="","",'Marks Entry'!AU41)</f>
        <v/>
      </c>
      <c r="CQ39" s="356" t="str">
        <f>IF('Marks Entry'!AW41="","",'Marks Entry'!AW41)</f>
        <v/>
      </c>
      <c r="CR39" s="356" t="str">
        <f>IF('Marks Entry'!AX41="","",'Marks Entry'!AX41)</f>
        <v/>
      </c>
      <c r="CS39" s="356" t="str">
        <f>IF('Marks Entry'!AY41="","",'Marks Entry'!AY41)</f>
        <v/>
      </c>
      <c r="CT39" s="357" t="str">
        <f t="shared" si="81"/>
        <v/>
      </c>
      <c r="CU39" s="380" t="str">
        <f t="shared" si="82"/>
        <v/>
      </c>
      <c r="CV39" s="356" t="str">
        <f>IF('Marks Entry'!AZ41="","",'Marks Entry'!AZ41)</f>
        <v/>
      </c>
      <c r="CW39" s="356" t="str">
        <f>IF('Marks Entry'!BA41="","",'Marks Entry'!BA41)</f>
        <v/>
      </c>
      <c r="CX39" s="356" t="str">
        <f t="shared" si="83"/>
        <v/>
      </c>
      <c r="CY39" s="380" t="str">
        <f t="shared" si="84"/>
        <v/>
      </c>
      <c r="CZ39" s="377" t="str">
        <f>IF(AND($B39="NSO",$E39=""),"",IF(AND('Marks Entry'!BB41="AB",'Marks Entry'!BC41="AB"),"AB",IF(AND('Marks Entry'!BB41="ML",'Marks Entry'!BC41="ML"),"RE",IF('Marks Entry'!BB41="","",ROUNDUP(('Marks Entry'!BB41+'Marks Entry'!BC41)*30/100,0)))))</f>
        <v/>
      </c>
      <c r="DA39" s="381" t="str">
        <f t="shared" si="85"/>
        <v/>
      </c>
      <c r="DB39" s="361">
        <f t="shared" si="86"/>
        <v>0</v>
      </c>
      <c r="DC39" s="361">
        <f t="shared" si="87"/>
        <v>0</v>
      </c>
      <c r="DD39" s="362" t="str">
        <f t="shared" si="88"/>
        <v/>
      </c>
      <c r="DE39" s="361" t="str">
        <f t="shared" si="89"/>
        <v/>
      </c>
      <c r="DF39" s="361" t="str">
        <f t="shared" si="90"/>
        <v/>
      </c>
      <c r="DG39" s="361" t="str">
        <f t="shared" si="91"/>
        <v/>
      </c>
      <c r="DH39" s="361">
        <f t="shared" si="92"/>
        <v>0</v>
      </c>
      <c r="DI39" s="382" t="str">
        <f t="shared" si="93"/>
        <v>I</v>
      </c>
      <c r="DJ39" s="382" t="str">
        <f t="shared" si="94"/>
        <v>III</v>
      </c>
      <c r="DK39" s="382" t="str">
        <f t="shared" si="95"/>
        <v>I</v>
      </c>
      <c r="DL39" s="382" t="str">
        <f t="shared" si="96"/>
        <v>II</v>
      </c>
      <c r="DM39" s="382" t="str">
        <f t="shared" si="97"/>
        <v>D</v>
      </c>
      <c r="DN39" s="382" t="str">
        <f t="shared" si="98"/>
        <v/>
      </c>
      <c r="DO39" s="365">
        <f t="shared" si="99"/>
        <v>0</v>
      </c>
      <c r="DP39" s="365">
        <f t="shared" si="100"/>
        <v>0</v>
      </c>
      <c r="DQ39" s="365">
        <f t="shared" si="101"/>
        <v>0</v>
      </c>
      <c r="DR39" s="365">
        <f t="shared" si="102"/>
        <v>0</v>
      </c>
      <c r="DS39" s="365">
        <f t="shared" si="103"/>
        <v>0</v>
      </c>
      <c r="DT39" s="383" t="str">
        <f t="shared" si="104"/>
        <v>PASS</v>
      </c>
      <c r="DU39" s="482">
        <f>IF('Marks Entry'!BD41="","",'Marks Entry'!BD41)</f>
        <v>28</v>
      </c>
      <c r="DV39" s="482">
        <f>IF('Marks Entry'!BE41="","",'Marks Entry'!BE41)</f>
        <v>25</v>
      </c>
      <c r="DW39" s="482">
        <f>IF('Marks Entry'!BF41="","",'Marks Entry'!BF41)</f>
        <v>40</v>
      </c>
      <c r="DX39" s="384">
        <f t="shared" si="105"/>
        <v>93</v>
      </c>
      <c r="DY39" s="356" t="str">
        <f t="shared" si="106"/>
        <v>I</v>
      </c>
      <c r="DZ39" s="385" t="str">
        <f t="shared" si="107"/>
        <v/>
      </c>
      <c r="EA39" s="356" t="str">
        <f t="shared" si="108"/>
        <v>III</v>
      </c>
      <c r="EB39" s="385" t="str">
        <f t="shared" si="109"/>
        <v/>
      </c>
      <c r="EC39" s="356" t="str">
        <f t="shared" si="110"/>
        <v>I</v>
      </c>
      <c r="ED39" s="356" t="str">
        <f t="shared" si="111"/>
        <v>I</v>
      </c>
      <c r="EE39" s="356" t="str">
        <f t="shared" si="112"/>
        <v/>
      </c>
      <c r="EF39" s="386" t="str">
        <f t="shared" si="113"/>
        <v/>
      </c>
      <c r="EG39" s="385" t="str">
        <f t="shared" si="114"/>
        <v/>
      </c>
      <c r="EH39" s="356" t="str">
        <f t="shared" si="115"/>
        <v>II</v>
      </c>
      <c r="EI39" s="356" t="str">
        <f t="shared" si="116"/>
        <v/>
      </c>
      <c r="EJ39" s="356" t="str">
        <f t="shared" si="117"/>
        <v>II</v>
      </c>
      <c r="EK39" s="356" t="str">
        <f t="shared" si="118"/>
        <v/>
      </c>
      <c r="EL39" s="385" t="str">
        <f t="shared" si="119"/>
        <v/>
      </c>
      <c r="EM39" s="356" t="str">
        <f t="shared" si="120"/>
        <v>D</v>
      </c>
      <c r="EN39" s="356" t="str">
        <f t="shared" si="121"/>
        <v/>
      </c>
      <c r="EO39" s="356" t="str">
        <f t="shared" si="122"/>
        <v/>
      </c>
      <c r="EP39" s="356" t="str">
        <f t="shared" si="123"/>
        <v>D</v>
      </c>
      <c r="EQ39" s="385" t="str">
        <f t="shared" si="124"/>
        <v/>
      </c>
      <c r="ER39" s="356" t="str">
        <f t="shared" si="125"/>
        <v/>
      </c>
      <c r="ES39" s="356" t="str">
        <f t="shared" si="126"/>
        <v/>
      </c>
      <c r="ET39" s="356" t="str">
        <f t="shared" si="127"/>
        <v/>
      </c>
      <c r="EU39" s="356" t="str">
        <f t="shared" si="128"/>
        <v/>
      </c>
      <c r="EV39" s="385" t="str">
        <f t="shared" si="129"/>
        <v/>
      </c>
      <c r="EW39" s="385" t="str">
        <f t="shared" si="130"/>
        <v>D</v>
      </c>
      <c r="EX39" s="387">
        <f>IF('Student DATA Entry'!I36="","",'Student DATA Entry'!I36)</f>
        <v>370</v>
      </c>
      <c r="EY39" s="388">
        <f>IF('Student DATA Entry'!J36="","",'Student DATA Entry'!J36)</f>
        <v>286</v>
      </c>
      <c r="EZ39" s="373" t="str">
        <f t="shared" si="131"/>
        <v xml:space="preserve">      </v>
      </c>
      <c r="FA39" s="373" t="str">
        <f t="shared" si="132"/>
        <v xml:space="preserve">      </v>
      </c>
      <c r="FB39" s="373" t="str">
        <f t="shared" si="133"/>
        <v xml:space="preserve">      </v>
      </c>
      <c r="FC39" s="373" t="str">
        <f t="shared" si="134"/>
        <v xml:space="preserve">          INFORMATION TECHNOLOGY AND PROCESSING 1    </v>
      </c>
      <c r="FD39" s="373" t="str">
        <f t="shared" si="135"/>
        <v>Promoted to Class 12th</v>
      </c>
      <c r="FE39" s="484">
        <f t="shared" si="136"/>
        <v>312</v>
      </c>
      <c r="FF39" s="390">
        <f t="shared" si="137"/>
        <v>62.4</v>
      </c>
      <c r="FG39" s="483" t="str">
        <f t="shared" si="138"/>
        <v>I</v>
      </c>
      <c r="FH39" s="392">
        <f t="shared" si="27"/>
        <v>8.0000000000000231</v>
      </c>
      <c r="FI39" s="482" t="str">
        <f t="shared" si="139"/>
        <v/>
      </c>
      <c r="FJ39" s="394"/>
    </row>
    <row r="40" spans="1:166" s="393" customFormat="1" ht="22" customHeight="1">
      <c r="A40" s="375">
        <v>35</v>
      </c>
      <c r="B40" s="376">
        <f>IF('Marks Entry'!B42="","",VALUE('Marks Entry'!B42))</f>
        <v>1136</v>
      </c>
      <c r="C40" s="377">
        <f>IF('Marks Entry'!C42="","",'Marks Entry'!C42)</f>
        <v>6414</v>
      </c>
      <c r="D40" s="378">
        <f>IF('Marks Entry'!D42="","",'Marks Entry'!D42)</f>
        <v>38173</v>
      </c>
      <c r="E40" s="379" t="str">
        <f>IF('Marks Entry'!E42="","",'Marks Entry'!E42)</f>
        <v>RAHUL YADAV</v>
      </c>
      <c r="F40" s="379" t="str">
        <f>IF('Marks Entry'!F42="","",'Marks Entry'!F42)</f>
        <v>JAGDISH PRASAD</v>
      </c>
      <c r="G40" s="379" t="str">
        <f>IF('Marks Entry'!G42="","",'Marks Entry'!G42)</f>
        <v>SUNITA DEVI</v>
      </c>
      <c r="H40" s="356" t="str">
        <f>IF('Marks Entry'!H42="","",'Marks Entry'!H42)</f>
        <v>GEN</v>
      </c>
      <c r="I40" s="356" t="str">
        <f>IF('Marks Entry'!I42="","",'Marks Entry'!I42)</f>
        <v>M</v>
      </c>
      <c r="J40" s="356">
        <f>IF('Marks Entry'!J42="","",'Marks Entry'!J42)</f>
        <v>4</v>
      </c>
      <c r="K40" s="356">
        <f>IF('Marks Entry'!K42="","",'Marks Entry'!K42)</f>
        <v>7</v>
      </c>
      <c r="L40" s="356">
        <f>IF('Marks Entry'!L42="","",'Marks Entry'!L42)</f>
        <v>8</v>
      </c>
      <c r="M40" s="357">
        <f t="shared" si="28"/>
        <v>19</v>
      </c>
      <c r="N40" s="380">
        <f t="shared" si="29"/>
        <v>13</v>
      </c>
      <c r="O40" s="356">
        <f>IF('Marks Entry'!M42="","",'Marks Entry'!M42)</f>
        <v>35</v>
      </c>
      <c r="P40" s="380">
        <f t="shared" si="30"/>
        <v>25</v>
      </c>
      <c r="Q40" s="377">
        <f>IF(AND($B40="NSO",$E40="",O40=""),"",IF(AND('Marks Entry'!N42="AB"),"AB",IF(AND('Marks Entry'!N42="ML"),"RE",IF('Marks Entry'!N42="","",ROUNDUP('Marks Entry'!N42*30/100,0)))))</f>
        <v>29</v>
      </c>
      <c r="R40" s="381">
        <f t="shared" si="31"/>
        <v>67</v>
      </c>
      <c r="S40" s="361">
        <f t="shared" si="32"/>
        <v>0</v>
      </c>
      <c r="T40" s="361">
        <f t="shared" si="33"/>
        <v>0</v>
      </c>
      <c r="U40" s="362">
        <f t="shared" si="34"/>
        <v>100</v>
      </c>
      <c r="V40" s="361" t="str">
        <f t="shared" si="35"/>
        <v/>
      </c>
      <c r="W40" s="361" t="str">
        <f t="shared" si="36"/>
        <v>P</v>
      </c>
      <c r="X40" s="361" t="str">
        <f t="shared" si="37"/>
        <v>I</v>
      </c>
      <c r="Y40" s="356">
        <f>IF('Marks Entry'!O42="","",'Marks Entry'!O42)</f>
        <v>5</v>
      </c>
      <c r="Z40" s="356">
        <f>IF('Marks Entry'!P42="","",'Marks Entry'!P42)</f>
        <v>6</v>
      </c>
      <c r="AA40" s="356">
        <f>IF('Marks Entry'!Q42="","",'Marks Entry'!Q42)</f>
        <v>6</v>
      </c>
      <c r="AB40" s="357">
        <f t="shared" si="38"/>
        <v>17</v>
      </c>
      <c r="AC40" s="380">
        <f t="shared" si="39"/>
        <v>12</v>
      </c>
      <c r="AD40" s="356">
        <f>IF('Marks Entry'!R42="","",'Marks Entry'!R42)</f>
        <v>12</v>
      </c>
      <c r="AE40" s="380">
        <f t="shared" si="40"/>
        <v>9</v>
      </c>
      <c r="AF40" s="377">
        <f>IF(AND($B40="NSO",$E40=""),"",IF(AND('Marks Entry'!S42="AB"),"AB",IF(AND('Marks Entry'!S42="ML"),"RE",IF('Marks Entry'!S42="","",ROUNDUP('Marks Entry'!S42*30/100,0)))))</f>
        <v>29</v>
      </c>
      <c r="AG40" s="381">
        <f t="shared" si="41"/>
        <v>50</v>
      </c>
      <c r="AH40" s="361">
        <f t="shared" si="42"/>
        <v>0</v>
      </c>
      <c r="AI40" s="361">
        <f t="shared" si="43"/>
        <v>0</v>
      </c>
      <c r="AJ40" s="362">
        <f t="shared" si="44"/>
        <v>100</v>
      </c>
      <c r="AK40" s="361" t="str">
        <f t="shared" si="45"/>
        <v/>
      </c>
      <c r="AL40" s="361" t="str">
        <f t="shared" si="46"/>
        <v>P</v>
      </c>
      <c r="AM40" s="361" t="str">
        <f t="shared" si="47"/>
        <v>II</v>
      </c>
      <c r="AN40" s="363">
        <f>IF('Marks Entry'!T42="","",'Marks Entry'!T42)</f>
        <v>1</v>
      </c>
      <c r="AO40" s="356">
        <f>IF('Marks Entry'!V42="","",'Marks Entry'!V42)</f>
        <v>9</v>
      </c>
      <c r="AP40" s="356">
        <f>IF('Marks Entry'!W42="","",'Marks Entry'!W42)</f>
        <v>8</v>
      </c>
      <c r="AQ40" s="356">
        <f>IF('Marks Entry'!X42="","",'Marks Entry'!X42)</f>
        <v>8</v>
      </c>
      <c r="AR40" s="357">
        <f t="shared" si="48"/>
        <v>25</v>
      </c>
      <c r="AS40" s="380">
        <f t="shared" si="49"/>
        <v>17</v>
      </c>
      <c r="AT40" s="356">
        <f>IF('Marks Entry'!Y42="","",'Marks Entry'!Y42)</f>
        <v>13</v>
      </c>
      <c r="AU40" s="356">
        <f>IF('Marks Entry'!Z42="","",'Marks Entry'!Z42)</f>
        <v>12</v>
      </c>
      <c r="AV40" s="356">
        <f t="shared" si="50"/>
        <v>25</v>
      </c>
      <c r="AW40" s="380">
        <f t="shared" si="51"/>
        <v>18</v>
      </c>
      <c r="AX40" s="377">
        <f>IF(AND($B40="NSO",$E40=""),"",IF(AND('Marks Entry'!AA42="AB",'Marks Entry'!AB42="AB"),"AB",IF(AND('Marks Entry'!AA42="ML",'Marks Entry'!AB42="ML"),"RE",IF('Marks Entry'!AA42="","",ROUNDUP(('Marks Entry'!AA42+'Marks Entry'!AB42)*30/100,0)))))</f>
        <v>28</v>
      </c>
      <c r="AY40" s="381">
        <f t="shared" si="52"/>
        <v>63</v>
      </c>
      <c r="AZ40" s="361">
        <f t="shared" si="53"/>
        <v>0</v>
      </c>
      <c r="BA40" s="361">
        <f t="shared" si="54"/>
        <v>0</v>
      </c>
      <c r="BB40" s="362">
        <f t="shared" si="55"/>
        <v>100</v>
      </c>
      <c r="BC40" s="361" t="str">
        <f t="shared" si="56"/>
        <v/>
      </c>
      <c r="BD40" s="361" t="str">
        <f t="shared" si="57"/>
        <v>P</v>
      </c>
      <c r="BE40" s="361" t="str">
        <f t="shared" si="58"/>
        <v>I</v>
      </c>
      <c r="BF40" s="363">
        <f>IF('Marks Entry'!AC42="","",'Marks Entry'!AC42)</f>
        <v>2</v>
      </c>
      <c r="BG40" s="356">
        <f>IF('Marks Entry'!AE42="","",'Marks Entry'!AE42)</f>
        <v>6</v>
      </c>
      <c r="BH40" s="356">
        <f>IF('Marks Entry'!AF42="","",'Marks Entry'!AF42)</f>
        <v>4</v>
      </c>
      <c r="BI40" s="356" t="str">
        <f>IF('Marks Entry'!AG42="","",'Marks Entry'!AG42)</f>
        <v>AB</v>
      </c>
      <c r="BJ40" s="357">
        <f t="shared" si="59"/>
        <v>10</v>
      </c>
      <c r="BK40" s="380">
        <f t="shared" si="60"/>
        <v>7</v>
      </c>
      <c r="BL40" s="356">
        <f>IF('Marks Entry'!AH42="","",'Marks Entry'!AH42)</f>
        <v>31</v>
      </c>
      <c r="BM40" s="356" t="str">
        <f>IF('Marks Entry'!AI42="","",'Marks Entry'!AI42)</f>
        <v/>
      </c>
      <c r="BN40" s="356">
        <f t="shared" si="61"/>
        <v>31</v>
      </c>
      <c r="BO40" s="380">
        <f t="shared" si="62"/>
        <v>23</v>
      </c>
      <c r="BP40" s="377">
        <f>IF(AND($B40="NSO",$E40=""),"",IF(AND('Marks Entry'!AJ42="AB",'Marks Entry'!AK42="AB"),"AB",IF(AND('Marks Entry'!AJ42="ML",'Marks Entry'!AK42="ML"),"RE",IF('Marks Entry'!AJ42="","",ROUNDUP(('Marks Entry'!AJ42+'Marks Entry'!AK42)*30/100,0)))))</f>
        <v>28</v>
      </c>
      <c r="BQ40" s="381">
        <f t="shared" si="63"/>
        <v>58</v>
      </c>
      <c r="BR40" s="361">
        <f t="shared" si="64"/>
        <v>0</v>
      </c>
      <c r="BS40" s="361">
        <f t="shared" si="65"/>
        <v>0</v>
      </c>
      <c r="BT40" s="362">
        <f t="shared" si="66"/>
        <v>100</v>
      </c>
      <c r="BU40" s="361" t="str">
        <f t="shared" si="67"/>
        <v/>
      </c>
      <c r="BV40" s="361" t="str">
        <f t="shared" si="68"/>
        <v>P</v>
      </c>
      <c r="BW40" s="361" t="str">
        <f t="shared" si="69"/>
        <v>II</v>
      </c>
      <c r="BX40" s="363">
        <f>IF('Marks Entry'!AL42="","",'Marks Entry'!AL42)</f>
        <v>3</v>
      </c>
      <c r="BY40" s="356">
        <f>IF('Marks Entry'!AN42="","",'Marks Entry'!AN42)</f>
        <v>4</v>
      </c>
      <c r="BZ40" s="356">
        <f>IF('Marks Entry'!AO42="","",'Marks Entry'!AO42)</f>
        <v>3</v>
      </c>
      <c r="CA40" s="356">
        <f>IF('Marks Entry'!AP42="","",'Marks Entry'!AP42)</f>
        <v>7</v>
      </c>
      <c r="CB40" s="357">
        <f t="shared" si="70"/>
        <v>14</v>
      </c>
      <c r="CC40" s="380">
        <f t="shared" si="71"/>
        <v>10</v>
      </c>
      <c r="CD40" s="356">
        <f>IF('Marks Entry'!AQ42="","",'Marks Entry'!AQ42)</f>
        <v>38</v>
      </c>
      <c r="CE40" s="356">
        <f>IF('Marks Entry'!AR42="","",'Marks Entry'!AR42)</f>
        <v>18</v>
      </c>
      <c r="CF40" s="356">
        <f t="shared" si="72"/>
        <v>56</v>
      </c>
      <c r="CG40" s="380">
        <f t="shared" si="73"/>
        <v>40</v>
      </c>
      <c r="CH40" s="377">
        <f>IF(AND($B40="NSO",$E40=""),"",IF(AND('Marks Entry'!AS42="AB",'Marks Entry'!AT42="AB"),"AB",IF(AND('Marks Entry'!AS42="ML",'Marks Entry'!AT42="ML"),"RE",IF('Marks Entry'!AS42="","",ROUNDUP(('Marks Entry'!AS42+'Marks Entry'!AT42)*30/100,0)))))</f>
        <v>28</v>
      </c>
      <c r="CI40" s="381">
        <f t="shared" si="74"/>
        <v>78</v>
      </c>
      <c r="CJ40" s="361">
        <f t="shared" si="75"/>
        <v>0</v>
      </c>
      <c r="CK40" s="361">
        <f t="shared" si="76"/>
        <v>0</v>
      </c>
      <c r="CL40" s="362">
        <f t="shared" si="77"/>
        <v>100</v>
      </c>
      <c r="CM40" s="361" t="str">
        <f t="shared" si="78"/>
        <v/>
      </c>
      <c r="CN40" s="361" t="str">
        <f t="shared" si="79"/>
        <v>P</v>
      </c>
      <c r="CO40" s="361" t="str">
        <f t="shared" si="80"/>
        <v>D</v>
      </c>
      <c r="CP40" s="363" t="str">
        <f>IF('Marks Entry'!AU42="","",'Marks Entry'!AU42)</f>
        <v/>
      </c>
      <c r="CQ40" s="356" t="str">
        <f>IF('Marks Entry'!AW42="","",'Marks Entry'!AW42)</f>
        <v/>
      </c>
      <c r="CR40" s="356" t="str">
        <f>IF('Marks Entry'!AX42="","",'Marks Entry'!AX42)</f>
        <v/>
      </c>
      <c r="CS40" s="356" t="str">
        <f>IF('Marks Entry'!AY42="","",'Marks Entry'!AY42)</f>
        <v/>
      </c>
      <c r="CT40" s="357" t="str">
        <f t="shared" si="81"/>
        <v/>
      </c>
      <c r="CU40" s="380" t="str">
        <f t="shared" si="82"/>
        <v/>
      </c>
      <c r="CV40" s="356" t="str">
        <f>IF('Marks Entry'!AZ42="","",'Marks Entry'!AZ42)</f>
        <v/>
      </c>
      <c r="CW40" s="356" t="str">
        <f>IF('Marks Entry'!BA42="","",'Marks Entry'!BA42)</f>
        <v/>
      </c>
      <c r="CX40" s="356" t="str">
        <f t="shared" si="83"/>
        <v/>
      </c>
      <c r="CY40" s="380" t="str">
        <f t="shared" si="84"/>
        <v/>
      </c>
      <c r="CZ40" s="377" t="str">
        <f>IF(AND($B40="NSO",$E40=""),"",IF(AND('Marks Entry'!BB42="AB",'Marks Entry'!BC42="AB"),"AB",IF(AND('Marks Entry'!BB42="ML",'Marks Entry'!BC42="ML"),"RE",IF('Marks Entry'!BB42="","",ROUNDUP(('Marks Entry'!BB42+'Marks Entry'!BC42)*30/100,0)))))</f>
        <v/>
      </c>
      <c r="DA40" s="381" t="str">
        <f t="shared" si="85"/>
        <v/>
      </c>
      <c r="DB40" s="361">
        <f t="shared" si="86"/>
        <v>0</v>
      </c>
      <c r="DC40" s="361">
        <f t="shared" si="87"/>
        <v>0</v>
      </c>
      <c r="DD40" s="362" t="str">
        <f t="shared" si="88"/>
        <v/>
      </c>
      <c r="DE40" s="361" t="str">
        <f t="shared" si="89"/>
        <v/>
      </c>
      <c r="DF40" s="361" t="str">
        <f t="shared" si="90"/>
        <v/>
      </c>
      <c r="DG40" s="361" t="str">
        <f t="shared" si="91"/>
        <v/>
      </c>
      <c r="DH40" s="361">
        <f t="shared" si="92"/>
        <v>0</v>
      </c>
      <c r="DI40" s="382" t="str">
        <f t="shared" si="93"/>
        <v>I</v>
      </c>
      <c r="DJ40" s="382" t="str">
        <f t="shared" si="94"/>
        <v>II</v>
      </c>
      <c r="DK40" s="382" t="str">
        <f t="shared" si="95"/>
        <v>I</v>
      </c>
      <c r="DL40" s="382" t="str">
        <f t="shared" si="96"/>
        <v>II</v>
      </c>
      <c r="DM40" s="382" t="str">
        <f t="shared" si="97"/>
        <v>D</v>
      </c>
      <c r="DN40" s="382" t="str">
        <f t="shared" si="98"/>
        <v/>
      </c>
      <c r="DO40" s="365">
        <f t="shared" si="99"/>
        <v>0</v>
      </c>
      <c r="DP40" s="365">
        <f t="shared" si="100"/>
        <v>0</v>
      </c>
      <c r="DQ40" s="365">
        <f t="shared" si="101"/>
        <v>0</v>
      </c>
      <c r="DR40" s="365">
        <f t="shared" si="102"/>
        <v>0</v>
      </c>
      <c r="DS40" s="365">
        <f t="shared" si="103"/>
        <v>0</v>
      </c>
      <c r="DT40" s="383" t="str">
        <f t="shared" si="104"/>
        <v>PASS</v>
      </c>
      <c r="DU40" s="482">
        <f>IF('Marks Entry'!BD42="","",'Marks Entry'!BD42)</f>
        <v>28</v>
      </c>
      <c r="DV40" s="482">
        <f>IF('Marks Entry'!BE42="","",'Marks Entry'!BE42)</f>
        <v>25</v>
      </c>
      <c r="DW40" s="482">
        <f>IF('Marks Entry'!BF42="","",'Marks Entry'!BF42)</f>
        <v>40</v>
      </c>
      <c r="DX40" s="384">
        <f t="shared" si="105"/>
        <v>93</v>
      </c>
      <c r="DY40" s="356" t="str">
        <f t="shared" si="106"/>
        <v>I</v>
      </c>
      <c r="DZ40" s="385" t="str">
        <f t="shared" si="107"/>
        <v/>
      </c>
      <c r="EA40" s="356" t="str">
        <f t="shared" si="108"/>
        <v>II</v>
      </c>
      <c r="EB40" s="385" t="str">
        <f t="shared" si="109"/>
        <v/>
      </c>
      <c r="EC40" s="356" t="str">
        <f t="shared" si="110"/>
        <v>I</v>
      </c>
      <c r="ED40" s="356" t="str">
        <f t="shared" si="111"/>
        <v>I</v>
      </c>
      <c r="EE40" s="356" t="str">
        <f t="shared" si="112"/>
        <v/>
      </c>
      <c r="EF40" s="386" t="str">
        <f t="shared" si="113"/>
        <v/>
      </c>
      <c r="EG40" s="385" t="str">
        <f t="shared" si="114"/>
        <v/>
      </c>
      <c r="EH40" s="356" t="str">
        <f t="shared" si="115"/>
        <v>II</v>
      </c>
      <c r="EI40" s="356" t="str">
        <f t="shared" si="116"/>
        <v/>
      </c>
      <c r="EJ40" s="356" t="str">
        <f t="shared" si="117"/>
        <v>II</v>
      </c>
      <c r="EK40" s="356" t="str">
        <f t="shared" si="118"/>
        <v/>
      </c>
      <c r="EL40" s="385" t="str">
        <f t="shared" si="119"/>
        <v/>
      </c>
      <c r="EM40" s="356" t="str">
        <f t="shared" si="120"/>
        <v>D</v>
      </c>
      <c r="EN40" s="356" t="str">
        <f t="shared" si="121"/>
        <v/>
      </c>
      <c r="EO40" s="356" t="str">
        <f t="shared" si="122"/>
        <v/>
      </c>
      <c r="EP40" s="356" t="str">
        <f t="shared" si="123"/>
        <v>D</v>
      </c>
      <c r="EQ40" s="385" t="str">
        <f t="shared" si="124"/>
        <v/>
      </c>
      <c r="ER40" s="356" t="str">
        <f t="shared" si="125"/>
        <v/>
      </c>
      <c r="ES40" s="356" t="str">
        <f t="shared" si="126"/>
        <v/>
      </c>
      <c r="ET40" s="356" t="str">
        <f t="shared" si="127"/>
        <v/>
      </c>
      <c r="EU40" s="356" t="str">
        <f t="shared" si="128"/>
        <v/>
      </c>
      <c r="EV40" s="385" t="str">
        <f t="shared" si="129"/>
        <v/>
      </c>
      <c r="EW40" s="385" t="str">
        <f t="shared" si="130"/>
        <v>D</v>
      </c>
      <c r="EX40" s="387">
        <f>IF('Student DATA Entry'!I37="","",'Student DATA Entry'!I37)</f>
        <v>370</v>
      </c>
      <c r="EY40" s="388">
        <f>IF('Student DATA Entry'!J37="","",'Student DATA Entry'!J37)</f>
        <v>286</v>
      </c>
      <c r="EZ40" s="373" t="str">
        <f t="shared" si="131"/>
        <v xml:space="preserve">      </v>
      </c>
      <c r="FA40" s="373" t="str">
        <f t="shared" si="132"/>
        <v xml:space="preserve">      </v>
      </c>
      <c r="FB40" s="373" t="str">
        <f t="shared" si="133"/>
        <v xml:space="preserve">      </v>
      </c>
      <c r="FC40" s="373" t="str">
        <f t="shared" si="134"/>
        <v xml:space="preserve">          INFORMATION TECHNOLOGY AND PROCESSING 1    </v>
      </c>
      <c r="FD40" s="373" t="str">
        <f t="shared" si="135"/>
        <v>Promoted to Class 12th</v>
      </c>
      <c r="FE40" s="484">
        <f t="shared" si="136"/>
        <v>316</v>
      </c>
      <c r="FF40" s="390">
        <f t="shared" si="137"/>
        <v>63.2</v>
      </c>
      <c r="FG40" s="483" t="str">
        <f t="shared" si="138"/>
        <v>I</v>
      </c>
      <c r="FH40" s="392">
        <f t="shared" si="27"/>
        <v>4.0000000000000293</v>
      </c>
      <c r="FI40" s="482" t="str">
        <f t="shared" si="139"/>
        <v/>
      </c>
      <c r="FJ40" s="394"/>
    </row>
    <row r="41" spans="1:166" s="393" customFormat="1" ht="22" customHeight="1">
      <c r="A41" s="375">
        <v>36</v>
      </c>
      <c r="B41" s="376">
        <f>IF('Marks Entry'!B43="","",VALUE('Marks Entry'!B43))</f>
        <v>1137</v>
      </c>
      <c r="C41" s="377">
        <f>IF('Marks Entry'!C43="","",'Marks Entry'!C43)</f>
        <v>6243</v>
      </c>
      <c r="D41" s="378">
        <f>IF('Marks Entry'!D43="","",'Marks Entry'!D43)</f>
        <v>37386</v>
      </c>
      <c r="E41" s="379" t="str">
        <f>IF('Marks Entry'!E43="","",'Marks Entry'!E43)</f>
        <v>RAJ KANWAR</v>
      </c>
      <c r="F41" s="379" t="str">
        <f>IF('Marks Entry'!F43="","",'Marks Entry'!F43)</f>
        <v>DAYAL SINGH</v>
      </c>
      <c r="G41" s="379" t="str">
        <f>IF('Marks Entry'!G43="","",'Marks Entry'!G43)</f>
        <v>ANTAR KANWAR</v>
      </c>
      <c r="H41" s="356" t="str">
        <f>IF('Marks Entry'!H43="","",'Marks Entry'!H43)</f>
        <v>GEN</v>
      </c>
      <c r="I41" s="356" t="str">
        <f>IF('Marks Entry'!I43="","",'Marks Entry'!I43)</f>
        <v>F</v>
      </c>
      <c r="J41" s="356">
        <f>IF('Marks Entry'!J43="","",'Marks Entry'!J43)</f>
        <v>8</v>
      </c>
      <c r="K41" s="356">
        <f>IF('Marks Entry'!K43="","",'Marks Entry'!K43)</f>
        <v>8</v>
      </c>
      <c r="L41" s="356">
        <f>IF('Marks Entry'!L43="","",'Marks Entry'!L43)</f>
        <v>8</v>
      </c>
      <c r="M41" s="357">
        <f t="shared" si="28"/>
        <v>24</v>
      </c>
      <c r="N41" s="380">
        <f t="shared" si="29"/>
        <v>16</v>
      </c>
      <c r="O41" s="356">
        <f>IF('Marks Entry'!M43="","",'Marks Entry'!M43)</f>
        <v>50</v>
      </c>
      <c r="P41" s="380">
        <f t="shared" si="30"/>
        <v>36</v>
      </c>
      <c r="Q41" s="377">
        <f>IF(AND($B41="NSO",$E41="",O41=""),"",IF(AND('Marks Entry'!N43="AB"),"AB",IF(AND('Marks Entry'!N43="ML"),"RE",IF('Marks Entry'!N43="","",ROUNDUP('Marks Entry'!N43*30/100,0)))))</f>
        <v>29</v>
      </c>
      <c r="R41" s="381">
        <f t="shared" si="31"/>
        <v>81</v>
      </c>
      <c r="S41" s="361">
        <f t="shared" si="32"/>
        <v>0</v>
      </c>
      <c r="T41" s="361">
        <f t="shared" si="33"/>
        <v>0</v>
      </c>
      <c r="U41" s="362">
        <f t="shared" si="34"/>
        <v>100</v>
      </c>
      <c r="V41" s="361" t="str">
        <f t="shared" si="35"/>
        <v/>
      </c>
      <c r="W41" s="361" t="str">
        <f t="shared" si="36"/>
        <v>P</v>
      </c>
      <c r="X41" s="361" t="str">
        <f t="shared" si="37"/>
        <v>D</v>
      </c>
      <c r="Y41" s="356">
        <f>IF('Marks Entry'!O43="","",'Marks Entry'!O43)</f>
        <v>5</v>
      </c>
      <c r="Z41" s="356">
        <f>IF('Marks Entry'!P43="","",'Marks Entry'!P43)</f>
        <v>6</v>
      </c>
      <c r="AA41" s="356">
        <f>IF('Marks Entry'!Q43="","",'Marks Entry'!Q43)</f>
        <v>6</v>
      </c>
      <c r="AB41" s="357">
        <f t="shared" si="38"/>
        <v>17</v>
      </c>
      <c r="AC41" s="380">
        <f t="shared" si="39"/>
        <v>12</v>
      </c>
      <c r="AD41" s="356">
        <f>IF('Marks Entry'!R43="","",'Marks Entry'!R43)</f>
        <v>12</v>
      </c>
      <c r="AE41" s="380">
        <f t="shared" si="40"/>
        <v>9</v>
      </c>
      <c r="AF41" s="377">
        <f>IF(AND($B41="NSO",$E41=""),"",IF(AND('Marks Entry'!S43="AB"),"AB",IF(AND('Marks Entry'!S43="ML"),"RE",IF('Marks Entry'!S43="","",ROUNDUP('Marks Entry'!S43*30/100,0)))))</f>
        <v>29</v>
      </c>
      <c r="AG41" s="381">
        <f t="shared" si="41"/>
        <v>50</v>
      </c>
      <c r="AH41" s="361">
        <f t="shared" si="42"/>
        <v>0</v>
      </c>
      <c r="AI41" s="361">
        <f t="shared" si="43"/>
        <v>0</v>
      </c>
      <c r="AJ41" s="362">
        <f t="shared" si="44"/>
        <v>100</v>
      </c>
      <c r="AK41" s="361" t="str">
        <f t="shared" si="45"/>
        <v/>
      </c>
      <c r="AL41" s="361" t="str">
        <f t="shared" si="46"/>
        <v>P</v>
      </c>
      <c r="AM41" s="361" t="str">
        <f t="shared" si="47"/>
        <v>II</v>
      </c>
      <c r="AN41" s="363">
        <f>IF('Marks Entry'!T43="","",'Marks Entry'!T43)</f>
        <v>1</v>
      </c>
      <c r="AO41" s="356">
        <f>IF('Marks Entry'!V43="","",'Marks Entry'!V43)</f>
        <v>9</v>
      </c>
      <c r="AP41" s="356">
        <f>IF('Marks Entry'!W43="","",'Marks Entry'!W43)</f>
        <v>8</v>
      </c>
      <c r="AQ41" s="356">
        <f>IF('Marks Entry'!X43="","",'Marks Entry'!X43)</f>
        <v>8</v>
      </c>
      <c r="AR41" s="357">
        <f t="shared" si="48"/>
        <v>25</v>
      </c>
      <c r="AS41" s="380">
        <f t="shared" si="49"/>
        <v>17</v>
      </c>
      <c r="AT41" s="356">
        <f>IF('Marks Entry'!Y43="","",'Marks Entry'!Y43)</f>
        <v>13</v>
      </c>
      <c r="AU41" s="356">
        <f>IF('Marks Entry'!Z43="","",'Marks Entry'!Z43)</f>
        <v>12</v>
      </c>
      <c r="AV41" s="356">
        <f t="shared" si="50"/>
        <v>25</v>
      </c>
      <c r="AW41" s="380">
        <f t="shared" si="51"/>
        <v>18</v>
      </c>
      <c r="AX41" s="377">
        <f>IF(AND($B41="NSO",$E41=""),"",IF(AND('Marks Entry'!AA43="AB",'Marks Entry'!AB43="AB"),"AB",IF(AND('Marks Entry'!AA43="ML",'Marks Entry'!AB43="ML"),"RE",IF('Marks Entry'!AA43="","",ROUNDUP(('Marks Entry'!AA43+'Marks Entry'!AB43)*30/100,0)))))</f>
        <v>28</v>
      </c>
      <c r="AY41" s="381">
        <f t="shared" si="52"/>
        <v>63</v>
      </c>
      <c r="AZ41" s="361">
        <f t="shared" si="53"/>
        <v>0</v>
      </c>
      <c r="BA41" s="361">
        <f t="shared" si="54"/>
        <v>0</v>
      </c>
      <c r="BB41" s="362">
        <f t="shared" si="55"/>
        <v>100</v>
      </c>
      <c r="BC41" s="361" t="str">
        <f t="shared" si="56"/>
        <v/>
      </c>
      <c r="BD41" s="361" t="str">
        <f t="shared" si="57"/>
        <v>P</v>
      </c>
      <c r="BE41" s="361" t="str">
        <f t="shared" si="58"/>
        <v>I</v>
      </c>
      <c r="BF41" s="363">
        <f>IF('Marks Entry'!AC43="","",'Marks Entry'!AC43)</f>
        <v>2</v>
      </c>
      <c r="BG41" s="356">
        <f>IF('Marks Entry'!AE43="","",'Marks Entry'!AE43)</f>
        <v>6</v>
      </c>
      <c r="BH41" s="356">
        <f>IF('Marks Entry'!AF43="","",'Marks Entry'!AF43)</f>
        <v>4</v>
      </c>
      <c r="BI41" s="356" t="str">
        <f>IF('Marks Entry'!AG43="","",'Marks Entry'!AG43)</f>
        <v>AB</v>
      </c>
      <c r="BJ41" s="357">
        <f t="shared" si="59"/>
        <v>10</v>
      </c>
      <c r="BK41" s="380">
        <f t="shared" si="60"/>
        <v>7</v>
      </c>
      <c r="BL41" s="356">
        <f>IF('Marks Entry'!AH43="","",'Marks Entry'!AH43)</f>
        <v>31</v>
      </c>
      <c r="BM41" s="356" t="str">
        <f>IF('Marks Entry'!AI43="","",'Marks Entry'!AI43)</f>
        <v/>
      </c>
      <c r="BN41" s="356">
        <f t="shared" si="61"/>
        <v>31</v>
      </c>
      <c r="BO41" s="380">
        <f t="shared" si="62"/>
        <v>23</v>
      </c>
      <c r="BP41" s="377">
        <f>IF(AND($B41="NSO",$E41=""),"",IF(AND('Marks Entry'!AJ43="AB",'Marks Entry'!AK43="AB"),"AB",IF(AND('Marks Entry'!AJ43="ML",'Marks Entry'!AK43="ML"),"RE",IF('Marks Entry'!AJ43="","",ROUNDUP(('Marks Entry'!AJ43+'Marks Entry'!AK43)*30/100,0)))))</f>
        <v>28</v>
      </c>
      <c r="BQ41" s="381">
        <f t="shared" si="63"/>
        <v>58</v>
      </c>
      <c r="BR41" s="361">
        <f t="shared" si="64"/>
        <v>0</v>
      </c>
      <c r="BS41" s="361">
        <f t="shared" si="65"/>
        <v>0</v>
      </c>
      <c r="BT41" s="362">
        <f t="shared" si="66"/>
        <v>100</v>
      </c>
      <c r="BU41" s="361" t="str">
        <f t="shared" si="67"/>
        <v/>
      </c>
      <c r="BV41" s="361" t="str">
        <f t="shared" si="68"/>
        <v>P</v>
      </c>
      <c r="BW41" s="361" t="str">
        <f t="shared" si="69"/>
        <v>II</v>
      </c>
      <c r="BX41" s="363">
        <f>IF('Marks Entry'!AL43="","",'Marks Entry'!AL43)</f>
        <v>3</v>
      </c>
      <c r="BY41" s="356">
        <f>IF('Marks Entry'!AN43="","",'Marks Entry'!AN43)</f>
        <v>4</v>
      </c>
      <c r="BZ41" s="356">
        <f>IF('Marks Entry'!AO43="","",'Marks Entry'!AO43)</f>
        <v>3</v>
      </c>
      <c r="CA41" s="356">
        <f>IF('Marks Entry'!AP43="","",'Marks Entry'!AP43)</f>
        <v>7</v>
      </c>
      <c r="CB41" s="357">
        <f t="shared" si="70"/>
        <v>14</v>
      </c>
      <c r="CC41" s="380">
        <f t="shared" si="71"/>
        <v>10</v>
      </c>
      <c r="CD41" s="356">
        <f>IF('Marks Entry'!AQ43="","",'Marks Entry'!AQ43)</f>
        <v>38</v>
      </c>
      <c r="CE41" s="356">
        <f>IF('Marks Entry'!AR43="","",'Marks Entry'!AR43)</f>
        <v>18</v>
      </c>
      <c r="CF41" s="356">
        <f t="shared" si="72"/>
        <v>56</v>
      </c>
      <c r="CG41" s="380">
        <f t="shared" si="73"/>
        <v>40</v>
      </c>
      <c r="CH41" s="377">
        <f>IF(AND($B41="NSO",$E41=""),"",IF(AND('Marks Entry'!AS43="AB",'Marks Entry'!AT43="AB"),"AB",IF(AND('Marks Entry'!AS43="ML",'Marks Entry'!AT43="ML"),"RE",IF('Marks Entry'!AS43="","",ROUNDUP(('Marks Entry'!AS43+'Marks Entry'!AT43)*30/100,0)))))</f>
        <v>28</v>
      </c>
      <c r="CI41" s="381">
        <f t="shared" si="74"/>
        <v>78</v>
      </c>
      <c r="CJ41" s="361">
        <f t="shared" si="75"/>
        <v>0</v>
      </c>
      <c r="CK41" s="361">
        <f t="shared" si="76"/>
        <v>0</v>
      </c>
      <c r="CL41" s="362">
        <f t="shared" si="77"/>
        <v>100</v>
      </c>
      <c r="CM41" s="361" t="str">
        <f t="shared" si="78"/>
        <v/>
      </c>
      <c r="CN41" s="361" t="str">
        <f t="shared" si="79"/>
        <v>P</v>
      </c>
      <c r="CO41" s="361" t="str">
        <f t="shared" si="80"/>
        <v>D</v>
      </c>
      <c r="CP41" s="363" t="str">
        <f>IF('Marks Entry'!AU43="","",'Marks Entry'!AU43)</f>
        <v/>
      </c>
      <c r="CQ41" s="356" t="str">
        <f>IF('Marks Entry'!AW43="","",'Marks Entry'!AW43)</f>
        <v/>
      </c>
      <c r="CR41" s="356" t="str">
        <f>IF('Marks Entry'!AX43="","",'Marks Entry'!AX43)</f>
        <v/>
      </c>
      <c r="CS41" s="356" t="str">
        <f>IF('Marks Entry'!AY43="","",'Marks Entry'!AY43)</f>
        <v/>
      </c>
      <c r="CT41" s="357" t="str">
        <f t="shared" si="81"/>
        <v/>
      </c>
      <c r="CU41" s="380" t="str">
        <f t="shared" si="82"/>
        <v/>
      </c>
      <c r="CV41" s="356" t="str">
        <f>IF('Marks Entry'!AZ43="","",'Marks Entry'!AZ43)</f>
        <v/>
      </c>
      <c r="CW41" s="356" t="str">
        <f>IF('Marks Entry'!BA43="","",'Marks Entry'!BA43)</f>
        <v/>
      </c>
      <c r="CX41" s="356" t="str">
        <f t="shared" si="83"/>
        <v/>
      </c>
      <c r="CY41" s="380" t="str">
        <f t="shared" si="84"/>
        <v/>
      </c>
      <c r="CZ41" s="377" t="str">
        <f>IF(AND($B41="NSO",$E41=""),"",IF(AND('Marks Entry'!BB43="AB",'Marks Entry'!BC43="AB"),"AB",IF(AND('Marks Entry'!BB43="ML",'Marks Entry'!BC43="ML"),"RE",IF('Marks Entry'!BB43="","",ROUNDUP(('Marks Entry'!BB43+'Marks Entry'!BC43)*30/100,0)))))</f>
        <v/>
      </c>
      <c r="DA41" s="381" t="str">
        <f t="shared" si="85"/>
        <v/>
      </c>
      <c r="DB41" s="361">
        <f t="shared" si="86"/>
        <v>0</v>
      </c>
      <c r="DC41" s="361">
        <f t="shared" si="87"/>
        <v>0</v>
      </c>
      <c r="DD41" s="362" t="str">
        <f t="shared" si="88"/>
        <v/>
      </c>
      <c r="DE41" s="361" t="str">
        <f t="shared" si="89"/>
        <v/>
      </c>
      <c r="DF41" s="361" t="str">
        <f t="shared" si="90"/>
        <v/>
      </c>
      <c r="DG41" s="361" t="str">
        <f t="shared" si="91"/>
        <v/>
      </c>
      <c r="DH41" s="361">
        <f t="shared" si="92"/>
        <v>0</v>
      </c>
      <c r="DI41" s="382" t="str">
        <f t="shared" si="93"/>
        <v>D</v>
      </c>
      <c r="DJ41" s="382" t="str">
        <f t="shared" si="94"/>
        <v>II</v>
      </c>
      <c r="DK41" s="382" t="str">
        <f t="shared" si="95"/>
        <v>I</v>
      </c>
      <c r="DL41" s="382" t="str">
        <f t="shared" si="96"/>
        <v>II</v>
      </c>
      <c r="DM41" s="382" t="str">
        <f t="shared" si="97"/>
        <v>D</v>
      </c>
      <c r="DN41" s="382" t="str">
        <f t="shared" si="98"/>
        <v/>
      </c>
      <c r="DO41" s="365">
        <f t="shared" si="99"/>
        <v>0</v>
      </c>
      <c r="DP41" s="365">
        <f t="shared" si="100"/>
        <v>0</v>
      </c>
      <c r="DQ41" s="365">
        <f t="shared" si="101"/>
        <v>0</v>
      </c>
      <c r="DR41" s="365">
        <f t="shared" si="102"/>
        <v>0</v>
      </c>
      <c r="DS41" s="365">
        <f t="shared" si="103"/>
        <v>0</v>
      </c>
      <c r="DT41" s="383" t="str">
        <f t="shared" si="104"/>
        <v>PASS</v>
      </c>
      <c r="DU41" s="482">
        <f>IF('Marks Entry'!BD43="","",'Marks Entry'!BD43)</f>
        <v>28</v>
      </c>
      <c r="DV41" s="482">
        <f>IF('Marks Entry'!BE43="","",'Marks Entry'!BE43)</f>
        <v>25</v>
      </c>
      <c r="DW41" s="482">
        <f>IF('Marks Entry'!BF43="","",'Marks Entry'!BF43)</f>
        <v>40</v>
      </c>
      <c r="DX41" s="384">
        <f t="shared" si="105"/>
        <v>93</v>
      </c>
      <c r="DY41" s="356" t="str">
        <f t="shared" si="106"/>
        <v>D</v>
      </c>
      <c r="DZ41" s="385" t="str">
        <f t="shared" si="107"/>
        <v/>
      </c>
      <c r="EA41" s="356" t="str">
        <f t="shared" si="108"/>
        <v>II</v>
      </c>
      <c r="EB41" s="385" t="str">
        <f t="shared" si="109"/>
        <v/>
      </c>
      <c r="EC41" s="356" t="str">
        <f t="shared" si="110"/>
        <v>I</v>
      </c>
      <c r="ED41" s="356" t="str">
        <f t="shared" si="111"/>
        <v>I</v>
      </c>
      <c r="EE41" s="356" t="str">
        <f t="shared" si="112"/>
        <v/>
      </c>
      <c r="EF41" s="386" t="str">
        <f t="shared" si="113"/>
        <v/>
      </c>
      <c r="EG41" s="385" t="str">
        <f t="shared" si="114"/>
        <v/>
      </c>
      <c r="EH41" s="356" t="str">
        <f t="shared" si="115"/>
        <v>II</v>
      </c>
      <c r="EI41" s="356" t="str">
        <f t="shared" si="116"/>
        <v/>
      </c>
      <c r="EJ41" s="356" t="str">
        <f t="shared" si="117"/>
        <v>II</v>
      </c>
      <c r="EK41" s="356" t="str">
        <f t="shared" si="118"/>
        <v/>
      </c>
      <c r="EL41" s="385" t="str">
        <f t="shared" si="119"/>
        <v/>
      </c>
      <c r="EM41" s="356" t="str">
        <f t="shared" si="120"/>
        <v>D</v>
      </c>
      <c r="EN41" s="356" t="str">
        <f t="shared" si="121"/>
        <v/>
      </c>
      <c r="EO41" s="356" t="str">
        <f t="shared" si="122"/>
        <v/>
      </c>
      <c r="EP41" s="356" t="str">
        <f t="shared" si="123"/>
        <v>D</v>
      </c>
      <c r="EQ41" s="385" t="str">
        <f t="shared" si="124"/>
        <v/>
      </c>
      <c r="ER41" s="356" t="str">
        <f t="shared" si="125"/>
        <v/>
      </c>
      <c r="ES41" s="356" t="str">
        <f t="shared" si="126"/>
        <v/>
      </c>
      <c r="ET41" s="356" t="str">
        <f t="shared" si="127"/>
        <v/>
      </c>
      <c r="EU41" s="356" t="str">
        <f t="shared" si="128"/>
        <v/>
      </c>
      <c r="EV41" s="385" t="str">
        <f t="shared" si="129"/>
        <v/>
      </c>
      <c r="EW41" s="385" t="str">
        <f t="shared" si="130"/>
        <v>D</v>
      </c>
      <c r="EX41" s="387">
        <f>IF('Student DATA Entry'!I38="","",'Student DATA Entry'!I38)</f>
        <v>370</v>
      </c>
      <c r="EY41" s="388">
        <f>IF('Student DATA Entry'!J38="","",'Student DATA Entry'!J38)</f>
        <v>278</v>
      </c>
      <c r="EZ41" s="373" t="str">
        <f t="shared" si="131"/>
        <v xml:space="preserve">      </v>
      </c>
      <c r="FA41" s="373" t="str">
        <f t="shared" si="132"/>
        <v xml:space="preserve">      </v>
      </c>
      <c r="FB41" s="373" t="str">
        <f t="shared" si="133"/>
        <v xml:space="preserve">      </v>
      </c>
      <c r="FC41" s="373" t="str">
        <f t="shared" si="134"/>
        <v xml:space="preserve">HINDI          INFORMATION TECHNOLOGY AND PROCESSING 1    </v>
      </c>
      <c r="FD41" s="373" t="str">
        <f t="shared" si="135"/>
        <v>Promoted to Class 12th</v>
      </c>
      <c r="FE41" s="484">
        <f t="shared" si="136"/>
        <v>330</v>
      </c>
      <c r="FF41" s="390">
        <f t="shared" si="137"/>
        <v>66</v>
      </c>
      <c r="FG41" s="483" t="str">
        <f t="shared" si="138"/>
        <v>I</v>
      </c>
      <c r="FH41" s="392">
        <f t="shared" si="27"/>
        <v>0.99999999999999745</v>
      </c>
      <c r="FI41" s="482" t="str">
        <f t="shared" si="139"/>
        <v/>
      </c>
      <c r="FJ41" s="394"/>
    </row>
    <row r="42" spans="1:166" s="393" customFormat="1" ht="22" customHeight="1">
      <c r="A42" s="375">
        <v>37</v>
      </c>
      <c r="B42" s="376">
        <f>IF('Marks Entry'!B44="","",VALUE('Marks Entry'!B44))</f>
        <v>1138</v>
      </c>
      <c r="C42" s="377">
        <f>IF('Marks Entry'!C44="","",'Marks Entry'!C44)</f>
        <v>6416</v>
      </c>
      <c r="D42" s="378">
        <f>IF('Marks Entry'!D44="","",'Marks Entry'!D44)</f>
        <v>38173</v>
      </c>
      <c r="E42" s="379" t="str">
        <f>IF('Marks Entry'!E44="","",'Marks Entry'!E44)</f>
        <v>RAKESH YADAV</v>
      </c>
      <c r="F42" s="379" t="str">
        <f>IF('Marks Entry'!F44="","",'Marks Entry'!F44)</f>
        <v>JAGDISH PRASAD</v>
      </c>
      <c r="G42" s="379" t="str">
        <f>IF('Marks Entry'!G44="","",'Marks Entry'!G44)</f>
        <v>SUNITA DEVI</v>
      </c>
      <c r="H42" s="356" t="str">
        <f>IF('Marks Entry'!H44="","",'Marks Entry'!H44)</f>
        <v>OBC</v>
      </c>
      <c r="I42" s="356" t="str">
        <f>IF('Marks Entry'!I44="","",'Marks Entry'!I44)</f>
        <v>M</v>
      </c>
      <c r="J42" s="356">
        <f>IF('Marks Entry'!J44="","",'Marks Entry'!J44)</f>
        <v>4</v>
      </c>
      <c r="K42" s="356">
        <f>IF('Marks Entry'!K44="","",'Marks Entry'!K44)</f>
        <v>7</v>
      </c>
      <c r="L42" s="356">
        <f>IF('Marks Entry'!L44="","",'Marks Entry'!L44)</f>
        <v>8</v>
      </c>
      <c r="M42" s="357">
        <f t="shared" si="28"/>
        <v>19</v>
      </c>
      <c r="N42" s="380">
        <f t="shared" si="29"/>
        <v>13</v>
      </c>
      <c r="O42" s="356">
        <f>IF('Marks Entry'!M44="","",'Marks Entry'!M44)</f>
        <v>35</v>
      </c>
      <c r="P42" s="380">
        <f t="shared" si="30"/>
        <v>25</v>
      </c>
      <c r="Q42" s="377">
        <f>IF(AND($B42="NSO",$E42="",O42=""),"",IF(AND('Marks Entry'!N44="AB"),"AB",IF(AND('Marks Entry'!N44="ML"),"RE",IF('Marks Entry'!N44="","",ROUNDUP('Marks Entry'!N44*30/100,0)))))</f>
        <v>29</v>
      </c>
      <c r="R42" s="381">
        <f t="shared" si="31"/>
        <v>67</v>
      </c>
      <c r="S42" s="361">
        <f t="shared" si="32"/>
        <v>0</v>
      </c>
      <c r="T42" s="361">
        <f t="shared" si="33"/>
        <v>0</v>
      </c>
      <c r="U42" s="362">
        <f t="shared" si="34"/>
        <v>100</v>
      </c>
      <c r="V42" s="361" t="str">
        <f t="shared" si="35"/>
        <v/>
      </c>
      <c r="W42" s="361" t="str">
        <f t="shared" si="36"/>
        <v>P</v>
      </c>
      <c r="X42" s="361" t="str">
        <f t="shared" si="37"/>
        <v>I</v>
      </c>
      <c r="Y42" s="356">
        <f>IF('Marks Entry'!O44="","",'Marks Entry'!O44)</f>
        <v>5</v>
      </c>
      <c r="Z42" s="356">
        <f>IF('Marks Entry'!P44="","",'Marks Entry'!P44)</f>
        <v>6</v>
      </c>
      <c r="AA42" s="356">
        <f>IF('Marks Entry'!Q44="","",'Marks Entry'!Q44)</f>
        <v>6</v>
      </c>
      <c r="AB42" s="357">
        <f t="shared" si="38"/>
        <v>17</v>
      </c>
      <c r="AC42" s="380">
        <f t="shared" si="39"/>
        <v>12</v>
      </c>
      <c r="AD42" s="356">
        <f>IF('Marks Entry'!R44="","",'Marks Entry'!R44)</f>
        <v>12</v>
      </c>
      <c r="AE42" s="380">
        <f t="shared" si="40"/>
        <v>9</v>
      </c>
      <c r="AF42" s="377">
        <f>IF(AND($B42="NSO",$E42=""),"",IF(AND('Marks Entry'!S44="AB"),"AB",IF(AND('Marks Entry'!S44="ML"),"RE",IF('Marks Entry'!S44="","",ROUNDUP('Marks Entry'!S44*30/100,0)))))</f>
        <v>29</v>
      </c>
      <c r="AG42" s="381">
        <f t="shared" si="41"/>
        <v>50</v>
      </c>
      <c r="AH42" s="361">
        <f t="shared" si="42"/>
        <v>0</v>
      </c>
      <c r="AI42" s="361">
        <f t="shared" si="43"/>
        <v>0</v>
      </c>
      <c r="AJ42" s="362">
        <f t="shared" si="44"/>
        <v>100</v>
      </c>
      <c r="AK42" s="361" t="str">
        <f t="shared" si="45"/>
        <v/>
      </c>
      <c r="AL42" s="361" t="str">
        <f t="shared" si="46"/>
        <v>P</v>
      </c>
      <c r="AM42" s="361" t="str">
        <f t="shared" si="47"/>
        <v>II</v>
      </c>
      <c r="AN42" s="363">
        <f>IF('Marks Entry'!T44="","",'Marks Entry'!T44)</f>
        <v>1</v>
      </c>
      <c r="AO42" s="356">
        <f>IF('Marks Entry'!V44="","",'Marks Entry'!V44)</f>
        <v>9</v>
      </c>
      <c r="AP42" s="356">
        <f>IF('Marks Entry'!W44="","",'Marks Entry'!W44)</f>
        <v>8</v>
      </c>
      <c r="AQ42" s="356">
        <f>IF('Marks Entry'!X44="","",'Marks Entry'!X44)</f>
        <v>8</v>
      </c>
      <c r="AR42" s="357">
        <f t="shared" si="48"/>
        <v>25</v>
      </c>
      <c r="AS42" s="380">
        <f t="shared" si="49"/>
        <v>17</v>
      </c>
      <c r="AT42" s="356">
        <f>IF('Marks Entry'!Y44="","",'Marks Entry'!Y44)</f>
        <v>13</v>
      </c>
      <c r="AU42" s="356">
        <f>IF('Marks Entry'!Z44="","",'Marks Entry'!Z44)</f>
        <v>12</v>
      </c>
      <c r="AV42" s="356">
        <f t="shared" si="50"/>
        <v>25</v>
      </c>
      <c r="AW42" s="380">
        <f t="shared" si="51"/>
        <v>18</v>
      </c>
      <c r="AX42" s="377">
        <f>IF(AND($B42="NSO",$E42=""),"",IF(AND('Marks Entry'!AA44="AB",'Marks Entry'!AB44="AB"),"AB",IF(AND('Marks Entry'!AA44="ML",'Marks Entry'!AB44="ML"),"RE",IF('Marks Entry'!AA44="","",ROUNDUP(('Marks Entry'!AA44+'Marks Entry'!AB44)*30/100,0)))))</f>
        <v>28</v>
      </c>
      <c r="AY42" s="381">
        <f t="shared" si="52"/>
        <v>63</v>
      </c>
      <c r="AZ42" s="361">
        <f t="shared" si="53"/>
        <v>0</v>
      </c>
      <c r="BA42" s="361">
        <f t="shared" si="54"/>
        <v>0</v>
      </c>
      <c r="BB42" s="362">
        <f t="shared" si="55"/>
        <v>100</v>
      </c>
      <c r="BC42" s="361" t="str">
        <f t="shared" si="56"/>
        <v/>
      </c>
      <c r="BD42" s="361" t="str">
        <f t="shared" si="57"/>
        <v>P</v>
      </c>
      <c r="BE42" s="361" t="str">
        <f t="shared" si="58"/>
        <v>I</v>
      </c>
      <c r="BF42" s="363">
        <f>IF('Marks Entry'!AC44="","",'Marks Entry'!AC44)</f>
        <v>2</v>
      </c>
      <c r="BG42" s="356">
        <f>IF('Marks Entry'!AE44="","",'Marks Entry'!AE44)</f>
        <v>6</v>
      </c>
      <c r="BH42" s="356">
        <f>IF('Marks Entry'!AF44="","",'Marks Entry'!AF44)</f>
        <v>4</v>
      </c>
      <c r="BI42" s="356" t="str">
        <f>IF('Marks Entry'!AG44="","",'Marks Entry'!AG44)</f>
        <v>AB</v>
      </c>
      <c r="BJ42" s="357">
        <f t="shared" si="59"/>
        <v>10</v>
      </c>
      <c r="BK42" s="380">
        <f t="shared" si="60"/>
        <v>7</v>
      </c>
      <c r="BL42" s="356">
        <f>IF('Marks Entry'!AH44="","",'Marks Entry'!AH44)</f>
        <v>31</v>
      </c>
      <c r="BM42" s="356" t="str">
        <f>IF('Marks Entry'!AI44="","",'Marks Entry'!AI44)</f>
        <v/>
      </c>
      <c r="BN42" s="356">
        <f t="shared" si="61"/>
        <v>31</v>
      </c>
      <c r="BO42" s="380">
        <f t="shared" si="62"/>
        <v>23</v>
      </c>
      <c r="BP42" s="377">
        <f>IF(AND($B42="NSO",$E42=""),"",IF(AND('Marks Entry'!AJ44="AB",'Marks Entry'!AK44="AB"),"AB",IF(AND('Marks Entry'!AJ44="ML",'Marks Entry'!AK44="ML"),"RE",IF('Marks Entry'!AJ44="","",ROUNDUP(('Marks Entry'!AJ44+'Marks Entry'!AK44)*30/100,0)))))</f>
        <v>28</v>
      </c>
      <c r="BQ42" s="381">
        <f t="shared" si="63"/>
        <v>58</v>
      </c>
      <c r="BR42" s="361">
        <f t="shared" si="64"/>
        <v>0</v>
      </c>
      <c r="BS42" s="361">
        <f t="shared" si="65"/>
        <v>0</v>
      </c>
      <c r="BT42" s="362">
        <f t="shared" si="66"/>
        <v>100</v>
      </c>
      <c r="BU42" s="361" t="str">
        <f t="shared" si="67"/>
        <v/>
      </c>
      <c r="BV42" s="361" t="str">
        <f t="shared" si="68"/>
        <v>P</v>
      </c>
      <c r="BW42" s="361" t="str">
        <f t="shared" si="69"/>
        <v>II</v>
      </c>
      <c r="BX42" s="363">
        <f>IF('Marks Entry'!AL44="","",'Marks Entry'!AL44)</f>
        <v>3</v>
      </c>
      <c r="BY42" s="356">
        <f>IF('Marks Entry'!AN44="","",'Marks Entry'!AN44)</f>
        <v>4</v>
      </c>
      <c r="BZ42" s="356">
        <f>IF('Marks Entry'!AO44="","",'Marks Entry'!AO44)</f>
        <v>3</v>
      </c>
      <c r="CA42" s="356">
        <f>IF('Marks Entry'!AP44="","",'Marks Entry'!AP44)</f>
        <v>7</v>
      </c>
      <c r="CB42" s="357">
        <f t="shared" si="70"/>
        <v>14</v>
      </c>
      <c r="CC42" s="380">
        <f t="shared" si="71"/>
        <v>10</v>
      </c>
      <c r="CD42" s="356">
        <f>IF('Marks Entry'!AQ44="","",'Marks Entry'!AQ44)</f>
        <v>38</v>
      </c>
      <c r="CE42" s="356">
        <f>IF('Marks Entry'!AR44="","",'Marks Entry'!AR44)</f>
        <v>18</v>
      </c>
      <c r="CF42" s="356">
        <f t="shared" si="72"/>
        <v>56</v>
      </c>
      <c r="CG42" s="380">
        <f t="shared" si="73"/>
        <v>40</v>
      </c>
      <c r="CH42" s="377">
        <f>IF(AND($B42="NSO",$E42=""),"",IF(AND('Marks Entry'!AS44="AB",'Marks Entry'!AT44="AB"),"AB",IF(AND('Marks Entry'!AS44="ML",'Marks Entry'!AT44="ML"),"RE",IF('Marks Entry'!AS44="","",ROUNDUP(('Marks Entry'!AS44+'Marks Entry'!AT44)*30/100,0)))))</f>
        <v>28</v>
      </c>
      <c r="CI42" s="381">
        <f t="shared" si="74"/>
        <v>78</v>
      </c>
      <c r="CJ42" s="361">
        <f t="shared" si="75"/>
        <v>0</v>
      </c>
      <c r="CK42" s="361">
        <f t="shared" si="76"/>
        <v>0</v>
      </c>
      <c r="CL42" s="362">
        <f t="shared" si="77"/>
        <v>100</v>
      </c>
      <c r="CM42" s="361" t="str">
        <f t="shared" si="78"/>
        <v/>
      </c>
      <c r="CN42" s="361" t="str">
        <f t="shared" si="79"/>
        <v>P</v>
      </c>
      <c r="CO42" s="361" t="str">
        <f t="shared" si="80"/>
        <v>D</v>
      </c>
      <c r="CP42" s="363" t="str">
        <f>IF('Marks Entry'!AU44="","",'Marks Entry'!AU44)</f>
        <v/>
      </c>
      <c r="CQ42" s="356" t="str">
        <f>IF('Marks Entry'!AW44="","",'Marks Entry'!AW44)</f>
        <v/>
      </c>
      <c r="CR42" s="356" t="str">
        <f>IF('Marks Entry'!AX44="","",'Marks Entry'!AX44)</f>
        <v/>
      </c>
      <c r="CS42" s="356" t="str">
        <f>IF('Marks Entry'!AY44="","",'Marks Entry'!AY44)</f>
        <v/>
      </c>
      <c r="CT42" s="357" t="str">
        <f t="shared" si="81"/>
        <v/>
      </c>
      <c r="CU42" s="380" t="str">
        <f t="shared" si="82"/>
        <v/>
      </c>
      <c r="CV42" s="356" t="str">
        <f>IF('Marks Entry'!AZ44="","",'Marks Entry'!AZ44)</f>
        <v/>
      </c>
      <c r="CW42" s="356" t="str">
        <f>IF('Marks Entry'!BA44="","",'Marks Entry'!BA44)</f>
        <v/>
      </c>
      <c r="CX42" s="356" t="str">
        <f t="shared" si="83"/>
        <v/>
      </c>
      <c r="CY42" s="380" t="str">
        <f t="shared" si="84"/>
        <v/>
      </c>
      <c r="CZ42" s="377" t="str">
        <f>IF(AND($B42="NSO",$E42=""),"",IF(AND('Marks Entry'!BB44="AB",'Marks Entry'!BC44="AB"),"AB",IF(AND('Marks Entry'!BB44="ML",'Marks Entry'!BC44="ML"),"RE",IF('Marks Entry'!BB44="","",ROUNDUP(('Marks Entry'!BB44+'Marks Entry'!BC44)*30/100,0)))))</f>
        <v/>
      </c>
      <c r="DA42" s="381" t="str">
        <f t="shared" si="85"/>
        <v/>
      </c>
      <c r="DB42" s="361">
        <f t="shared" si="86"/>
        <v>0</v>
      </c>
      <c r="DC42" s="361">
        <f t="shared" si="87"/>
        <v>0</v>
      </c>
      <c r="DD42" s="362" t="str">
        <f t="shared" si="88"/>
        <v/>
      </c>
      <c r="DE42" s="361" t="str">
        <f t="shared" si="89"/>
        <v/>
      </c>
      <c r="DF42" s="361" t="str">
        <f t="shared" si="90"/>
        <v/>
      </c>
      <c r="DG42" s="361" t="str">
        <f t="shared" si="91"/>
        <v/>
      </c>
      <c r="DH42" s="361">
        <f t="shared" si="92"/>
        <v>0</v>
      </c>
      <c r="DI42" s="382" t="str">
        <f t="shared" si="93"/>
        <v>I</v>
      </c>
      <c r="DJ42" s="382" t="str">
        <f t="shared" si="94"/>
        <v>II</v>
      </c>
      <c r="DK42" s="382" t="str">
        <f t="shared" si="95"/>
        <v>I</v>
      </c>
      <c r="DL42" s="382" t="str">
        <f t="shared" si="96"/>
        <v>II</v>
      </c>
      <c r="DM42" s="382" t="str">
        <f t="shared" si="97"/>
        <v>D</v>
      </c>
      <c r="DN42" s="382" t="str">
        <f t="shared" si="98"/>
        <v/>
      </c>
      <c r="DO42" s="365">
        <f t="shared" si="99"/>
        <v>0</v>
      </c>
      <c r="DP42" s="365">
        <f t="shared" si="100"/>
        <v>0</v>
      </c>
      <c r="DQ42" s="365">
        <f t="shared" si="101"/>
        <v>0</v>
      </c>
      <c r="DR42" s="365">
        <f t="shared" si="102"/>
        <v>0</v>
      </c>
      <c r="DS42" s="365">
        <f t="shared" si="103"/>
        <v>0</v>
      </c>
      <c r="DT42" s="383" t="str">
        <f t="shared" si="104"/>
        <v>PASS</v>
      </c>
      <c r="DU42" s="482">
        <f>IF('Marks Entry'!BD44="","",'Marks Entry'!BD44)</f>
        <v>28</v>
      </c>
      <c r="DV42" s="482">
        <f>IF('Marks Entry'!BE44="","",'Marks Entry'!BE44)</f>
        <v>25</v>
      </c>
      <c r="DW42" s="482">
        <f>IF('Marks Entry'!BF44="","",'Marks Entry'!BF44)</f>
        <v>40</v>
      </c>
      <c r="DX42" s="384">
        <f t="shared" si="105"/>
        <v>93</v>
      </c>
      <c r="DY42" s="356" t="str">
        <f t="shared" si="106"/>
        <v>I</v>
      </c>
      <c r="DZ42" s="385" t="str">
        <f t="shared" si="107"/>
        <v/>
      </c>
      <c r="EA42" s="356" t="str">
        <f t="shared" si="108"/>
        <v>II</v>
      </c>
      <c r="EB42" s="385" t="str">
        <f t="shared" si="109"/>
        <v/>
      </c>
      <c r="EC42" s="356" t="str">
        <f t="shared" si="110"/>
        <v>I</v>
      </c>
      <c r="ED42" s="356" t="str">
        <f t="shared" si="111"/>
        <v>I</v>
      </c>
      <c r="EE42" s="356" t="str">
        <f t="shared" si="112"/>
        <v/>
      </c>
      <c r="EF42" s="386" t="str">
        <f t="shared" si="113"/>
        <v/>
      </c>
      <c r="EG42" s="385" t="str">
        <f t="shared" si="114"/>
        <v/>
      </c>
      <c r="EH42" s="356" t="str">
        <f t="shared" si="115"/>
        <v>II</v>
      </c>
      <c r="EI42" s="356" t="str">
        <f t="shared" si="116"/>
        <v/>
      </c>
      <c r="EJ42" s="356" t="str">
        <f t="shared" si="117"/>
        <v>II</v>
      </c>
      <c r="EK42" s="356" t="str">
        <f t="shared" si="118"/>
        <v/>
      </c>
      <c r="EL42" s="385" t="str">
        <f t="shared" si="119"/>
        <v/>
      </c>
      <c r="EM42" s="356" t="str">
        <f t="shared" si="120"/>
        <v>D</v>
      </c>
      <c r="EN42" s="356" t="str">
        <f t="shared" si="121"/>
        <v/>
      </c>
      <c r="EO42" s="356" t="str">
        <f t="shared" si="122"/>
        <v/>
      </c>
      <c r="EP42" s="356" t="str">
        <f t="shared" si="123"/>
        <v>D</v>
      </c>
      <c r="EQ42" s="385" t="str">
        <f t="shared" si="124"/>
        <v/>
      </c>
      <c r="ER42" s="356" t="str">
        <f t="shared" si="125"/>
        <v/>
      </c>
      <c r="ES42" s="356" t="str">
        <f t="shared" si="126"/>
        <v/>
      </c>
      <c r="ET42" s="356" t="str">
        <f t="shared" si="127"/>
        <v/>
      </c>
      <c r="EU42" s="356" t="str">
        <f t="shared" si="128"/>
        <v/>
      </c>
      <c r="EV42" s="385" t="str">
        <f t="shared" si="129"/>
        <v/>
      </c>
      <c r="EW42" s="385" t="str">
        <f t="shared" si="130"/>
        <v>D</v>
      </c>
      <c r="EX42" s="387">
        <f>IF('Student DATA Entry'!I39="","",'Student DATA Entry'!I39)</f>
        <v>370</v>
      </c>
      <c r="EY42" s="388">
        <f>IF('Student DATA Entry'!J39="","",'Student DATA Entry'!J39)</f>
        <v>284</v>
      </c>
      <c r="EZ42" s="373" t="str">
        <f t="shared" si="131"/>
        <v xml:space="preserve">      </v>
      </c>
      <c r="FA42" s="373" t="str">
        <f t="shared" si="132"/>
        <v xml:space="preserve">      </v>
      </c>
      <c r="FB42" s="373" t="str">
        <f t="shared" si="133"/>
        <v xml:space="preserve">      </v>
      </c>
      <c r="FC42" s="373" t="str">
        <f t="shared" si="134"/>
        <v xml:space="preserve">          INFORMATION TECHNOLOGY AND PROCESSING 1    </v>
      </c>
      <c r="FD42" s="373" t="str">
        <f t="shared" si="135"/>
        <v>Promoted to Class 12th</v>
      </c>
      <c r="FE42" s="484">
        <f t="shared" si="136"/>
        <v>316</v>
      </c>
      <c r="FF42" s="390">
        <f t="shared" si="137"/>
        <v>63.2</v>
      </c>
      <c r="FG42" s="483" t="str">
        <f t="shared" si="138"/>
        <v>I</v>
      </c>
      <c r="FH42" s="392">
        <f t="shared" si="27"/>
        <v>4.0000000000000293</v>
      </c>
      <c r="FI42" s="482" t="str">
        <f t="shared" si="139"/>
        <v/>
      </c>
      <c r="FJ42" s="394"/>
    </row>
    <row r="43" spans="1:166" s="393" customFormat="1" ht="22" customHeight="1">
      <c r="A43" s="375">
        <v>38</v>
      </c>
      <c r="B43" s="376">
        <f>IF('Marks Entry'!B45="","",VALUE('Marks Entry'!B45))</f>
        <v>1139</v>
      </c>
      <c r="C43" s="377">
        <f>IF('Marks Entry'!C45="","",'Marks Entry'!C45)</f>
        <v>6355</v>
      </c>
      <c r="D43" s="378">
        <f>IF('Marks Entry'!D45="","",'Marks Entry'!D45)</f>
        <v>38180</v>
      </c>
      <c r="E43" s="379" t="str">
        <f>IF('Marks Entry'!E45="","",'Marks Entry'!E45)</f>
        <v>RAVINDRA NAGARWAL</v>
      </c>
      <c r="F43" s="379" t="str">
        <f>IF('Marks Entry'!F45="","",'Marks Entry'!F45)</f>
        <v>RAKESH NAGARWAL</v>
      </c>
      <c r="G43" s="379" t="str">
        <f>IF('Marks Entry'!G45="","",'Marks Entry'!G45)</f>
        <v>PREM DEVI</v>
      </c>
      <c r="H43" s="356" t="str">
        <f>IF('Marks Entry'!H45="","",'Marks Entry'!H45)</f>
        <v>SC</v>
      </c>
      <c r="I43" s="356" t="str">
        <f>IF('Marks Entry'!I45="","",'Marks Entry'!I45)</f>
        <v>M</v>
      </c>
      <c r="J43" s="356">
        <f>IF('Marks Entry'!J45="","",'Marks Entry'!J45)</f>
        <v>4</v>
      </c>
      <c r="K43" s="356">
        <f>IF('Marks Entry'!K45="","",'Marks Entry'!K45)</f>
        <v>7</v>
      </c>
      <c r="L43" s="356">
        <f>IF('Marks Entry'!L45="","",'Marks Entry'!L45)</f>
        <v>8</v>
      </c>
      <c r="M43" s="357">
        <f t="shared" si="28"/>
        <v>19</v>
      </c>
      <c r="N43" s="380">
        <f t="shared" si="29"/>
        <v>13</v>
      </c>
      <c r="O43" s="356">
        <f>IF('Marks Entry'!M45="","",'Marks Entry'!M45)</f>
        <v>35</v>
      </c>
      <c r="P43" s="380">
        <f t="shared" si="30"/>
        <v>25</v>
      </c>
      <c r="Q43" s="377">
        <f>IF(AND($B43="NSO",$E43="",O43=""),"",IF(AND('Marks Entry'!N45="AB"),"AB",IF(AND('Marks Entry'!N45="ML"),"RE",IF('Marks Entry'!N45="","",ROUNDUP('Marks Entry'!N45*30/100,0)))))</f>
        <v>29</v>
      </c>
      <c r="R43" s="381">
        <f t="shared" si="31"/>
        <v>67</v>
      </c>
      <c r="S43" s="361">
        <f t="shared" si="32"/>
        <v>0</v>
      </c>
      <c r="T43" s="361">
        <f t="shared" si="33"/>
        <v>0</v>
      </c>
      <c r="U43" s="362">
        <f t="shared" si="34"/>
        <v>100</v>
      </c>
      <c r="V43" s="361" t="str">
        <f t="shared" si="35"/>
        <v/>
      </c>
      <c r="W43" s="361" t="str">
        <f t="shared" si="36"/>
        <v>P</v>
      </c>
      <c r="X43" s="361" t="str">
        <f t="shared" si="37"/>
        <v>I</v>
      </c>
      <c r="Y43" s="356">
        <f>IF('Marks Entry'!O45="","",'Marks Entry'!O45)</f>
        <v>5</v>
      </c>
      <c r="Z43" s="356">
        <f>IF('Marks Entry'!P45="","",'Marks Entry'!P45)</f>
        <v>6</v>
      </c>
      <c r="AA43" s="356">
        <f>IF('Marks Entry'!Q45="","",'Marks Entry'!Q45)</f>
        <v>6</v>
      </c>
      <c r="AB43" s="357">
        <f t="shared" si="38"/>
        <v>17</v>
      </c>
      <c r="AC43" s="380">
        <f t="shared" si="39"/>
        <v>12</v>
      </c>
      <c r="AD43" s="356">
        <f>IF('Marks Entry'!R45="","",'Marks Entry'!R45)</f>
        <v>12</v>
      </c>
      <c r="AE43" s="380">
        <f t="shared" si="40"/>
        <v>9</v>
      </c>
      <c r="AF43" s="377">
        <f>IF(AND($B43="NSO",$E43=""),"",IF(AND('Marks Entry'!S45="AB"),"AB",IF(AND('Marks Entry'!S45="ML"),"RE",IF('Marks Entry'!S45="","",ROUNDUP('Marks Entry'!S45*30/100,0)))))</f>
        <v>29</v>
      </c>
      <c r="AG43" s="381">
        <f t="shared" si="41"/>
        <v>50</v>
      </c>
      <c r="AH43" s="361">
        <f t="shared" si="42"/>
        <v>0</v>
      </c>
      <c r="AI43" s="361">
        <f t="shared" si="43"/>
        <v>0</v>
      </c>
      <c r="AJ43" s="362">
        <f t="shared" si="44"/>
        <v>100</v>
      </c>
      <c r="AK43" s="361" t="str">
        <f t="shared" si="45"/>
        <v/>
      </c>
      <c r="AL43" s="361" t="str">
        <f t="shared" si="46"/>
        <v>P</v>
      </c>
      <c r="AM43" s="361" t="str">
        <f t="shared" si="47"/>
        <v>II</v>
      </c>
      <c r="AN43" s="363">
        <f>IF('Marks Entry'!T45="","",'Marks Entry'!T45)</f>
        <v>1</v>
      </c>
      <c r="AO43" s="356">
        <f>IF('Marks Entry'!V45="","",'Marks Entry'!V45)</f>
        <v>9</v>
      </c>
      <c r="AP43" s="356">
        <f>IF('Marks Entry'!W45="","",'Marks Entry'!W45)</f>
        <v>8</v>
      </c>
      <c r="AQ43" s="356">
        <f>IF('Marks Entry'!X45="","",'Marks Entry'!X45)</f>
        <v>8</v>
      </c>
      <c r="AR43" s="357">
        <f t="shared" si="48"/>
        <v>25</v>
      </c>
      <c r="AS43" s="380">
        <f t="shared" si="49"/>
        <v>17</v>
      </c>
      <c r="AT43" s="356">
        <f>IF('Marks Entry'!Y45="","",'Marks Entry'!Y45)</f>
        <v>13</v>
      </c>
      <c r="AU43" s="356">
        <f>IF('Marks Entry'!Z45="","",'Marks Entry'!Z45)</f>
        <v>12</v>
      </c>
      <c r="AV43" s="356">
        <f t="shared" si="50"/>
        <v>25</v>
      </c>
      <c r="AW43" s="380">
        <f t="shared" si="51"/>
        <v>18</v>
      </c>
      <c r="AX43" s="377">
        <f>IF(AND($B43="NSO",$E43=""),"",IF(AND('Marks Entry'!AA45="AB",'Marks Entry'!AB45="AB"),"AB",IF(AND('Marks Entry'!AA45="ML",'Marks Entry'!AB45="ML"),"RE",IF('Marks Entry'!AA45="","",ROUNDUP(('Marks Entry'!AA45+'Marks Entry'!AB45)*30/100,0)))))</f>
        <v>28</v>
      </c>
      <c r="AY43" s="381">
        <f t="shared" si="52"/>
        <v>63</v>
      </c>
      <c r="AZ43" s="361">
        <f t="shared" si="53"/>
        <v>0</v>
      </c>
      <c r="BA43" s="361">
        <f t="shared" si="54"/>
        <v>0</v>
      </c>
      <c r="BB43" s="362">
        <f t="shared" si="55"/>
        <v>100</v>
      </c>
      <c r="BC43" s="361" t="str">
        <f t="shared" si="56"/>
        <v/>
      </c>
      <c r="BD43" s="361" t="str">
        <f t="shared" si="57"/>
        <v>P</v>
      </c>
      <c r="BE43" s="361" t="str">
        <f t="shared" si="58"/>
        <v>I</v>
      </c>
      <c r="BF43" s="363">
        <f>IF('Marks Entry'!AC45="","",'Marks Entry'!AC45)</f>
        <v>2</v>
      </c>
      <c r="BG43" s="356">
        <f>IF('Marks Entry'!AE45="","",'Marks Entry'!AE45)</f>
        <v>6</v>
      </c>
      <c r="BH43" s="356">
        <f>IF('Marks Entry'!AF45="","",'Marks Entry'!AF45)</f>
        <v>4</v>
      </c>
      <c r="BI43" s="356" t="str">
        <f>IF('Marks Entry'!AG45="","",'Marks Entry'!AG45)</f>
        <v>AB</v>
      </c>
      <c r="BJ43" s="357">
        <f t="shared" si="59"/>
        <v>10</v>
      </c>
      <c r="BK43" s="380">
        <f t="shared" si="60"/>
        <v>7</v>
      </c>
      <c r="BL43" s="356">
        <f>IF('Marks Entry'!AH45="","",'Marks Entry'!AH45)</f>
        <v>31</v>
      </c>
      <c r="BM43" s="356" t="str">
        <f>IF('Marks Entry'!AI45="","",'Marks Entry'!AI45)</f>
        <v/>
      </c>
      <c r="BN43" s="356">
        <f t="shared" si="61"/>
        <v>31</v>
      </c>
      <c r="BO43" s="380">
        <f t="shared" si="62"/>
        <v>23</v>
      </c>
      <c r="BP43" s="377">
        <f>IF(AND($B43="NSO",$E43=""),"",IF(AND('Marks Entry'!AJ45="AB",'Marks Entry'!AK45="AB"),"AB",IF(AND('Marks Entry'!AJ45="ML",'Marks Entry'!AK45="ML"),"RE",IF('Marks Entry'!AJ45="","",ROUNDUP(('Marks Entry'!AJ45+'Marks Entry'!AK45)*30/100,0)))))</f>
        <v>28</v>
      </c>
      <c r="BQ43" s="381">
        <f t="shared" si="63"/>
        <v>58</v>
      </c>
      <c r="BR43" s="361">
        <f t="shared" si="64"/>
        <v>0</v>
      </c>
      <c r="BS43" s="361">
        <f t="shared" si="65"/>
        <v>0</v>
      </c>
      <c r="BT43" s="362">
        <f t="shared" si="66"/>
        <v>100</v>
      </c>
      <c r="BU43" s="361" t="str">
        <f t="shared" si="67"/>
        <v/>
      </c>
      <c r="BV43" s="361" t="str">
        <f t="shared" si="68"/>
        <v>P</v>
      </c>
      <c r="BW43" s="361" t="str">
        <f t="shared" si="69"/>
        <v>II</v>
      </c>
      <c r="BX43" s="363">
        <f>IF('Marks Entry'!AL45="","",'Marks Entry'!AL45)</f>
        <v>3</v>
      </c>
      <c r="BY43" s="356">
        <f>IF('Marks Entry'!AN45="","",'Marks Entry'!AN45)</f>
        <v>4</v>
      </c>
      <c r="BZ43" s="356">
        <f>IF('Marks Entry'!AO45="","",'Marks Entry'!AO45)</f>
        <v>3</v>
      </c>
      <c r="CA43" s="356">
        <f>IF('Marks Entry'!AP45="","",'Marks Entry'!AP45)</f>
        <v>7</v>
      </c>
      <c r="CB43" s="357">
        <f t="shared" si="70"/>
        <v>14</v>
      </c>
      <c r="CC43" s="380">
        <f t="shared" si="71"/>
        <v>10</v>
      </c>
      <c r="CD43" s="356">
        <f>IF('Marks Entry'!AQ45="","",'Marks Entry'!AQ45)</f>
        <v>38</v>
      </c>
      <c r="CE43" s="356">
        <f>IF('Marks Entry'!AR45="","",'Marks Entry'!AR45)</f>
        <v>18</v>
      </c>
      <c r="CF43" s="356">
        <f t="shared" si="72"/>
        <v>56</v>
      </c>
      <c r="CG43" s="380">
        <f t="shared" si="73"/>
        <v>40</v>
      </c>
      <c r="CH43" s="377">
        <f>IF(AND($B43="NSO",$E43=""),"",IF(AND('Marks Entry'!AS45="AB",'Marks Entry'!AT45="AB"),"AB",IF(AND('Marks Entry'!AS45="ML",'Marks Entry'!AT45="ML"),"RE",IF('Marks Entry'!AS45="","",ROUNDUP(('Marks Entry'!AS45+'Marks Entry'!AT45)*30/100,0)))))</f>
        <v>28</v>
      </c>
      <c r="CI43" s="381">
        <f t="shared" si="74"/>
        <v>78</v>
      </c>
      <c r="CJ43" s="361">
        <f t="shared" si="75"/>
        <v>0</v>
      </c>
      <c r="CK43" s="361">
        <f t="shared" si="76"/>
        <v>0</v>
      </c>
      <c r="CL43" s="362">
        <f t="shared" si="77"/>
        <v>100</v>
      </c>
      <c r="CM43" s="361" t="str">
        <f t="shared" si="78"/>
        <v/>
      </c>
      <c r="CN43" s="361" t="str">
        <f t="shared" si="79"/>
        <v>P</v>
      </c>
      <c r="CO43" s="361" t="str">
        <f t="shared" si="80"/>
        <v>D</v>
      </c>
      <c r="CP43" s="363" t="str">
        <f>IF('Marks Entry'!AU45="","",'Marks Entry'!AU45)</f>
        <v/>
      </c>
      <c r="CQ43" s="356" t="str">
        <f>IF('Marks Entry'!AW45="","",'Marks Entry'!AW45)</f>
        <v/>
      </c>
      <c r="CR43" s="356" t="str">
        <f>IF('Marks Entry'!AX45="","",'Marks Entry'!AX45)</f>
        <v/>
      </c>
      <c r="CS43" s="356" t="str">
        <f>IF('Marks Entry'!AY45="","",'Marks Entry'!AY45)</f>
        <v/>
      </c>
      <c r="CT43" s="357" t="str">
        <f t="shared" si="81"/>
        <v/>
      </c>
      <c r="CU43" s="380" t="str">
        <f t="shared" si="82"/>
        <v/>
      </c>
      <c r="CV43" s="356" t="str">
        <f>IF('Marks Entry'!AZ45="","",'Marks Entry'!AZ45)</f>
        <v/>
      </c>
      <c r="CW43" s="356" t="str">
        <f>IF('Marks Entry'!BA45="","",'Marks Entry'!BA45)</f>
        <v/>
      </c>
      <c r="CX43" s="356" t="str">
        <f t="shared" si="83"/>
        <v/>
      </c>
      <c r="CY43" s="380" t="str">
        <f t="shared" si="84"/>
        <v/>
      </c>
      <c r="CZ43" s="377" t="str">
        <f>IF(AND($B43="NSO",$E43=""),"",IF(AND('Marks Entry'!BB45="AB",'Marks Entry'!BC45="AB"),"AB",IF(AND('Marks Entry'!BB45="ML",'Marks Entry'!BC45="ML"),"RE",IF('Marks Entry'!BB45="","",ROUNDUP(('Marks Entry'!BB45+'Marks Entry'!BC45)*30/100,0)))))</f>
        <v/>
      </c>
      <c r="DA43" s="381" t="str">
        <f t="shared" si="85"/>
        <v/>
      </c>
      <c r="DB43" s="361">
        <f t="shared" si="86"/>
        <v>0</v>
      </c>
      <c r="DC43" s="361">
        <f t="shared" si="87"/>
        <v>0</v>
      </c>
      <c r="DD43" s="362" t="str">
        <f t="shared" si="88"/>
        <v/>
      </c>
      <c r="DE43" s="361" t="str">
        <f t="shared" si="89"/>
        <v/>
      </c>
      <c r="DF43" s="361" t="str">
        <f t="shared" si="90"/>
        <v/>
      </c>
      <c r="DG43" s="361" t="str">
        <f t="shared" si="91"/>
        <v/>
      </c>
      <c r="DH43" s="361">
        <f t="shared" si="92"/>
        <v>0</v>
      </c>
      <c r="DI43" s="382" t="str">
        <f t="shared" si="93"/>
        <v>I</v>
      </c>
      <c r="DJ43" s="382" t="str">
        <f t="shared" si="94"/>
        <v>II</v>
      </c>
      <c r="DK43" s="382" t="str">
        <f t="shared" si="95"/>
        <v>I</v>
      </c>
      <c r="DL43" s="382" t="str">
        <f t="shared" si="96"/>
        <v>II</v>
      </c>
      <c r="DM43" s="382" t="str">
        <f t="shared" si="97"/>
        <v>D</v>
      </c>
      <c r="DN43" s="382" t="str">
        <f t="shared" si="98"/>
        <v/>
      </c>
      <c r="DO43" s="365">
        <f t="shared" si="99"/>
        <v>0</v>
      </c>
      <c r="DP43" s="365">
        <f t="shared" si="100"/>
        <v>0</v>
      </c>
      <c r="DQ43" s="365">
        <f t="shared" si="101"/>
        <v>0</v>
      </c>
      <c r="DR43" s="365">
        <f t="shared" si="102"/>
        <v>0</v>
      </c>
      <c r="DS43" s="365">
        <f t="shared" si="103"/>
        <v>0</v>
      </c>
      <c r="DT43" s="383" t="str">
        <f t="shared" si="104"/>
        <v>PASS</v>
      </c>
      <c r="DU43" s="482">
        <f>IF('Marks Entry'!BD45="","",'Marks Entry'!BD45)</f>
        <v>28</v>
      </c>
      <c r="DV43" s="482">
        <f>IF('Marks Entry'!BE45="","",'Marks Entry'!BE45)</f>
        <v>25</v>
      </c>
      <c r="DW43" s="482">
        <f>IF('Marks Entry'!BF45="","",'Marks Entry'!BF45)</f>
        <v>40</v>
      </c>
      <c r="DX43" s="384">
        <f t="shared" si="105"/>
        <v>93</v>
      </c>
      <c r="DY43" s="356" t="str">
        <f t="shared" si="106"/>
        <v>I</v>
      </c>
      <c r="DZ43" s="385" t="str">
        <f t="shared" si="107"/>
        <v/>
      </c>
      <c r="EA43" s="356" t="str">
        <f t="shared" si="108"/>
        <v>II</v>
      </c>
      <c r="EB43" s="385" t="str">
        <f t="shared" si="109"/>
        <v/>
      </c>
      <c r="EC43" s="356" t="str">
        <f t="shared" si="110"/>
        <v>I</v>
      </c>
      <c r="ED43" s="356" t="str">
        <f t="shared" si="111"/>
        <v>I</v>
      </c>
      <c r="EE43" s="356" t="str">
        <f t="shared" si="112"/>
        <v/>
      </c>
      <c r="EF43" s="386" t="str">
        <f t="shared" si="113"/>
        <v/>
      </c>
      <c r="EG43" s="385" t="str">
        <f t="shared" si="114"/>
        <v/>
      </c>
      <c r="EH43" s="356" t="str">
        <f t="shared" si="115"/>
        <v>II</v>
      </c>
      <c r="EI43" s="356" t="str">
        <f t="shared" si="116"/>
        <v/>
      </c>
      <c r="EJ43" s="356" t="str">
        <f t="shared" si="117"/>
        <v>II</v>
      </c>
      <c r="EK43" s="356" t="str">
        <f t="shared" si="118"/>
        <v/>
      </c>
      <c r="EL43" s="385" t="str">
        <f t="shared" si="119"/>
        <v/>
      </c>
      <c r="EM43" s="356" t="str">
        <f t="shared" si="120"/>
        <v>D</v>
      </c>
      <c r="EN43" s="356" t="str">
        <f t="shared" si="121"/>
        <v/>
      </c>
      <c r="EO43" s="356" t="str">
        <f t="shared" si="122"/>
        <v/>
      </c>
      <c r="EP43" s="356" t="str">
        <f t="shared" si="123"/>
        <v>D</v>
      </c>
      <c r="EQ43" s="385" t="str">
        <f t="shared" si="124"/>
        <v/>
      </c>
      <c r="ER43" s="356" t="str">
        <f t="shared" si="125"/>
        <v/>
      </c>
      <c r="ES43" s="356" t="str">
        <f t="shared" si="126"/>
        <v/>
      </c>
      <c r="ET43" s="356" t="str">
        <f t="shared" si="127"/>
        <v/>
      </c>
      <c r="EU43" s="356" t="str">
        <f t="shared" si="128"/>
        <v/>
      </c>
      <c r="EV43" s="385" t="str">
        <f t="shared" si="129"/>
        <v/>
      </c>
      <c r="EW43" s="385" t="str">
        <f t="shared" si="130"/>
        <v>D</v>
      </c>
      <c r="EX43" s="387">
        <f>IF('Student DATA Entry'!I40="","",'Student DATA Entry'!I40)</f>
        <v>370</v>
      </c>
      <c r="EY43" s="388">
        <f>IF('Student DATA Entry'!J40="","",'Student DATA Entry'!J40)</f>
        <v>292</v>
      </c>
      <c r="EZ43" s="373" t="str">
        <f t="shared" si="131"/>
        <v xml:space="preserve">      </v>
      </c>
      <c r="FA43" s="373" t="str">
        <f t="shared" si="132"/>
        <v xml:space="preserve">      </v>
      </c>
      <c r="FB43" s="373" t="str">
        <f t="shared" si="133"/>
        <v xml:space="preserve">      </v>
      </c>
      <c r="FC43" s="373" t="str">
        <f t="shared" si="134"/>
        <v xml:space="preserve">          INFORMATION TECHNOLOGY AND PROCESSING 1    </v>
      </c>
      <c r="FD43" s="373" t="str">
        <f t="shared" si="135"/>
        <v>Promoted to Class 12th</v>
      </c>
      <c r="FE43" s="484">
        <f t="shared" si="136"/>
        <v>316</v>
      </c>
      <c r="FF43" s="390">
        <f t="shared" si="137"/>
        <v>63.2</v>
      </c>
      <c r="FG43" s="483" t="str">
        <f t="shared" si="138"/>
        <v>I</v>
      </c>
      <c r="FH43" s="392">
        <f t="shared" si="27"/>
        <v>4.0000000000000293</v>
      </c>
      <c r="FI43" s="482" t="str">
        <f t="shared" si="139"/>
        <v/>
      </c>
      <c r="FJ43" s="394"/>
    </row>
    <row r="44" spans="1:166" s="393" customFormat="1" ht="22" customHeight="1">
      <c r="A44" s="375">
        <v>39</v>
      </c>
      <c r="B44" s="376">
        <f>IF('Marks Entry'!B46="","",VALUE('Marks Entry'!B46))</f>
        <v>1140</v>
      </c>
      <c r="C44" s="377">
        <f>IF('Marks Entry'!C46="","",'Marks Entry'!C46)</f>
        <v>6234</v>
      </c>
      <c r="D44" s="378">
        <f>IF('Marks Entry'!D46="","",'Marks Entry'!D46)</f>
        <v>37659</v>
      </c>
      <c r="E44" s="379" t="str">
        <f>IF('Marks Entry'!E46="","",'Marks Entry'!E46)</f>
        <v>REKHA BAIRWA</v>
      </c>
      <c r="F44" s="379" t="str">
        <f>IF('Marks Entry'!F46="","",'Marks Entry'!F46)</f>
        <v>KAILASH CHAND BAIRWA</v>
      </c>
      <c r="G44" s="379" t="str">
        <f>IF('Marks Entry'!G46="","",'Marks Entry'!G46)</f>
        <v>RAJWANTI DEVI</v>
      </c>
      <c r="H44" s="356" t="str">
        <f>IF('Marks Entry'!H46="","",'Marks Entry'!H46)</f>
        <v>SC</v>
      </c>
      <c r="I44" s="356" t="str">
        <f>IF('Marks Entry'!I46="","",'Marks Entry'!I46)</f>
        <v>F</v>
      </c>
      <c r="J44" s="356">
        <f>IF('Marks Entry'!J46="","",'Marks Entry'!J46)</f>
        <v>4</v>
      </c>
      <c r="K44" s="356">
        <f>IF('Marks Entry'!K46="","",'Marks Entry'!K46)</f>
        <v>7</v>
      </c>
      <c r="L44" s="356">
        <f>IF('Marks Entry'!L46="","",'Marks Entry'!L46)</f>
        <v>8</v>
      </c>
      <c r="M44" s="357">
        <f t="shared" si="28"/>
        <v>19</v>
      </c>
      <c r="N44" s="380">
        <f t="shared" si="29"/>
        <v>13</v>
      </c>
      <c r="O44" s="356">
        <f>IF('Marks Entry'!M46="","",'Marks Entry'!M46)</f>
        <v>35</v>
      </c>
      <c r="P44" s="380">
        <f t="shared" si="30"/>
        <v>25</v>
      </c>
      <c r="Q44" s="377">
        <f>IF(AND($B44="NSO",$E44="",O44=""),"",IF(AND('Marks Entry'!N46="AB"),"AB",IF(AND('Marks Entry'!N46="ML"),"RE",IF('Marks Entry'!N46="","",ROUNDUP('Marks Entry'!N46*30/100,0)))))</f>
        <v>29</v>
      </c>
      <c r="R44" s="381">
        <f t="shared" si="31"/>
        <v>67</v>
      </c>
      <c r="S44" s="361">
        <f t="shared" si="32"/>
        <v>0</v>
      </c>
      <c r="T44" s="361">
        <f t="shared" si="33"/>
        <v>0</v>
      </c>
      <c r="U44" s="362">
        <f t="shared" si="34"/>
        <v>100</v>
      </c>
      <c r="V44" s="361" t="str">
        <f t="shared" si="35"/>
        <v/>
      </c>
      <c r="W44" s="361" t="str">
        <f t="shared" si="36"/>
        <v>P</v>
      </c>
      <c r="X44" s="361" t="str">
        <f t="shared" si="37"/>
        <v>I</v>
      </c>
      <c r="Y44" s="356">
        <f>IF('Marks Entry'!O46="","",'Marks Entry'!O46)</f>
        <v>5</v>
      </c>
      <c r="Z44" s="356">
        <f>IF('Marks Entry'!P46="","",'Marks Entry'!P46)</f>
        <v>6</v>
      </c>
      <c r="AA44" s="356">
        <f>IF('Marks Entry'!Q46="","",'Marks Entry'!Q46)</f>
        <v>6</v>
      </c>
      <c r="AB44" s="357">
        <f t="shared" si="38"/>
        <v>17</v>
      </c>
      <c r="AC44" s="380">
        <f t="shared" si="39"/>
        <v>12</v>
      </c>
      <c r="AD44" s="356">
        <f>IF('Marks Entry'!R46="","",'Marks Entry'!R46)</f>
        <v>12</v>
      </c>
      <c r="AE44" s="380">
        <f t="shared" si="40"/>
        <v>9</v>
      </c>
      <c r="AF44" s="377">
        <f>IF(AND($B44="NSO",$E44=""),"",IF(AND('Marks Entry'!S46="AB"),"AB",IF(AND('Marks Entry'!S46="ML"),"RE",IF('Marks Entry'!S46="","",ROUNDUP('Marks Entry'!S46*30/100,0)))))</f>
        <v>29</v>
      </c>
      <c r="AG44" s="381">
        <f t="shared" si="41"/>
        <v>50</v>
      </c>
      <c r="AH44" s="361">
        <f t="shared" si="42"/>
        <v>0</v>
      </c>
      <c r="AI44" s="361">
        <f t="shared" si="43"/>
        <v>0</v>
      </c>
      <c r="AJ44" s="362">
        <f t="shared" si="44"/>
        <v>100</v>
      </c>
      <c r="AK44" s="361" t="str">
        <f t="shared" si="45"/>
        <v/>
      </c>
      <c r="AL44" s="361" t="str">
        <f t="shared" si="46"/>
        <v>P</v>
      </c>
      <c r="AM44" s="361" t="str">
        <f t="shared" si="47"/>
        <v>II</v>
      </c>
      <c r="AN44" s="363">
        <f>IF('Marks Entry'!T46="","",'Marks Entry'!T46)</f>
        <v>1</v>
      </c>
      <c r="AO44" s="356">
        <f>IF('Marks Entry'!V46="","",'Marks Entry'!V46)</f>
        <v>9</v>
      </c>
      <c r="AP44" s="356">
        <f>IF('Marks Entry'!W46="","",'Marks Entry'!W46)</f>
        <v>8</v>
      </c>
      <c r="AQ44" s="356">
        <f>IF('Marks Entry'!X46="","",'Marks Entry'!X46)</f>
        <v>8</v>
      </c>
      <c r="AR44" s="357">
        <f t="shared" si="48"/>
        <v>25</v>
      </c>
      <c r="AS44" s="380">
        <f t="shared" si="49"/>
        <v>17</v>
      </c>
      <c r="AT44" s="356">
        <f>IF('Marks Entry'!Y46="","",'Marks Entry'!Y46)</f>
        <v>13</v>
      </c>
      <c r="AU44" s="356">
        <f>IF('Marks Entry'!Z46="","",'Marks Entry'!Z46)</f>
        <v>12</v>
      </c>
      <c r="AV44" s="356">
        <f t="shared" si="50"/>
        <v>25</v>
      </c>
      <c r="AW44" s="380">
        <f t="shared" si="51"/>
        <v>18</v>
      </c>
      <c r="AX44" s="377">
        <f>IF(AND($B44="NSO",$E44=""),"",IF(AND('Marks Entry'!AA46="AB",'Marks Entry'!AB46="AB"),"AB",IF(AND('Marks Entry'!AA46="ML",'Marks Entry'!AB46="ML"),"RE",IF('Marks Entry'!AA46="","",ROUNDUP(('Marks Entry'!AA46+'Marks Entry'!AB46)*30/100,0)))))</f>
        <v>28</v>
      </c>
      <c r="AY44" s="381">
        <f t="shared" si="52"/>
        <v>63</v>
      </c>
      <c r="AZ44" s="361">
        <f t="shared" si="53"/>
        <v>0</v>
      </c>
      <c r="BA44" s="361">
        <f t="shared" si="54"/>
        <v>0</v>
      </c>
      <c r="BB44" s="362">
        <f t="shared" si="55"/>
        <v>100</v>
      </c>
      <c r="BC44" s="361" t="str">
        <f t="shared" si="56"/>
        <v/>
      </c>
      <c r="BD44" s="361" t="str">
        <f t="shared" si="57"/>
        <v>P</v>
      </c>
      <c r="BE44" s="361" t="str">
        <f t="shared" si="58"/>
        <v>I</v>
      </c>
      <c r="BF44" s="363">
        <f>IF('Marks Entry'!AC46="","",'Marks Entry'!AC46)</f>
        <v>2</v>
      </c>
      <c r="BG44" s="356">
        <f>IF('Marks Entry'!AE46="","",'Marks Entry'!AE46)</f>
        <v>6</v>
      </c>
      <c r="BH44" s="356">
        <f>IF('Marks Entry'!AF46="","",'Marks Entry'!AF46)</f>
        <v>4</v>
      </c>
      <c r="BI44" s="356" t="str">
        <f>IF('Marks Entry'!AG46="","",'Marks Entry'!AG46)</f>
        <v>AB</v>
      </c>
      <c r="BJ44" s="357">
        <f t="shared" si="59"/>
        <v>10</v>
      </c>
      <c r="BK44" s="380">
        <f t="shared" si="60"/>
        <v>7</v>
      </c>
      <c r="BL44" s="356">
        <f>IF('Marks Entry'!AH46="","",'Marks Entry'!AH46)</f>
        <v>31</v>
      </c>
      <c r="BM44" s="356" t="str">
        <f>IF('Marks Entry'!AI46="","",'Marks Entry'!AI46)</f>
        <v/>
      </c>
      <c r="BN44" s="356">
        <f t="shared" si="61"/>
        <v>31</v>
      </c>
      <c r="BO44" s="380">
        <f t="shared" si="62"/>
        <v>23</v>
      </c>
      <c r="BP44" s="377">
        <f>IF(AND($B44="NSO",$E44=""),"",IF(AND('Marks Entry'!AJ46="AB",'Marks Entry'!AK46="AB"),"AB",IF(AND('Marks Entry'!AJ46="ML",'Marks Entry'!AK46="ML"),"RE",IF('Marks Entry'!AJ46="","",ROUNDUP(('Marks Entry'!AJ46+'Marks Entry'!AK46)*30/100,0)))))</f>
        <v>28</v>
      </c>
      <c r="BQ44" s="381">
        <f t="shared" si="63"/>
        <v>58</v>
      </c>
      <c r="BR44" s="361">
        <f t="shared" si="64"/>
        <v>0</v>
      </c>
      <c r="BS44" s="361">
        <f t="shared" si="65"/>
        <v>0</v>
      </c>
      <c r="BT44" s="362">
        <f t="shared" si="66"/>
        <v>100</v>
      </c>
      <c r="BU44" s="361" t="str">
        <f t="shared" si="67"/>
        <v/>
      </c>
      <c r="BV44" s="361" t="str">
        <f t="shared" si="68"/>
        <v>P</v>
      </c>
      <c r="BW44" s="361" t="str">
        <f t="shared" si="69"/>
        <v>II</v>
      </c>
      <c r="BX44" s="363">
        <f>IF('Marks Entry'!AL46="","",'Marks Entry'!AL46)</f>
        <v>3</v>
      </c>
      <c r="BY44" s="356">
        <f>IF('Marks Entry'!AN46="","",'Marks Entry'!AN46)</f>
        <v>4</v>
      </c>
      <c r="BZ44" s="356">
        <f>IF('Marks Entry'!AO46="","",'Marks Entry'!AO46)</f>
        <v>3</v>
      </c>
      <c r="CA44" s="356">
        <f>IF('Marks Entry'!AP46="","",'Marks Entry'!AP46)</f>
        <v>7</v>
      </c>
      <c r="CB44" s="357">
        <f t="shared" si="70"/>
        <v>14</v>
      </c>
      <c r="CC44" s="380">
        <f t="shared" si="71"/>
        <v>10</v>
      </c>
      <c r="CD44" s="356">
        <f>IF('Marks Entry'!AQ46="","",'Marks Entry'!AQ46)</f>
        <v>38</v>
      </c>
      <c r="CE44" s="356">
        <f>IF('Marks Entry'!AR46="","",'Marks Entry'!AR46)</f>
        <v>18</v>
      </c>
      <c r="CF44" s="356">
        <f t="shared" si="72"/>
        <v>56</v>
      </c>
      <c r="CG44" s="380">
        <f t="shared" si="73"/>
        <v>40</v>
      </c>
      <c r="CH44" s="377">
        <f>IF(AND($B44="NSO",$E44=""),"",IF(AND('Marks Entry'!AS46="AB",'Marks Entry'!AT46="AB"),"AB",IF(AND('Marks Entry'!AS46="ML",'Marks Entry'!AT46="ML"),"RE",IF('Marks Entry'!AS46="","",ROUNDUP(('Marks Entry'!AS46+'Marks Entry'!AT46)*30/100,0)))))</f>
        <v>28</v>
      </c>
      <c r="CI44" s="381">
        <f t="shared" si="74"/>
        <v>78</v>
      </c>
      <c r="CJ44" s="361">
        <f t="shared" si="75"/>
        <v>0</v>
      </c>
      <c r="CK44" s="361">
        <f t="shared" si="76"/>
        <v>0</v>
      </c>
      <c r="CL44" s="362">
        <f t="shared" si="77"/>
        <v>100</v>
      </c>
      <c r="CM44" s="361" t="str">
        <f t="shared" si="78"/>
        <v/>
      </c>
      <c r="CN44" s="361" t="str">
        <f t="shared" si="79"/>
        <v>P</v>
      </c>
      <c r="CO44" s="361" t="str">
        <f t="shared" si="80"/>
        <v>D</v>
      </c>
      <c r="CP44" s="363" t="str">
        <f>IF('Marks Entry'!AU46="","",'Marks Entry'!AU46)</f>
        <v/>
      </c>
      <c r="CQ44" s="356" t="str">
        <f>IF('Marks Entry'!AW46="","",'Marks Entry'!AW46)</f>
        <v/>
      </c>
      <c r="CR44" s="356" t="str">
        <f>IF('Marks Entry'!AX46="","",'Marks Entry'!AX46)</f>
        <v/>
      </c>
      <c r="CS44" s="356" t="str">
        <f>IF('Marks Entry'!AY46="","",'Marks Entry'!AY46)</f>
        <v/>
      </c>
      <c r="CT44" s="357" t="str">
        <f t="shared" si="81"/>
        <v/>
      </c>
      <c r="CU44" s="380" t="str">
        <f t="shared" si="82"/>
        <v/>
      </c>
      <c r="CV44" s="356" t="str">
        <f>IF('Marks Entry'!AZ46="","",'Marks Entry'!AZ46)</f>
        <v/>
      </c>
      <c r="CW44" s="356" t="str">
        <f>IF('Marks Entry'!BA46="","",'Marks Entry'!BA46)</f>
        <v/>
      </c>
      <c r="CX44" s="356" t="str">
        <f t="shared" si="83"/>
        <v/>
      </c>
      <c r="CY44" s="380" t="str">
        <f t="shared" si="84"/>
        <v/>
      </c>
      <c r="CZ44" s="377" t="str">
        <f>IF(AND($B44="NSO",$E44=""),"",IF(AND('Marks Entry'!BB46="AB",'Marks Entry'!BC46="AB"),"AB",IF(AND('Marks Entry'!BB46="ML",'Marks Entry'!BC46="ML"),"RE",IF('Marks Entry'!BB46="","",ROUNDUP(('Marks Entry'!BB46+'Marks Entry'!BC46)*30/100,0)))))</f>
        <v/>
      </c>
      <c r="DA44" s="381" t="str">
        <f t="shared" si="85"/>
        <v/>
      </c>
      <c r="DB44" s="361">
        <f t="shared" si="86"/>
        <v>0</v>
      </c>
      <c r="DC44" s="361">
        <f t="shared" si="87"/>
        <v>0</v>
      </c>
      <c r="DD44" s="362" t="str">
        <f t="shared" si="88"/>
        <v/>
      </c>
      <c r="DE44" s="361" t="str">
        <f t="shared" si="89"/>
        <v/>
      </c>
      <c r="DF44" s="361" t="str">
        <f t="shared" si="90"/>
        <v/>
      </c>
      <c r="DG44" s="361" t="str">
        <f t="shared" si="91"/>
        <v/>
      </c>
      <c r="DH44" s="361">
        <f t="shared" si="92"/>
        <v>0</v>
      </c>
      <c r="DI44" s="382" t="str">
        <f t="shared" si="93"/>
        <v>I</v>
      </c>
      <c r="DJ44" s="382" t="str">
        <f t="shared" si="94"/>
        <v>II</v>
      </c>
      <c r="DK44" s="382" t="str">
        <f t="shared" si="95"/>
        <v>I</v>
      </c>
      <c r="DL44" s="382" t="str">
        <f t="shared" si="96"/>
        <v>II</v>
      </c>
      <c r="DM44" s="382" t="str">
        <f t="shared" si="97"/>
        <v>D</v>
      </c>
      <c r="DN44" s="382" t="str">
        <f t="shared" si="98"/>
        <v/>
      </c>
      <c r="DO44" s="365">
        <f t="shared" si="99"/>
        <v>0</v>
      </c>
      <c r="DP44" s="365">
        <f t="shared" si="100"/>
        <v>0</v>
      </c>
      <c r="DQ44" s="365">
        <f t="shared" si="101"/>
        <v>0</v>
      </c>
      <c r="DR44" s="365">
        <f t="shared" si="102"/>
        <v>0</v>
      </c>
      <c r="DS44" s="365">
        <f t="shared" si="103"/>
        <v>0</v>
      </c>
      <c r="DT44" s="383" t="str">
        <f t="shared" si="104"/>
        <v>PASS</v>
      </c>
      <c r="DU44" s="482">
        <f>IF('Marks Entry'!BD46="","",'Marks Entry'!BD46)</f>
        <v>28</v>
      </c>
      <c r="DV44" s="482">
        <f>IF('Marks Entry'!BE46="","",'Marks Entry'!BE46)</f>
        <v>25</v>
      </c>
      <c r="DW44" s="482">
        <f>IF('Marks Entry'!BF46="","",'Marks Entry'!BF46)</f>
        <v>40</v>
      </c>
      <c r="DX44" s="384">
        <f t="shared" si="105"/>
        <v>93</v>
      </c>
      <c r="DY44" s="356" t="str">
        <f t="shared" si="106"/>
        <v>I</v>
      </c>
      <c r="DZ44" s="385" t="str">
        <f t="shared" si="107"/>
        <v/>
      </c>
      <c r="EA44" s="356" t="str">
        <f t="shared" si="108"/>
        <v>II</v>
      </c>
      <c r="EB44" s="385" t="str">
        <f t="shared" si="109"/>
        <v/>
      </c>
      <c r="EC44" s="356" t="str">
        <f t="shared" si="110"/>
        <v>I</v>
      </c>
      <c r="ED44" s="356" t="str">
        <f t="shared" si="111"/>
        <v>I</v>
      </c>
      <c r="EE44" s="356" t="str">
        <f t="shared" si="112"/>
        <v/>
      </c>
      <c r="EF44" s="386" t="str">
        <f t="shared" si="113"/>
        <v/>
      </c>
      <c r="EG44" s="385" t="str">
        <f t="shared" si="114"/>
        <v/>
      </c>
      <c r="EH44" s="356" t="str">
        <f t="shared" si="115"/>
        <v>II</v>
      </c>
      <c r="EI44" s="356" t="str">
        <f t="shared" si="116"/>
        <v/>
      </c>
      <c r="EJ44" s="356" t="str">
        <f t="shared" si="117"/>
        <v>II</v>
      </c>
      <c r="EK44" s="356" t="str">
        <f t="shared" si="118"/>
        <v/>
      </c>
      <c r="EL44" s="385" t="str">
        <f t="shared" si="119"/>
        <v/>
      </c>
      <c r="EM44" s="356" t="str">
        <f t="shared" si="120"/>
        <v>D</v>
      </c>
      <c r="EN44" s="356" t="str">
        <f t="shared" si="121"/>
        <v/>
      </c>
      <c r="EO44" s="356" t="str">
        <f t="shared" si="122"/>
        <v/>
      </c>
      <c r="EP44" s="356" t="str">
        <f t="shared" si="123"/>
        <v>D</v>
      </c>
      <c r="EQ44" s="385" t="str">
        <f t="shared" si="124"/>
        <v/>
      </c>
      <c r="ER44" s="356" t="str">
        <f t="shared" si="125"/>
        <v/>
      </c>
      <c r="ES44" s="356" t="str">
        <f t="shared" si="126"/>
        <v/>
      </c>
      <c r="ET44" s="356" t="str">
        <f t="shared" si="127"/>
        <v/>
      </c>
      <c r="EU44" s="356" t="str">
        <f t="shared" si="128"/>
        <v/>
      </c>
      <c r="EV44" s="385" t="str">
        <f t="shared" si="129"/>
        <v/>
      </c>
      <c r="EW44" s="385" t="str">
        <f t="shared" si="130"/>
        <v>D</v>
      </c>
      <c r="EX44" s="387">
        <f>IF('Student DATA Entry'!I41="","",'Student DATA Entry'!I41)</f>
        <v>370</v>
      </c>
      <c r="EY44" s="388">
        <f>IF('Student DATA Entry'!J41="","",'Student DATA Entry'!J41)</f>
        <v>300</v>
      </c>
      <c r="EZ44" s="373" t="str">
        <f t="shared" si="131"/>
        <v xml:space="preserve">      </v>
      </c>
      <c r="FA44" s="373" t="str">
        <f t="shared" si="132"/>
        <v xml:space="preserve">      </v>
      </c>
      <c r="FB44" s="373" t="str">
        <f t="shared" si="133"/>
        <v xml:space="preserve">      </v>
      </c>
      <c r="FC44" s="373" t="str">
        <f t="shared" si="134"/>
        <v xml:space="preserve">          INFORMATION TECHNOLOGY AND PROCESSING 1    </v>
      </c>
      <c r="FD44" s="373" t="str">
        <f t="shared" si="135"/>
        <v>Promoted to Class 12th</v>
      </c>
      <c r="FE44" s="484">
        <f t="shared" si="136"/>
        <v>316</v>
      </c>
      <c r="FF44" s="390">
        <f t="shared" si="137"/>
        <v>63.2</v>
      </c>
      <c r="FG44" s="483" t="str">
        <f t="shared" si="138"/>
        <v>I</v>
      </c>
      <c r="FH44" s="392">
        <f t="shared" si="27"/>
        <v>4.0000000000000293</v>
      </c>
      <c r="FI44" s="482" t="str">
        <f t="shared" si="139"/>
        <v/>
      </c>
      <c r="FJ44" s="394"/>
    </row>
    <row r="45" spans="1:166" s="393" customFormat="1" ht="22" customHeight="1">
      <c r="A45" s="375">
        <v>40</v>
      </c>
      <c r="B45" s="376">
        <f>IF('Marks Entry'!B47="","",VALUE('Marks Entry'!B47))</f>
        <v>1141</v>
      </c>
      <c r="C45" s="377">
        <f>IF('Marks Entry'!C47="","",'Marks Entry'!C47)</f>
        <v>6082</v>
      </c>
      <c r="D45" s="378">
        <f>IF('Marks Entry'!D47="","",'Marks Entry'!D47)</f>
        <v>37744</v>
      </c>
      <c r="E45" s="379" t="str">
        <f>IF('Marks Entry'!E47="","",'Marks Entry'!E47)</f>
        <v>ROHIT SHARMA</v>
      </c>
      <c r="F45" s="379" t="str">
        <f>IF('Marks Entry'!F47="","",'Marks Entry'!F47)</f>
        <v>DADAN SHARMA</v>
      </c>
      <c r="G45" s="379" t="str">
        <f>IF('Marks Entry'!G47="","",'Marks Entry'!G47)</f>
        <v>SITA DEVI</v>
      </c>
      <c r="H45" s="356" t="str">
        <f>IF('Marks Entry'!H47="","",'Marks Entry'!H47)</f>
        <v>GEN</v>
      </c>
      <c r="I45" s="356" t="str">
        <f>IF('Marks Entry'!I47="","",'Marks Entry'!I47)</f>
        <v>M</v>
      </c>
      <c r="J45" s="356">
        <f>IF('Marks Entry'!J47="","",'Marks Entry'!J47)</f>
        <v>4</v>
      </c>
      <c r="K45" s="356">
        <f>IF('Marks Entry'!K47="","",'Marks Entry'!K47)</f>
        <v>7</v>
      </c>
      <c r="L45" s="356">
        <f>IF('Marks Entry'!L47="","",'Marks Entry'!L47)</f>
        <v>8</v>
      </c>
      <c r="M45" s="357">
        <f t="shared" si="28"/>
        <v>19</v>
      </c>
      <c r="N45" s="380">
        <f t="shared" si="29"/>
        <v>13</v>
      </c>
      <c r="O45" s="356">
        <f>IF('Marks Entry'!M47="","",'Marks Entry'!M47)</f>
        <v>35</v>
      </c>
      <c r="P45" s="380">
        <f t="shared" si="30"/>
        <v>25</v>
      </c>
      <c r="Q45" s="377">
        <f>IF(AND($B45="NSO",$E45="",O45=""),"",IF(AND('Marks Entry'!N47="AB"),"AB",IF(AND('Marks Entry'!N47="ML"),"RE",IF('Marks Entry'!N47="","",ROUNDUP('Marks Entry'!N47*30/100,0)))))</f>
        <v>29</v>
      </c>
      <c r="R45" s="381">
        <f t="shared" si="31"/>
        <v>67</v>
      </c>
      <c r="S45" s="361">
        <f t="shared" si="32"/>
        <v>0</v>
      </c>
      <c r="T45" s="361">
        <f t="shared" si="33"/>
        <v>0</v>
      </c>
      <c r="U45" s="362">
        <f t="shared" si="34"/>
        <v>100</v>
      </c>
      <c r="V45" s="361" t="str">
        <f t="shared" si="35"/>
        <v/>
      </c>
      <c r="W45" s="361" t="str">
        <f t="shared" si="36"/>
        <v>P</v>
      </c>
      <c r="X45" s="361" t="str">
        <f t="shared" si="37"/>
        <v>I</v>
      </c>
      <c r="Y45" s="356">
        <f>IF('Marks Entry'!O47="","",'Marks Entry'!O47)</f>
        <v>5</v>
      </c>
      <c r="Z45" s="356">
        <f>IF('Marks Entry'!P47="","",'Marks Entry'!P47)</f>
        <v>6</v>
      </c>
      <c r="AA45" s="356">
        <f>IF('Marks Entry'!Q47="","",'Marks Entry'!Q47)</f>
        <v>7</v>
      </c>
      <c r="AB45" s="357">
        <f t="shared" si="38"/>
        <v>18</v>
      </c>
      <c r="AC45" s="380">
        <f t="shared" si="39"/>
        <v>12</v>
      </c>
      <c r="AD45" s="356">
        <f>IF('Marks Entry'!R47="","",'Marks Entry'!R47)</f>
        <v>12</v>
      </c>
      <c r="AE45" s="380">
        <f t="shared" si="40"/>
        <v>9</v>
      </c>
      <c r="AF45" s="377">
        <f>IF(AND($B45="NSO",$E45=""),"",IF(AND('Marks Entry'!S47="AB"),"AB",IF(AND('Marks Entry'!S47="ML"),"RE",IF('Marks Entry'!S47="","",ROUNDUP('Marks Entry'!S47*30/100,0)))))</f>
        <v>29</v>
      </c>
      <c r="AG45" s="381">
        <f t="shared" si="41"/>
        <v>50</v>
      </c>
      <c r="AH45" s="361">
        <f t="shared" si="42"/>
        <v>0</v>
      </c>
      <c r="AI45" s="361">
        <f t="shared" si="43"/>
        <v>0</v>
      </c>
      <c r="AJ45" s="362">
        <f t="shared" si="44"/>
        <v>100</v>
      </c>
      <c r="AK45" s="361" t="str">
        <f t="shared" si="45"/>
        <v/>
      </c>
      <c r="AL45" s="361" t="str">
        <f t="shared" si="46"/>
        <v>P</v>
      </c>
      <c r="AM45" s="361" t="str">
        <f t="shared" si="47"/>
        <v>II</v>
      </c>
      <c r="AN45" s="363">
        <f>IF('Marks Entry'!T47="","",'Marks Entry'!T47)</f>
        <v>1</v>
      </c>
      <c r="AO45" s="356">
        <f>IF('Marks Entry'!V47="","",'Marks Entry'!V47)</f>
        <v>9</v>
      </c>
      <c r="AP45" s="356">
        <f>IF('Marks Entry'!W47="","",'Marks Entry'!W47)</f>
        <v>8</v>
      </c>
      <c r="AQ45" s="356">
        <f>IF('Marks Entry'!X47="","",'Marks Entry'!X47)</f>
        <v>8</v>
      </c>
      <c r="AR45" s="357">
        <f t="shared" si="48"/>
        <v>25</v>
      </c>
      <c r="AS45" s="380">
        <f t="shared" si="49"/>
        <v>17</v>
      </c>
      <c r="AT45" s="356">
        <f>IF('Marks Entry'!Y47="","",'Marks Entry'!Y47)</f>
        <v>13</v>
      </c>
      <c r="AU45" s="356">
        <f>IF('Marks Entry'!Z47="","",'Marks Entry'!Z47)</f>
        <v>12</v>
      </c>
      <c r="AV45" s="356">
        <f t="shared" si="50"/>
        <v>25</v>
      </c>
      <c r="AW45" s="380">
        <f t="shared" si="51"/>
        <v>18</v>
      </c>
      <c r="AX45" s="377">
        <f>IF(AND($B45="NSO",$E45=""),"",IF(AND('Marks Entry'!AA47="AB",'Marks Entry'!AB47="AB"),"AB",IF(AND('Marks Entry'!AA47="ML",'Marks Entry'!AB47="ML"),"RE",IF('Marks Entry'!AA47="","",ROUNDUP(('Marks Entry'!AA47+'Marks Entry'!AB47)*30/100,0)))))</f>
        <v>28</v>
      </c>
      <c r="AY45" s="381">
        <f t="shared" si="52"/>
        <v>63</v>
      </c>
      <c r="AZ45" s="361">
        <f t="shared" si="53"/>
        <v>0</v>
      </c>
      <c r="BA45" s="361">
        <f t="shared" si="54"/>
        <v>0</v>
      </c>
      <c r="BB45" s="362">
        <f t="shared" si="55"/>
        <v>100</v>
      </c>
      <c r="BC45" s="361" t="str">
        <f t="shared" si="56"/>
        <v/>
      </c>
      <c r="BD45" s="361" t="str">
        <f t="shared" si="57"/>
        <v>P</v>
      </c>
      <c r="BE45" s="361" t="str">
        <f t="shared" si="58"/>
        <v>I</v>
      </c>
      <c r="BF45" s="363">
        <f>IF('Marks Entry'!AC47="","",'Marks Entry'!AC47)</f>
        <v>2</v>
      </c>
      <c r="BG45" s="356">
        <f>IF('Marks Entry'!AE47="","",'Marks Entry'!AE47)</f>
        <v>6</v>
      </c>
      <c r="BH45" s="356">
        <f>IF('Marks Entry'!AF47="","",'Marks Entry'!AF47)</f>
        <v>4</v>
      </c>
      <c r="BI45" s="356" t="str">
        <f>IF('Marks Entry'!AG47="","",'Marks Entry'!AG47)</f>
        <v>AB</v>
      </c>
      <c r="BJ45" s="357">
        <f t="shared" si="59"/>
        <v>10</v>
      </c>
      <c r="BK45" s="380">
        <f t="shared" si="60"/>
        <v>7</v>
      </c>
      <c r="BL45" s="356">
        <f>IF('Marks Entry'!AH47="","",'Marks Entry'!AH47)</f>
        <v>31</v>
      </c>
      <c r="BM45" s="356" t="str">
        <f>IF('Marks Entry'!AI47="","",'Marks Entry'!AI47)</f>
        <v/>
      </c>
      <c r="BN45" s="356">
        <f t="shared" si="61"/>
        <v>31</v>
      </c>
      <c r="BO45" s="380">
        <f t="shared" si="62"/>
        <v>23</v>
      </c>
      <c r="BP45" s="377">
        <f>IF(AND($B45="NSO",$E45=""),"",IF(AND('Marks Entry'!AJ47="AB",'Marks Entry'!AK47="AB"),"AB",IF(AND('Marks Entry'!AJ47="ML",'Marks Entry'!AK47="ML"),"RE",IF('Marks Entry'!AJ47="","",ROUNDUP(('Marks Entry'!AJ47+'Marks Entry'!AK47)*30/100,0)))))</f>
        <v>28</v>
      </c>
      <c r="BQ45" s="381">
        <f t="shared" si="63"/>
        <v>58</v>
      </c>
      <c r="BR45" s="361">
        <f t="shared" si="64"/>
        <v>0</v>
      </c>
      <c r="BS45" s="361">
        <f t="shared" si="65"/>
        <v>0</v>
      </c>
      <c r="BT45" s="362">
        <f t="shared" si="66"/>
        <v>100</v>
      </c>
      <c r="BU45" s="361" t="str">
        <f t="shared" si="67"/>
        <v/>
      </c>
      <c r="BV45" s="361" t="str">
        <f t="shared" si="68"/>
        <v>P</v>
      </c>
      <c r="BW45" s="361" t="str">
        <f t="shared" si="69"/>
        <v>II</v>
      </c>
      <c r="BX45" s="363">
        <f>IF('Marks Entry'!AL47="","",'Marks Entry'!AL47)</f>
        <v>3</v>
      </c>
      <c r="BY45" s="356">
        <f>IF('Marks Entry'!AN47="","",'Marks Entry'!AN47)</f>
        <v>4</v>
      </c>
      <c r="BZ45" s="356">
        <f>IF('Marks Entry'!AO47="","",'Marks Entry'!AO47)</f>
        <v>3</v>
      </c>
      <c r="CA45" s="356">
        <f>IF('Marks Entry'!AP47="","",'Marks Entry'!AP47)</f>
        <v>7</v>
      </c>
      <c r="CB45" s="357">
        <f t="shared" si="70"/>
        <v>14</v>
      </c>
      <c r="CC45" s="380">
        <f t="shared" si="71"/>
        <v>10</v>
      </c>
      <c r="CD45" s="356">
        <f>IF('Marks Entry'!AQ47="","",'Marks Entry'!AQ47)</f>
        <v>38</v>
      </c>
      <c r="CE45" s="356">
        <f>IF('Marks Entry'!AR47="","",'Marks Entry'!AR47)</f>
        <v>18</v>
      </c>
      <c r="CF45" s="356">
        <f t="shared" si="72"/>
        <v>56</v>
      </c>
      <c r="CG45" s="380">
        <f t="shared" si="73"/>
        <v>40</v>
      </c>
      <c r="CH45" s="377">
        <f>IF(AND($B45="NSO",$E45=""),"",IF(AND('Marks Entry'!AS47="AB",'Marks Entry'!AT47="AB"),"AB",IF(AND('Marks Entry'!AS47="ML",'Marks Entry'!AT47="ML"),"RE",IF('Marks Entry'!AS47="","",ROUNDUP(('Marks Entry'!AS47+'Marks Entry'!AT47)*30/100,0)))))</f>
        <v>28</v>
      </c>
      <c r="CI45" s="381">
        <f t="shared" si="74"/>
        <v>78</v>
      </c>
      <c r="CJ45" s="361">
        <f t="shared" si="75"/>
        <v>0</v>
      </c>
      <c r="CK45" s="361">
        <f t="shared" si="76"/>
        <v>0</v>
      </c>
      <c r="CL45" s="362">
        <f t="shared" si="77"/>
        <v>100</v>
      </c>
      <c r="CM45" s="361" t="str">
        <f t="shared" si="78"/>
        <v/>
      </c>
      <c r="CN45" s="361" t="str">
        <f t="shared" si="79"/>
        <v>P</v>
      </c>
      <c r="CO45" s="361" t="str">
        <f t="shared" si="80"/>
        <v>D</v>
      </c>
      <c r="CP45" s="363" t="str">
        <f>IF('Marks Entry'!AU47="","",'Marks Entry'!AU47)</f>
        <v/>
      </c>
      <c r="CQ45" s="356" t="str">
        <f>IF('Marks Entry'!AW47="","",'Marks Entry'!AW47)</f>
        <v/>
      </c>
      <c r="CR45" s="356" t="str">
        <f>IF('Marks Entry'!AX47="","",'Marks Entry'!AX47)</f>
        <v/>
      </c>
      <c r="CS45" s="356" t="str">
        <f>IF('Marks Entry'!AY47="","",'Marks Entry'!AY47)</f>
        <v/>
      </c>
      <c r="CT45" s="357" t="str">
        <f t="shared" si="81"/>
        <v/>
      </c>
      <c r="CU45" s="380" t="str">
        <f t="shared" si="82"/>
        <v/>
      </c>
      <c r="CV45" s="356" t="str">
        <f>IF('Marks Entry'!AZ47="","",'Marks Entry'!AZ47)</f>
        <v/>
      </c>
      <c r="CW45" s="356" t="str">
        <f>IF('Marks Entry'!BA47="","",'Marks Entry'!BA47)</f>
        <v/>
      </c>
      <c r="CX45" s="356" t="str">
        <f t="shared" si="83"/>
        <v/>
      </c>
      <c r="CY45" s="380" t="str">
        <f t="shared" si="84"/>
        <v/>
      </c>
      <c r="CZ45" s="377" t="str">
        <f>IF(AND($B45="NSO",$E45=""),"",IF(AND('Marks Entry'!BB47="AB",'Marks Entry'!BC47="AB"),"AB",IF(AND('Marks Entry'!BB47="ML",'Marks Entry'!BC47="ML"),"RE",IF('Marks Entry'!BB47="","",ROUNDUP(('Marks Entry'!BB47+'Marks Entry'!BC47)*30/100,0)))))</f>
        <v/>
      </c>
      <c r="DA45" s="381" t="str">
        <f t="shared" si="85"/>
        <v/>
      </c>
      <c r="DB45" s="361">
        <f t="shared" si="86"/>
        <v>0</v>
      </c>
      <c r="DC45" s="361">
        <f t="shared" si="87"/>
        <v>0</v>
      </c>
      <c r="DD45" s="362" t="str">
        <f t="shared" si="88"/>
        <v/>
      </c>
      <c r="DE45" s="361" t="str">
        <f t="shared" si="89"/>
        <v/>
      </c>
      <c r="DF45" s="361" t="str">
        <f t="shared" si="90"/>
        <v/>
      </c>
      <c r="DG45" s="361" t="str">
        <f t="shared" si="91"/>
        <v/>
      </c>
      <c r="DH45" s="361">
        <f t="shared" si="92"/>
        <v>0</v>
      </c>
      <c r="DI45" s="382" t="str">
        <f t="shared" si="93"/>
        <v>I</v>
      </c>
      <c r="DJ45" s="382" t="str">
        <f t="shared" si="94"/>
        <v>II</v>
      </c>
      <c r="DK45" s="382" t="str">
        <f t="shared" si="95"/>
        <v>I</v>
      </c>
      <c r="DL45" s="382" t="str">
        <f t="shared" si="96"/>
        <v>II</v>
      </c>
      <c r="DM45" s="382" t="str">
        <f t="shared" si="97"/>
        <v>D</v>
      </c>
      <c r="DN45" s="382" t="str">
        <f t="shared" si="98"/>
        <v/>
      </c>
      <c r="DO45" s="365">
        <f t="shared" si="99"/>
        <v>0</v>
      </c>
      <c r="DP45" s="365">
        <f t="shared" si="100"/>
        <v>0</v>
      </c>
      <c r="DQ45" s="365">
        <f t="shared" si="101"/>
        <v>0</v>
      </c>
      <c r="DR45" s="365">
        <f t="shared" si="102"/>
        <v>0</v>
      </c>
      <c r="DS45" s="365">
        <f t="shared" si="103"/>
        <v>0</v>
      </c>
      <c r="DT45" s="383" t="str">
        <f t="shared" si="104"/>
        <v>PASS</v>
      </c>
      <c r="DU45" s="482">
        <f>IF('Marks Entry'!BD47="","",'Marks Entry'!BD47)</f>
        <v>28</v>
      </c>
      <c r="DV45" s="482">
        <f>IF('Marks Entry'!BE47="","",'Marks Entry'!BE47)</f>
        <v>25</v>
      </c>
      <c r="DW45" s="482">
        <f>IF('Marks Entry'!BF47="","",'Marks Entry'!BF47)</f>
        <v>40</v>
      </c>
      <c r="DX45" s="384">
        <f t="shared" si="105"/>
        <v>93</v>
      </c>
      <c r="DY45" s="356" t="str">
        <f t="shared" si="106"/>
        <v>I</v>
      </c>
      <c r="DZ45" s="385" t="str">
        <f t="shared" si="107"/>
        <v/>
      </c>
      <c r="EA45" s="356" t="str">
        <f t="shared" si="108"/>
        <v>II</v>
      </c>
      <c r="EB45" s="385" t="str">
        <f t="shared" si="109"/>
        <v/>
      </c>
      <c r="EC45" s="356" t="str">
        <f t="shared" si="110"/>
        <v>I</v>
      </c>
      <c r="ED45" s="356" t="str">
        <f t="shared" si="111"/>
        <v>I</v>
      </c>
      <c r="EE45" s="356" t="str">
        <f t="shared" si="112"/>
        <v/>
      </c>
      <c r="EF45" s="386" t="str">
        <f t="shared" si="113"/>
        <v/>
      </c>
      <c r="EG45" s="385" t="str">
        <f t="shared" si="114"/>
        <v/>
      </c>
      <c r="EH45" s="356" t="str">
        <f t="shared" si="115"/>
        <v>II</v>
      </c>
      <c r="EI45" s="356" t="str">
        <f t="shared" si="116"/>
        <v/>
      </c>
      <c r="EJ45" s="356" t="str">
        <f t="shared" si="117"/>
        <v>II</v>
      </c>
      <c r="EK45" s="356" t="str">
        <f t="shared" si="118"/>
        <v/>
      </c>
      <c r="EL45" s="385" t="str">
        <f t="shared" si="119"/>
        <v/>
      </c>
      <c r="EM45" s="356" t="str">
        <f t="shared" si="120"/>
        <v>D</v>
      </c>
      <c r="EN45" s="356" t="str">
        <f t="shared" si="121"/>
        <v/>
      </c>
      <c r="EO45" s="356" t="str">
        <f t="shared" si="122"/>
        <v/>
      </c>
      <c r="EP45" s="356" t="str">
        <f t="shared" si="123"/>
        <v>D</v>
      </c>
      <c r="EQ45" s="385" t="str">
        <f t="shared" si="124"/>
        <v/>
      </c>
      <c r="ER45" s="356" t="str">
        <f t="shared" si="125"/>
        <v/>
      </c>
      <c r="ES45" s="356" t="str">
        <f t="shared" si="126"/>
        <v/>
      </c>
      <c r="ET45" s="356" t="str">
        <f t="shared" si="127"/>
        <v/>
      </c>
      <c r="EU45" s="356" t="str">
        <f t="shared" si="128"/>
        <v/>
      </c>
      <c r="EV45" s="385" t="str">
        <f t="shared" si="129"/>
        <v/>
      </c>
      <c r="EW45" s="385" t="str">
        <f t="shared" si="130"/>
        <v>D</v>
      </c>
      <c r="EX45" s="387">
        <f>IF('Student DATA Entry'!I42="","",'Student DATA Entry'!I42)</f>
        <v>370</v>
      </c>
      <c r="EY45" s="388">
        <f>IF('Student DATA Entry'!J42="","",'Student DATA Entry'!J42)</f>
        <v>308</v>
      </c>
      <c r="EZ45" s="373" t="str">
        <f t="shared" si="131"/>
        <v xml:space="preserve">      </v>
      </c>
      <c r="FA45" s="373" t="str">
        <f t="shared" si="132"/>
        <v xml:space="preserve">      </v>
      </c>
      <c r="FB45" s="373" t="str">
        <f t="shared" si="133"/>
        <v xml:space="preserve">      </v>
      </c>
      <c r="FC45" s="373" t="str">
        <f t="shared" si="134"/>
        <v xml:space="preserve">          INFORMATION TECHNOLOGY AND PROCESSING 1    </v>
      </c>
      <c r="FD45" s="373" t="str">
        <f t="shared" si="135"/>
        <v>Promoted to Class 12th</v>
      </c>
      <c r="FE45" s="484">
        <f t="shared" si="136"/>
        <v>316</v>
      </c>
      <c r="FF45" s="390">
        <f t="shared" si="137"/>
        <v>63.2</v>
      </c>
      <c r="FG45" s="483" t="str">
        <f t="shared" si="138"/>
        <v>I</v>
      </c>
      <c r="FH45" s="392">
        <f t="shared" si="27"/>
        <v>4.0000000000000293</v>
      </c>
      <c r="FI45" s="482" t="str">
        <f t="shared" si="139"/>
        <v/>
      </c>
      <c r="FJ45" s="394"/>
    </row>
    <row r="46" spans="1:166" s="393" customFormat="1" ht="22" customHeight="1">
      <c r="A46" s="375">
        <v>41</v>
      </c>
      <c r="B46" s="376">
        <f>IF('Marks Entry'!B48="","",VALUE('Marks Entry'!B48))</f>
        <v>1142</v>
      </c>
      <c r="C46" s="377">
        <f>IF('Marks Entry'!C48="","",'Marks Entry'!C48)</f>
        <v>6295</v>
      </c>
      <c r="D46" s="378">
        <f>IF('Marks Entry'!D48="","",'Marks Entry'!D48)</f>
        <v>37891</v>
      </c>
      <c r="E46" s="379" t="str">
        <f>IF('Marks Entry'!E48="","",'Marks Entry'!E48)</f>
        <v>ROSHNI SHARMA</v>
      </c>
      <c r="F46" s="379" t="str">
        <f>IF('Marks Entry'!F48="","",'Marks Entry'!F48)</f>
        <v>SHYAMVEER SHARMA</v>
      </c>
      <c r="G46" s="379" t="str">
        <f>IF('Marks Entry'!G48="","",'Marks Entry'!G48)</f>
        <v>VIMLA SHARMA</v>
      </c>
      <c r="H46" s="356" t="str">
        <f>IF('Marks Entry'!H48="","",'Marks Entry'!H48)</f>
        <v>GEN</v>
      </c>
      <c r="I46" s="356" t="str">
        <f>IF('Marks Entry'!I48="","",'Marks Entry'!I48)</f>
        <v>F</v>
      </c>
      <c r="J46" s="356">
        <f>IF('Marks Entry'!J48="","",'Marks Entry'!J48)</f>
        <v>4</v>
      </c>
      <c r="K46" s="356">
        <f>IF('Marks Entry'!K48="","",'Marks Entry'!K48)</f>
        <v>7</v>
      </c>
      <c r="L46" s="356">
        <f>IF('Marks Entry'!L48="","",'Marks Entry'!L48)</f>
        <v>8</v>
      </c>
      <c r="M46" s="357">
        <f t="shared" si="28"/>
        <v>19</v>
      </c>
      <c r="N46" s="380">
        <f t="shared" si="29"/>
        <v>13</v>
      </c>
      <c r="O46" s="356">
        <f>IF('Marks Entry'!M48="","",'Marks Entry'!M48)</f>
        <v>35</v>
      </c>
      <c r="P46" s="380">
        <f t="shared" si="30"/>
        <v>25</v>
      </c>
      <c r="Q46" s="377">
        <f>IF(AND($B46="NSO",$E46="",O46=""),"",IF(AND('Marks Entry'!N48="AB"),"AB",IF(AND('Marks Entry'!N48="ML"),"RE",IF('Marks Entry'!N48="","",ROUNDUP('Marks Entry'!N48*30/100,0)))))</f>
        <v>29</v>
      </c>
      <c r="R46" s="381">
        <f t="shared" si="31"/>
        <v>67</v>
      </c>
      <c r="S46" s="361">
        <f t="shared" si="32"/>
        <v>0</v>
      </c>
      <c r="T46" s="361">
        <f t="shared" si="33"/>
        <v>0</v>
      </c>
      <c r="U46" s="362">
        <f t="shared" si="34"/>
        <v>100</v>
      </c>
      <c r="V46" s="361" t="str">
        <f t="shared" si="35"/>
        <v/>
      </c>
      <c r="W46" s="361" t="str">
        <f t="shared" si="36"/>
        <v>P</v>
      </c>
      <c r="X46" s="361" t="str">
        <f t="shared" si="37"/>
        <v>I</v>
      </c>
      <c r="Y46" s="356">
        <f>IF('Marks Entry'!O48="","",'Marks Entry'!O48)</f>
        <v>5</v>
      </c>
      <c r="Z46" s="356">
        <f>IF('Marks Entry'!P48="","",'Marks Entry'!P48)</f>
        <v>6</v>
      </c>
      <c r="AA46" s="356">
        <f>IF('Marks Entry'!Q48="","",'Marks Entry'!Q48)</f>
        <v>7</v>
      </c>
      <c r="AB46" s="357">
        <f t="shared" si="38"/>
        <v>18</v>
      </c>
      <c r="AC46" s="380">
        <f t="shared" si="39"/>
        <v>12</v>
      </c>
      <c r="AD46" s="356">
        <f>IF('Marks Entry'!R48="","",'Marks Entry'!R48)</f>
        <v>12</v>
      </c>
      <c r="AE46" s="380">
        <f t="shared" si="40"/>
        <v>9</v>
      </c>
      <c r="AF46" s="377">
        <f>IF(AND($B46="NSO",$E46=""),"",IF(AND('Marks Entry'!S48="AB"),"AB",IF(AND('Marks Entry'!S48="ML"),"RE",IF('Marks Entry'!S48="","",ROUNDUP('Marks Entry'!S48*30/100,0)))))</f>
        <v>29</v>
      </c>
      <c r="AG46" s="381">
        <f t="shared" si="41"/>
        <v>50</v>
      </c>
      <c r="AH46" s="361">
        <f t="shared" si="42"/>
        <v>0</v>
      </c>
      <c r="AI46" s="361">
        <f t="shared" si="43"/>
        <v>0</v>
      </c>
      <c r="AJ46" s="362">
        <f t="shared" si="44"/>
        <v>100</v>
      </c>
      <c r="AK46" s="361" t="str">
        <f t="shared" si="45"/>
        <v/>
      </c>
      <c r="AL46" s="361" t="str">
        <f t="shared" si="46"/>
        <v>P</v>
      </c>
      <c r="AM46" s="361" t="str">
        <f t="shared" si="47"/>
        <v>II</v>
      </c>
      <c r="AN46" s="363">
        <f>IF('Marks Entry'!T48="","",'Marks Entry'!T48)</f>
        <v>1</v>
      </c>
      <c r="AO46" s="356">
        <f>IF('Marks Entry'!V48="","",'Marks Entry'!V48)</f>
        <v>9</v>
      </c>
      <c r="AP46" s="356">
        <f>IF('Marks Entry'!W48="","",'Marks Entry'!W48)</f>
        <v>8</v>
      </c>
      <c r="AQ46" s="356">
        <f>IF('Marks Entry'!X48="","",'Marks Entry'!X48)</f>
        <v>8</v>
      </c>
      <c r="AR46" s="357">
        <f t="shared" si="48"/>
        <v>25</v>
      </c>
      <c r="AS46" s="380">
        <f t="shared" si="49"/>
        <v>17</v>
      </c>
      <c r="AT46" s="356">
        <f>IF('Marks Entry'!Y48="","",'Marks Entry'!Y48)</f>
        <v>13</v>
      </c>
      <c r="AU46" s="356">
        <f>IF('Marks Entry'!Z48="","",'Marks Entry'!Z48)</f>
        <v>12</v>
      </c>
      <c r="AV46" s="356">
        <f t="shared" si="50"/>
        <v>25</v>
      </c>
      <c r="AW46" s="380">
        <f t="shared" si="51"/>
        <v>18</v>
      </c>
      <c r="AX46" s="377">
        <f>IF(AND($B46="NSO",$E46=""),"",IF(AND('Marks Entry'!AA48="AB",'Marks Entry'!AB48="AB"),"AB",IF(AND('Marks Entry'!AA48="ML",'Marks Entry'!AB48="ML"),"RE",IF('Marks Entry'!AA48="","",ROUNDUP(('Marks Entry'!AA48+'Marks Entry'!AB48)*30/100,0)))))</f>
        <v>28</v>
      </c>
      <c r="AY46" s="381">
        <f t="shared" si="52"/>
        <v>63</v>
      </c>
      <c r="AZ46" s="361">
        <f t="shared" si="53"/>
        <v>0</v>
      </c>
      <c r="BA46" s="361">
        <f t="shared" si="54"/>
        <v>0</v>
      </c>
      <c r="BB46" s="362">
        <f t="shared" si="55"/>
        <v>100</v>
      </c>
      <c r="BC46" s="361" t="str">
        <f t="shared" si="56"/>
        <v/>
      </c>
      <c r="BD46" s="361" t="str">
        <f t="shared" si="57"/>
        <v>P</v>
      </c>
      <c r="BE46" s="361" t="str">
        <f t="shared" si="58"/>
        <v>I</v>
      </c>
      <c r="BF46" s="363">
        <f>IF('Marks Entry'!AC48="","",'Marks Entry'!AC48)</f>
        <v>2</v>
      </c>
      <c r="BG46" s="356">
        <f>IF('Marks Entry'!AE48="","",'Marks Entry'!AE48)</f>
        <v>6</v>
      </c>
      <c r="BH46" s="356">
        <f>IF('Marks Entry'!AF48="","",'Marks Entry'!AF48)</f>
        <v>4</v>
      </c>
      <c r="BI46" s="356" t="str">
        <f>IF('Marks Entry'!AG48="","",'Marks Entry'!AG48)</f>
        <v>AB</v>
      </c>
      <c r="BJ46" s="357">
        <f t="shared" si="59"/>
        <v>10</v>
      </c>
      <c r="BK46" s="380">
        <f t="shared" si="60"/>
        <v>7</v>
      </c>
      <c r="BL46" s="356">
        <f>IF('Marks Entry'!AH48="","",'Marks Entry'!AH48)</f>
        <v>31</v>
      </c>
      <c r="BM46" s="356" t="str">
        <f>IF('Marks Entry'!AI48="","",'Marks Entry'!AI48)</f>
        <v/>
      </c>
      <c r="BN46" s="356">
        <f t="shared" si="61"/>
        <v>31</v>
      </c>
      <c r="BO46" s="380">
        <f t="shared" si="62"/>
        <v>23</v>
      </c>
      <c r="BP46" s="377">
        <f>IF(AND($B46="NSO",$E46=""),"",IF(AND('Marks Entry'!AJ48="AB",'Marks Entry'!AK48="AB"),"AB",IF(AND('Marks Entry'!AJ48="ML",'Marks Entry'!AK48="ML"),"RE",IF('Marks Entry'!AJ48="","",ROUNDUP(('Marks Entry'!AJ48+'Marks Entry'!AK48)*30/100,0)))))</f>
        <v>28</v>
      </c>
      <c r="BQ46" s="381">
        <f t="shared" si="63"/>
        <v>58</v>
      </c>
      <c r="BR46" s="361">
        <f t="shared" si="64"/>
        <v>0</v>
      </c>
      <c r="BS46" s="361">
        <f t="shared" si="65"/>
        <v>0</v>
      </c>
      <c r="BT46" s="362">
        <f t="shared" si="66"/>
        <v>100</v>
      </c>
      <c r="BU46" s="361" t="str">
        <f t="shared" si="67"/>
        <v/>
      </c>
      <c r="BV46" s="361" t="str">
        <f t="shared" si="68"/>
        <v>P</v>
      </c>
      <c r="BW46" s="361" t="str">
        <f t="shared" si="69"/>
        <v>II</v>
      </c>
      <c r="BX46" s="363">
        <f>IF('Marks Entry'!AL48="","",'Marks Entry'!AL48)</f>
        <v>3</v>
      </c>
      <c r="BY46" s="356">
        <f>IF('Marks Entry'!AN48="","",'Marks Entry'!AN48)</f>
        <v>4</v>
      </c>
      <c r="BZ46" s="356">
        <f>IF('Marks Entry'!AO48="","",'Marks Entry'!AO48)</f>
        <v>3</v>
      </c>
      <c r="CA46" s="356">
        <f>IF('Marks Entry'!AP48="","",'Marks Entry'!AP48)</f>
        <v>7</v>
      </c>
      <c r="CB46" s="357">
        <f t="shared" si="70"/>
        <v>14</v>
      </c>
      <c r="CC46" s="380">
        <f t="shared" si="71"/>
        <v>10</v>
      </c>
      <c r="CD46" s="356">
        <f>IF('Marks Entry'!AQ48="","",'Marks Entry'!AQ48)</f>
        <v>38</v>
      </c>
      <c r="CE46" s="356">
        <f>IF('Marks Entry'!AR48="","",'Marks Entry'!AR48)</f>
        <v>18</v>
      </c>
      <c r="CF46" s="356">
        <f t="shared" si="72"/>
        <v>56</v>
      </c>
      <c r="CG46" s="380">
        <f t="shared" si="73"/>
        <v>40</v>
      </c>
      <c r="CH46" s="377">
        <f>IF(AND($B46="NSO",$E46=""),"",IF(AND('Marks Entry'!AS48="AB",'Marks Entry'!AT48="AB"),"AB",IF(AND('Marks Entry'!AS48="ML",'Marks Entry'!AT48="ML"),"RE",IF('Marks Entry'!AS48="","",ROUNDUP(('Marks Entry'!AS48+'Marks Entry'!AT48)*30/100,0)))))</f>
        <v>28</v>
      </c>
      <c r="CI46" s="381">
        <f t="shared" si="74"/>
        <v>78</v>
      </c>
      <c r="CJ46" s="361">
        <f t="shared" si="75"/>
        <v>0</v>
      </c>
      <c r="CK46" s="361">
        <f t="shared" si="76"/>
        <v>0</v>
      </c>
      <c r="CL46" s="362">
        <f t="shared" si="77"/>
        <v>100</v>
      </c>
      <c r="CM46" s="361" t="str">
        <f t="shared" si="78"/>
        <v/>
      </c>
      <c r="CN46" s="361" t="str">
        <f t="shared" si="79"/>
        <v>P</v>
      </c>
      <c r="CO46" s="361" t="str">
        <f t="shared" si="80"/>
        <v>D</v>
      </c>
      <c r="CP46" s="363" t="str">
        <f>IF('Marks Entry'!AU48="","",'Marks Entry'!AU48)</f>
        <v/>
      </c>
      <c r="CQ46" s="356" t="str">
        <f>IF('Marks Entry'!AW48="","",'Marks Entry'!AW48)</f>
        <v/>
      </c>
      <c r="CR46" s="356" t="str">
        <f>IF('Marks Entry'!AX48="","",'Marks Entry'!AX48)</f>
        <v/>
      </c>
      <c r="CS46" s="356" t="str">
        <f>IF('Marks Entry'!AY48="","",'Marks Entry'!AY48)</f>
        <v/>
      </c>
      <c r="CT46" s="357" t="str">
        <f t="shared" si="81"/>
        <v/>
      </c>
      <c r="CU46" s="380" t="str">
        <f t="shared" si="82"/>
        <v/>
      </c>
      <c r="CV46" s="356" t="str">
        <f>IF('Marks Entry'!AZ48="","",'Marks Entry'!AZ48)</f>
        <v/>
      </c>
      <c r="CW46" s="356" t="str">
        <f>IF('Marks Entry'!BA48="","",'Marks Entry'!BA48)</f>
        <v/>
      </c>
      <c r="CX46" s="356" t="str">
        <f t="shared" si="83"/>
        <v/>
      </c>
      <c r="CY46" s="380" t="str">
        <f t="shared" si="84"/>
        <v/>
      </c>
      <c r="CZ46" s="377" t="str">
        <f>IF(AND($B46="NSO",$E46=""),"",IF(AND('Marks Entry'!BB48="AB",'Marks Entry'!BC48="AB"),"AB",IF(AND('Marks Entry'!BB48="ML",'Marks Entry'!BC48="ML"),"RE",IF('Marks Entry'!BB48="","",ROUNDUP(('Marks Entry'!BB48+'Marks Entry'!BC48)*30/100,0)))))</f>
        <v/>
      </c>
      <c r="DA46" s="381" t="str">
        <f t="shared" si="85"/>
        <v/>
      </c>
      <c r="DB46" s="361">
        <f t="shared" si="86"/>
        <v>0</v>
      </c>
      <c r="DC46" s="361">
        <f t="shared" si="87"/>
        <v>0</v>
      </c>
      <c r="DD46" s="362" t="str">
        <f t="shared" si="88"/>
        <v/>
      </c>
      <c r="DE46" s="361" t="str">
        <f t="shared" si="89"/>
        <v/>
      </c>
      <c r="DF46" s="361" t="str">
        <f t="shared" si="90"/>
        <v/>
      </c>
      <c r="DG46" s="361" t="str">
        <f t="shared" si="91"/>
        <v/>
      </c>
      <c r="DH46" s="361">
        <f t="shared" si="92"/>
        <v>0</v>
      </c>
      <c r="DI46" s="382" t="str">
        <f t="shared" si="93"/>
        <v>I</v>
      </c>
      <c r="DJ46" s="382" t="str">
        <f t="shared" si="94"/>
        <v>II</v>
      </c>
      <c r="DK46" s="382" t="str">
        <f t="shared" si="95"/>
        <v>I</v>
      </c>
      <c r="DL46" s="382" t="str">
        <f t="shared" si="96"/>
        <v>II</v>
      </c>
      <c r="DM46" s="382" t="str">
        <f t="shared" si="97"/>
        <v>D</v>
      </c>
      <c r="DN46" s="382" t="str">
        <f t="shared" si="98"/>
        <v/>
      </c>
      <c r="DO46" s="365">
        <f t="shared" si="99"/>
        <v>0</v>
      </c>
      <c r="DP46" s="365">
        <f t="shared" si="100"/>
        <v>0</v>
      </c>
      <c r="DQ46" s="365">
        <f t="shared" si="101"/>
        <v>0</v>
      </c>
      <c r="DR46" s="365">
        <f t="shared" si="102"/>
        <v>0</v>
      </c>
      <c r="DS46" s="365">
        <f t="shared" si="103"/>
        <v>0</v>
      </c>
      <c r="DT46" s="383" t="str">
        <f t="shared" si="104"/>
        <v>PASS</v>
      </c>
      <c r="DU46" s="482">
        <f>IF('Marks Entry'!BD48="","",'Marks Entry'!BD48)</f>
        <v>28</v>
      </c>
      <c r="DV46" s="482">
        <f>IF('Marks Entry'!BE48="","",'Marks Entry'!BE48)</f>
        <v>25</v>
      </c>
      <c r="DW46" s="482">
        <f>IF('Marks Entry'!BF48="","",'Marks Entry'!BF48)</f>
        <v>40</v>
      </c>
      <c r="DX46" s="384">
        <f t="shared" si="105"/>
        <v>93</v>
      </c>
      <c r="DY46" s="356" t="str">
        <f t="shared" si="106"/>
        <v>I</v>
      </c>
      <c r="DZ46" s="385" t="str">
        <f t="shared" si="107"/>
        <v/>
      </c>
      <c r="EA46" s="356" t="str">
        <f t="shared" si="108"/>
        <v>II</v>
      </c>
      <c r="EB46" s="385" t="str">
        <f t="shared" si="109"/>
        <v/>
      </c>
      <c r="EC46" s="356" t="str">
        <f t="shared" si="110"/>
        <v>I</v>
      </c>
      <c r="ED46" s="356" t="str">
        <f t="shared" si="111"/>
        <v>I</v>
      </c>
      <c r="EE46" s="356" t="str">
        <f t="shared" si="112"/>
        <v/>
      </c>
      <c r="EF46" s="386" t="str">
        <f t="shared" si="113"/>
        <v/>
      </c>
      <c r="EG46" s="385" t="str">
        <f t="shared" si="114"/>
        <v/>
      </c>
      <c r="EH46" s="356" t="str">
        <f t="shared" si="115"/>
        <v>II</v>
      </c>
      <c r="EI46" s="356" t="str">
        <f t="shared" si="116"/>
        <v/>
      </c>
      <c r="EJ46" s="356" t="str">
        <f t="shared" si="117"/>
        <v>II</v>
      </c>
      <c r="EK46" s="356" t="str">
        <f t="shared" si="118"/>
        <v/>
      </c>
      <c r="EL46" s="385" t="str">
        <f t="shared" si="119"/>
        <v/>
      </c>
      <c r="EM46" s="356" t="str">
        <f t="shared" si="120"/>
        <v>D</v>
      </c>
      <c r="EN46" s="356" t="str">
        <f t="shared" si="121"/>
        <v/>
      </c>
      <c r="EO46" s="356" t="str">
        <f t="shared" si="122"/>
        <v/>
      </c>
      <c r="EP46" s="356" t="str">
        <f t="shared" si="123"/>
        <v>D</v>
      </c>
      <c r="EQ46" s="385" t="str">
        <f t="shared" si="124"/>
        <v/>
      </c>
      <c r="ER46" s="356" t="str">
        <f t="shared" si="125"/>
        <v/>
      </c>
      <c r="ES46" s="356" t="str">
        <f t="shared" si="126"/>
        <v/>
      </c>
      <c r="ET46" s="356" t="str">
        <f t="shared" si="127"/>
        <v/>
      </c>
      <c r="EU46" s="356" t="str">
        <f t="shared" si="128"/>
        <v/>
      </c>
      <c r="EV46" s="385" t="str">
        <f t="shared" si="129"/>
        <v/>
      </c>
      <c r="EW46" s="385" t="str">
        <f t="shared" si="130"/>
        <v>D</v>
      </c>
      <c r="EX46" s="387">
        <f>IF('Student DATA Entry'!I43="","",'Student DATA Entry'!I43)</f>
        <v>370</v>
      </c>
      <c r="EY46" s="388">
        <f>IF('Student DATA Entry'!J43="","",'Student DATA Entry'!J43)</f>
        <v>308</v>
      </c>
      <c r="EZ46" s="373" t="str">
        <f t="shared" si="131"/>
        <v xml:space="preserve">      </v>
      </c>
      <c r="FA46" s="373" t="str">
        <f t="shared" si="132"/>
        <v xml:space="preserve">      </v>
      </c>
      <c r="FB46" s="373" t="str">
        <f t="shared" si="133"/>
        <v xml:space="preserve">      </v>
      </c>
      <c r="FC46" s="373" t="str">
        <f t="shared" si="134"/>
        <v xml:space="preserve">          INFORMATION TECHNOLOGY AND PROCESSING 1    </v>
      </c>
      <c r="FD46" s="373" t="str">
        <f t="shared" si="135"/>
        <v>Promoted to Class 12th</v>
      </c>
      <c r="FE46" s="484">
        <f t="shared" si="136"/>
        <v>316</v>
      </c>
      <c r="FF46" s="390">
        <f t="shared" si="137"/>
        <v>63.2</v>
      </c>
      <c r="FG46" s="483" t="str">
        <f t="shared" si="138"/>
        <v>I</v>
      </c>
      <c r="FH46" s="392">
        <f t="shared" si="27"/>
        <v>4.0000000000000293</v>
      </c>
      <c r="FI46" s="482" t="str">
        <f t="shared" si="139"/>
        <v/>
      </c>
      <c r="FJ46" s="394"/>
    </row>
    <row r="47" spans="1:166" s="393" customFormat="1" ht="22" customHeight="1">
      <c r="A47" s="375">
        <v>42</v>
      </c>
      <c r="B47" s="376">
        <f>IF('Marks Entry'!B49="","",VALUE('Marks Entry'!B49))</f>
        <v>1143</v>
      </c>
      <c r="C47" s="377">
        <f>IF('Marks Entry'!C49="","",'Marks Entry'!C49)</f>
        <v>6289</v>
      </c>
      <c r="D47" s="378">
        <f>IF('Marks Entry'!D49="","",'Marks Entry'!D49)</f>
        <v>37089</v>
      </c>
      <c r="E47" s="379" t="str">
        <f>IF('Marks Entry'!E49="","",'Marks Entry'!E49)</f>
        <v>SANGEETA KANWAR</v>
      </c>
      <c r="F47" s="379" t="str">
        <f>IF('Marks Entry'!F49="","",'Marks Entry'!F49)</f>
        <v>KARAN SINGH</v>
      </c>
      <c r="G47" s="379" t="str">
        <f>IF('Marks Entry'!G49="","",'Marks Entry'!G49)</f>
        <v>NIRMALA KANWAR</v>
      </c>
      <c r="H47" s="356" t="str">
        <f>IF('Marks Entry'!H49="","",'Marks Entry'!H49)</f>
        <v>GEN</v>
      </c>
      <c r="I47" s="356" t="str">
        <f>IF('Marks Entry'!I49="","",'Marks Entry'!I49)</f>
        <v>F</v>
      </c>
      <c r="J47" s="356">
        <f>IF('Marks Entry'!J49="","",'Marks Entry'!J49)</f>
        <v>4</v>
      </c>
      <c r="K47" s="356">
        <f>IF('Marks Entry'!K49="","",'Marks Entry'!K49)</f>
        <v>7</v>
      </c>
      <c r="L47" s="356">
        <f>IF('Marks Entry'!L49="","",'Marks Entry'!L49)</f>
        <v>8</v>
      </c>
      <c r="M47" s="357">
        <f t="shared" si="28"/>
        <v>19</v>
      </c>
      <c r="N47" s="380">
        <f t="shared" si="29"/>
        <v>13</v>
      </c>
      <c r="O47" s="356">
        <f>IF('Marks Entry'!M49="","",'Marks Entry'!M49)</f>
        <v>35</v>
      </c>
      <c r="P47" s="380">
        <f t="shared" si="30"/>
        <v>25</v>
      </c>
      <c r="Q47" s="377">
        <f>IF(AND($B47="NSO",$E47="",O47=""),"",IF(AND('Marks Entry'!N49="AB"),"AB",IF(AND('Marks Entry'!N49="ML"),"RE",IF('Marks Entry'!N49="","",ROUNDUP('Marks Entry'!N49*30/100,0)))))</f>
        <v>29</v>
      </c>
      <c r="R47" s="381">
        <f t="shared" si="31"/>
        <v>67</v>
      </c>
      <c r="S47" s="361">
        <f t="shared" si="32"/>
        <v>0</v>
      </c>
      <c r="T47" s="361">
        <f t="shared" si="33"/>
        <v>0</v>
      </c>
      <c r="U47" s="362">
        <f t="shared" si="34"/>
        <v>100</v>
      </c>
      <c r="V47" s="361" t="str">
        <f t="shared" si="35"/>
        <v/>
      </c>
      <c r="W47" s="361" t="str">
        <f t="shared" si="36"/>
        <v>P</v>
      </c>
      <c r="X47" s="361" t="str">
        <f t="shared" si="37"/>
        <v>I</v>
      </c>
      <c r="Y47" s="356">
        <f>IF('Marks Entry'!O49="","",'Marks Entry'!O49)</f>
        <v>5</v>
      </c>
      <c r="Z47" s="356">
        <f>IF('Marks Entry'!P49="","",'Marks Entry'!P49)</f>
        <v>6</v>
      </c>
      <c r="AA47" s="356">
        <f>IF('Marks Entry'!Q49="","",'Marks Entry'!Q49)</f>
        <v>7</v>
      </c>
      <c r="AB47" s="357">
        <f t="shared" si="38"/>
        <v>18</v>
      </c>
      <c r="AC47" s="380">
        <f t="shared" si="39"/>
        <v>12</v>
      </c>
      <c r="AD47" s="356">
        <f>IF('Marks Entry'!R49="","",'Marks Entry'!R49)</f>
        <v>12</v>
      </c>
      <c r="AE47" s="380">
        <f t="shared" si="40"/>
        <v>9</v>
      </c>
      <c r="AF47" s="377">
        <f>IF(AND($B47="NSO",$E47=""),"",IF(AND('Marks Entry'!S49="AB"),"AB",IF(AND('Marks Entry'!S49="ML"),"RE",IF('Marks Entry'!S49="","",ROUNDUP('Marks Entry'!S49*30/100,0)))))</f>
        <v>29</v>
      </c>
      <c r="AG47" s="381">
        <f t="shared" si="41"/>
        <v>50</v>
      </c>
      <c r="AH47" s="361">
        <f t="shared" si="42"/>
        <v>0</v>
      </c>
      <c r="AI47" s="361">
        <f t="shared" si="43"/>
        <v>0</v>
      </c>
      <c r="AJ47" s="362">
        <f t="shared" si="44"/>
        <v>100</v>
      </c>
      <c r="AK47" s="361" t="str">
        <f t="shared" si="45"/>
        <v/>
      </c>
      <c r="AL47" s="361" t="str">
        <f t="shared" si="46"/>
        <v>P</v>
      </c>
      <c r="AM47" s="361" t="str">
        <f t="shared" si="47"/>
        <v>II</v>
      </c>
      <c r="AN47" s="363">
        <f>IF('Marks Entry'!T49="","",'Marks Entry'!T49)</f>
        <v>1</v>
      </c>
      <c r="AO47" s="356">
        <f>IF('Marks Entry'!V49="","",'Marks Entry'!V49)</f>
        <v>9</v>
      </c>
      <c r="AP47" s="356">
        <f>IF('Marks Entry'!W49="","",'Marks Entry'!W49)</f>
        <v>8</v>
      </c>
      <c r="AQ47" s="356">
        <f>IF('Marks Entry'!X49="","",'Marks Entry'!X49)</f>
        <v>8</v>
      </c>
      <c r="AR47" s="357">
        <f t="shared" si="48"/>
        <v>25</v>
      </c>
      <c r="AS47" s="380">
        <f t="shared" si="49"/>
        <v>17</v>
      </c>
      <c r="AT47" s="356">
        <f>IF('Marks Entry'!Y49="","",'Marks Entry'!Y49)</f>
        <v>13</v>
      </c>
      <c r="AU47" s="356">
        <f>IF('Marks Entry'!Z49="","",'Marks Entry'!Z49)</f>
        <v>12</v>
      </c>
      <c r="AV47" s="356">
        <f t="shared" si="50"/>
        <v>25</v>
      </c>
      <c r="AW47" s="380">
        <f t="shared" si="51"/>
        <v>18</v>
      </c>
      <c r="AX47" s="377">
        <f>IF(AND($B47="NSO",$E47=""),"",IF(AND('Marks Entry'!AA49="AB",'Marks Entry'!AB49="AB"),"AB",IF(AND('Marks Entry'!AA49="ML",'Marks Entry'!AB49="ML"),"RE",IF('Marks Entry'!AA49="","",ROUNDUP(('Marks Entry'!AA49+'Marks Entry'!AB49)*30/100,0)))))</f>
        <v>28</v>
      </c>
      <c r="AY47" s="381">
        <f t="shared" si="52"/>
        <v>63</v>
      </c>
      <c r="AZ47" s="361">
        <f t="shared" si="53"/>
        <v>0</v>
      </c>
      <c r="BA47" s="361">
        <f t="shared" si="54"/>
        <v>0</v>
      </c>
      <c r="BB47" s="362">
        <f t="shared" si="55"/>
        <v>100</v>
      </c>
      <c r="BC47" s="361" t="str">
        <f t="shared" si="56"/>
        <v/>
      </c>
      <c r="BD47" s="361" t="str">
        <f t="shared" si="57"/>
        <v>P</v>
      </c>
      <c r="BE47" s="361" t="str">
        <f t="shared" si="58"/>
        <v>I</v>
      </c>
      <c r="BF47" s="363">
        <f>IF('Marks Entry'!AC49="","",'Marks Entry'!AC49)</f>
        <v>2</v>
      </c>
      <c r="BG47" s="356">
        <f>IF('Marks Entry'!AE49="","",'Marks Entry'!AE49)</f>
        <v>6</v>
      </c>
      <c r="BH47" s="356">
        <f>IF('Marks Entry'!AF49="","",'Marks Entry'!AF49)</f>
        <v>4</v>
      </c>
      <c r="BI47" s="356" t="str">
        <f>IF('Marks Entry'!AG49="","",'Marks Entry'!AG49)</f>
        <v>AB</v>
      </c>
      <c r="BJ47" s="357">
        <f t="shared" si="59"/>
        <v>10</v>
      </c>
      <c r="BK47" s="380">
        <f t="shared" si="60"/>
        <v>7</v>
      </c>
      <c r="BL47" s="356">
        <f>IF('Marks Entry'!AH49="","",'Marks Entry'!AH49)</f>
        <v>31</v>
      </c>
      <c r="BM47" s="356" t="str">
        <f>IF('Marks Entry'!AI49="","",'Marks Entry'!AI49)</f>
        <v/>
      </c>
      <c r="BN47" s="356">
        <f t="shared" si="61"/>
        <v>31</v>
      </c>
      <c r="BO47" s="380">
        <f t="shared" si="62"/>
        <v>23</v>
      </c>
      <c r="BP47" s="377">
        <f>IF(AND($B47="NSO",$E47=""),"",IF(AND('Marks Entry'!AJ49="AB",'Marks Entry'!AK49="AB"),"AB",IF(AND('Marks Entry'!AJ49="ML",'Marks Entry'!AK49="ML"),"RE",IF('Marks Entry'!AJ49="","",ROUNDUP(('Marks Entry'!AJ49+'Marks Entry'!AK49)*30/100,0)))))</f>
        <v>28</v>
      </c>
      <c r="BQ47" s="381">
        <f t="shared" si="63"/>
        <v>58</v>
      </c>
      <c r="BR47" s="361">
        <f t="shared" si="64"/>
        <v>0</v>
      </c>
      <c r="BS47" s="361">
        <f t="shared" si="65"/>
        <v>0</v>
      </c>
      <c r="BT47" s="362">
        <f t="shared" si="66"/>
        <v>100</v>
      </c>
      <c r="BU47" s="361" t="str">
        <f t="shared" si="67"/>
        <v/>
      </c>
      <c r="BV47" s="361" t="str">
        <f t="shared" si="68"/>
        <v>P</v>
      </c>
      <c r="BW47" s="361" t="str">
        <f t="shared" si="69"/>
        <v>II</v>
      </c>
      <c r="BX47" s="363">
        <f>IF('Marks Entry'!AL49="","",'Marks Entry'!AL49)</f>
        <v>3</v>
      </c>
      <c r="BY47" s="356">
        <f>IF('Marks Entry'!AN49="","",'Marks Entry'!AN49)</f>
        <v>4</v>
      </c>
      <c r="BZ47" s="356">
        <f>IF('Marks Entry'!AO49="","",'Marks Entry'!AO49)</f>
        <v>3</v>
      </c>
      <c r="CA47" s="356">
        <f>IF('Marks Entry'!AP49="","",'Marks Entry'!AP49)</f>
        <v>7</v>
      </c>
      <c r="CB47" s="357">
        <f t="shared" si="70"/>
        <v>14</v>
      </c>
      <c r="CC47" s="380">
        <f t="shared" si="71"/>
        <v>10</v>
      </c>
      <c r="CD47" s="356">
        <f>IF('Marks Entry'!AQ49="","",'Marks Entry'!AQ49)</f>
        <v>38</v>
      </c>
      <c r="CE47" s="356">
        <f>IF('Marks Entry'!AR49="","",'Marks Entry'!AR49)</f>
        <v>18</v>
      </c>
      <c r="CF47" s="356">
        <f t="shared" si="72"/>
        <v>56</v>
      </c>
      <c r="CG47" s="380">
        <f t="shared" si="73"/>
        <v>40</v>
      </c>
      <c r="CH47" s="377">
        <f>IF(AND($B47="NSO",$E47=""),"",IF(AND('Marks Entry'!AS49="AB",'Marks Entry'!AT49="AB"),"AB",IF(AND('Marks Entry'!AS49="ML",'Marks Entry'!AT49="ML"),"RE",IF('Marks Entry'!AS49="","",ROUNDUP(('Marks Entry'!AS49+'Marks Entry'!AT49)*30/100,0)))))</f>
        <v>28</v>
      </c>
      <c r="CI47" s="381">
        <f t="shared" si="74"/>
        <v>78</v>
      </c>
      <c r="CJ47" s="361">
        <f t="shared" si="75"/>
        <v>0</v>
      </c>
      <c r="CK47" s="361">
        <f t="shared" si="76"/>
        <v>0</v>
      </c>
      <c r="CL47" s="362">
        <f t="shared" si="77"/>
        <v>100</v>
      </c>
      <c r="CM47" s="361" t="str">
        <f t="shared" si="78"/>
        <v/>
      </c>
      <c r="CN47" s="361" t="str">
        <f t="shared" si="79"/>
        <v>P</v>
      </c>
      <c r="CO47" s="361" t="str">
        <f t="shared" si="80"/>
        <v>D</v>
      </c>
      <c r="CP47" s="363" t="str">
        <f>IF('Marks Entry'!AU49="","",'Marks Entry'!AU49)</f>
        <v/>
      </c>
      <c r="CQ47" s="356" t="str">
        <f>IF('Marks Entry'!AW49="","",'Marks Entry'!AW49)</f>
        <v/>
      </c>
      <c r="CR47" s="356" t="str">
        <f>IF('Marks Entry'!AX49="","",'Marks Entry'!AX49)</f>
        <v/>
      </c>
      <c r="CS47" s="356" t="str">
        <f>IF('Marks Entry'!AY49="","",'Marks Entry'!AY49)</f>
        <v/>
      </c>
      <c r="CT47" s="357" t="str">
        <f t="shared" si="81"/>
        <v/>
      </c>
      <c r="CU47" s="380" t="str">
        <f t="shared" si="82"/>
        <v/>
      </c>
      <c r="CV47" s="356" t="str">
        <f>IF('Marks Entry'!AZ49="","",'Marks Entry'!AZ49)</f>
        <v/>
      </c>
      <c r="CW47" s="356" t="str">
        <f>IF('Marks Entry'!BA49="","",'Marks Entry'!BA49)</f>
        <v/>
      </c>
      <c r="CX47" s="356" t="str">
        <f t="shared" si="83"/>
        <v/>
      </c>
      <c r="CY47" s="380" t="str">
        <f t="shared" si="84"/>
        <v/>
      </c>
      <c r="CZ47" s="377" t="str">
        <f>IF(AND($B47="NSO",$E47=""),"",IF(AND('Marks Entry'!BB49="AB",'Marks Entry'!BC49="AB"),"AB",IF(AND('Marks Entry'!BB49="ML",'Marks Entry'!BC49="ML"),"RE",IF('Marks Entry'!BB49="","",ROUNDUP(('Marks Entry'!BB49+'Marks Entry'!BC49)*30/100,0)))))</f>
        <v/>
      </c>
      <c r="DA47" s="381" t="str">
        <f t="shared" si="85"/>
        <v/>
      </c>
      <c r="DB47" s="361">
        <f t="shared" si="86"/>
        <v>0</v>
      </c>
      <c r="DC47" s="361">
        <f t="shared" si="87"/>
        <v>0</v>
      </c>
      <c r="DD47" s="362" t="str">
        <f t="shared" si="88"/>
        <v/>
      </c>
      <c r="DE47" s="361" t="str">
        <f t="shared" si="89"/>
        <v/>
      </c>
      <c r="DF47" s="361" t="str">
        <f t="shared" si="90"/>
        <v/>
      </c>
      <c r="DG47" s="361" t="str">
        <f t="shared" si="91"/>
        <v/>
      </c>
      <c r="DH47" s="361">
        <f t="shared" si="92"/>
        <v>0</v>
      </c>
      <c r="DI47" s="382" t="str">
        <f t="shared" si="93"/>
        <v>I</v>
      </c>
      <c r="DJ47" s="382" t="str">
        <f t="shared" si="94"/>
        <v>II</v>
      </c>
      <c r="DK47" s="382" t="str">
        <f t="shared" si="95"/>
        <v>I</v>
      </c>
      <c r="DL47" s="382" t="str">
        <f t="shared" si="96"/>
        <v>II</v>
      </c>
      <c r="DM47" s="382" t="str">
        <f t="shared" si="97"/>
        <v>D</v>
      </c>
      <c r="DN47" s="382" t="str">
        <f t="shared" si="98"/>
        <v/>
      </c>
      <c r="DO47" s="365">
        <f t="shared" si="99"/>
        <v>0</v>
      </c>
      <c r="DP47" s="365">
        <f t="shared" si="100"/>
        <v>0</v>
      </c>
      <c r="DQ47" s="365">
        <f t="shared" si="101"/>
        <v>0</v>
      </c>
      <c r="DR47" s="365">
        <f t="shared" si="102"/>
        <v>0</v>
      </c>
      <c r="DS47" s="365">
        <f t="shared" si="103"/>
        <v>0</v>
      </c>
      <c r="DT47" s="383" t="str">
        <f t="shared" si="104"/>
        <v>PASS</v>
      </c>
      <c r="DU47" s="482">
        <f>IF('Marks Entry'!BD49="","",'Marks Entry'!BD49)</f>
        <v>28</v>
      </c>
      <c r="DV47" s="482">
        <f>IF('Marks Entry'!BE49="","",'Marks Entry'!BE49)</f>
        <v>25</v>
      </c>
      <c r="DW47" s="482">
        <f>IF('Marks Entry'!BF49="","",'Marks Entry'!BF49)</f>
        <v>40</v>
      </c>
      <c r="DX47" s="384">
        <f t="shared" si="105"/>
        <v>93</v>
      </c>
      <c r="DY47" s="356" t="str">
        <f t="shared" si="106"/>
        <v>I</v>
      </c>
      <c r="DZ47" s="385" t="str">
        <f t="shared" si="107"/>
        <v/>
      </c>
      <c r="EA47" s="356" t="str">
        <f t="shared" si="108"/>
        <v>II</v>
      </c>
      <c r="EB47" s="385" t="str">
        <f t="shared" si="109"/>
        <v/>
      </c>
      <c r="EC47" s="356" t="str">
        <f t="shared" si="110"/>
        <v>I</v>
      </c>
      <c r="ED47" s="356" t="str">
        <f t="shared" si="111"/>
        <v>I</v>
      </c>
      <c r="EE47" s="356" t="str">
        <f t="shared" si="112"/>
        <v/>
      </c>
      <c r="EF47" s="386" t="str">
        <f t="shared" si="113"/>
        <v/>
      </c>
      <c r="EG47" s="385" t="str">
        <f t="shared" si="114"/>
        <v/>
      </c>
      <c r="EH47" s="356" t="str">
        <f t="shared" si="115"/>
        <v>II</v>
      </c>
      <c r="EI47" s="356" t="str">
        <f t="shared" si="116"/>
        <v/>
      </c>
      <c r="EJ47" s="356" t="str">
        <f t="shared" si="117"/>
        <v>II</v>
      </c>
      <c r="EK47" s="356" t="str">
        <f t="shared" si="118"/>
        <v/>
      </c>
      <c r="EL47" s="385" t="str">
        <f t="shared" si="119"/>
        <v/>
      </c>
      <c r="EM47" s="356" t="str">
        <f t="shared" si="120"/>
        <v>D</v>
      </c>
      <c r="EN47" s="356" t="str">
        <f t="shared" si="121"/>
        <v/>
      </c>
      <c r="EO47" s="356" t="str">
        <f t="shared" si="122"/>
        <v/>
      </c>
      <c r="EP47" s="356" t="str">
        <f t="shared" si="123"/>
        <v>D</v>
      </c>
      <c r="EQ47" s="385" t="str">
        <f t="shared" si="124"/>
        <v/>
      </c>
      <c r="ER47" s="356" t="str">
        <f t="shared" si="125"/>
        <v/>
      </c>
      <c r="ES47" s="356" t="str">
        <f t="shared" si="126"/>
        <v/>
      </c>
      <c r="ET47" s="356" t="str">
        <f t="shared" si="127"/>
        <v/>
      </c>
      <c r="EU47" s="356" t="str">
        <f t="shared" si="128"/>
        <v/>
      </c>
      <c r="EV47" s="385" t="str">
        <f t="shared" si="129"/>
        <v/>
      </c>
      <c r="EW47" s="385" t="str">
        <f t="shared" si="130"/>
        <v>D</v>
      </c>
      <c r="EX47" s="387">
        <f>IF('Student DATA Entry'!I44="","",'Student DATA Entry'!I44)</f>
        <v>370</v>
      </c>
      <c r="EY47" s="388">
        <f>IF('Student DATA Entry'!J44="","",'Student DATA Entry'!J44)</f>
        <v>282</v>
      </c>
      <c r="EZ47" s="373" t="str">
        <f t="shared" si="131"/>
        <v xml:space="preserve">      </v>
      </c>
      <c r="FA47" s="373" t="str">
        <f t="shared" si="132"/>
        <v xml:space="preserve">      </v>
      </c>
      <c r="FB47" s="373" t="str">
        <f t="shared" si="133"/>
        <v xml:space="preserve">      </v>
      </c>
      <c r="FC47" s="373" t="str">
        <f t="shared" si="134"/>
        <v xml:space="preserve">          INFORMATION TECHNOLOGY AND PROCESSING 1    </v>
      </c>
      <c r="FD47" s="373" t="str">
        <f t="shared" si="135"/>
        <v>Promoted to Class 12th</v>
      </c>
      <c r="FE47" s="484">
        <f t="shared" si="136"/>
        <v>316</v>
      </c>
      <c r="FF47" s="390">
        <f t="shared" si="137"/>
        <v>63.2</v>
      </c>
      <c r="FG47" s="483" t="str">
        <f t="shared" si="138"/>
        <v>I</v>
      </c>
      <c r="FH47" s="392">
        <f t="shared" si="27"/>
        <v>4.0000000000000293</v>
      </c>
      <c r="FI47" s="482" t="str">
        <f t="shared" si="139"/>
        <v/>
      </c>
      <c r="FJ47" s="394"/>
    </row>
    <row r="48" spans="1:166" s="393" customFormat="1" ht="22" customHeight="1">
      <c r="A48" s="375">
        <v>43</v>
      </c>
      <c r="B48" s="376">
        <f>IF('Marks Entry'!B50="","",VALUE('Marks Entry'!B50))</f>
        <v>1144</v>
      </c>
      <c r="C48" s="377">
        <f>IF('Marks Entry'!C50="","",'Marks Entry'!C50)</f>
        <v>6242</v>
      </c>
      <c r="D48" s="378">
        <f>IF('Marks Entry'!D50="","",'Marks Entry'!D50)</f>
        <v>37803</v>
      </c>
      <c r="E48" s="379" t="str">
        <f>IF('Marks Entry'!E50="","",'Marks Entry'!E50)</f>
        <v>SANJANA NAI</v>
      </c>
      <c r="F48" s="379" t="str">
        <f>IF('Marks Entry'!F50="","",'Marks Entry'!F50)</f>
        <v>CHANDRAPAL</v>
      </c>
      <c r="G48" s="379" t="str">
        <f>IF('Marks Entry'!G50="","",'Marks Entry'!G50)</f>
        <v>AKHILESH</v>
      </c>
      <c r="H48" s="356" t="str">
        <f>IF('Marks Entry'!H50="","",'Marks Entry'!H50)</f>
        <v>GEN</v>
      </c>
      <c r="I48" s="356" t="str">
        <f>IF('Marks Entry'!I50="","",'Marks Entry'!I50)</f>
        <v>F</v>
      </c>
      <c r="J48" s="356">
        <f>IF('Marks Entry'!J50="","",'Marks Entry'!J50)</f>
        <v>4</v>
      </c>
      <c r="K48" s="356">
        <f>IF('Marks Entry'!K50="","",'Marks Entry'!K50)</f>
        <v>7</v>
      </c>
      <c r="L48" s="356">
        <f>IF('Marks Entry'!L50="","",'Marks Entry'!L50)</f>
        <v>8</v>
      </c>
      <c r="M48" s="357">
        <f t="shared" si="28"/>
        <v>19</v>
      </c>
      <c r="N48" s="380">
        <f t="shared" si="29"/>
        <v>13</v>
      </c>
      <c r="O48" s="356">
        <f>IF('Marks Entry'!M50="","",'Marks Entry'!M50)</f>
        <v>35</v>
      </c>
      <c r="P48" s="380">
        <f t="shared" si="30"/>
        <v>25</v>
      </c>
      <c r="Q48" s="377">
        <f>IF(AND($B48="NSO",$E48="",O48=""),"",IF(AND('Marks Entry'!N50="AB"),"AB",IF(AND('Marks Entry'!N50="ML"),"RE",IF('Marks Entry'!N50="","",ROUNDUP('Marks Entry'!N50*30/100,0)))))</f>
        <v>29</v>
      </c>
      <c r="R48" s="381">
        <f t="shared" si="31"/>
        <v>67</v>
      </c>
      <c r="S48" s="361">
        <f t="shared" si="32"/>
        <v>0</v>
      </c>
      <c r="T48" s="361">
        <f t="shared" si="33"/>
        <v>0</v>
      </c>
      <c r="U48" s="362">
        <f t="shared" si="34"/>
        <v>100</v>
      </c>
      <c r="V48" s="361" t="str">
        <f t="shared" si="35"/>
        <v/>
      </c>
      <c r="W48" s="361" t="str">
        <f t="shared" si="36"/>
        <v>P</v>
      </c>
      <c r="X48" s="361" t="str">
        <f t="shared" si="37"/>
        <v>I</v>
      </c>
      <c r="Y48" s="356">
        <f>IF('Marks Entry'!O50="","",'Marks Entry'!O50)</f>
        <v>5</v>
      </c>
      <c r="Z48" s="356">
        <f>IF('Marks Entry'!P50="","",'Marks Entry'!P50)</f>
        <v>6</v>
      </c>
      <c r="AA48" s="356">
        <f>IF('Marks Entry'!Q50="","",'Marks Entry'!Q50)</f>
        <v>7</v>
      </c>
      <c r="AB48" s="357">
        <f t="shared" si="38"/>
        <v>18</v>
      </c>
      <c r="AC48" s="380">
        <f t="shared" si="39"/>
        <v>12</v>
      </c>
      <c r="AD48" s="356">
        <f>IF('Marks Entry'!R50="","",'Marks Entry'!R50)</f>
        <v>12</v>
      </c>
      <c r="AE48" s="380">
        <f t="shared" si="40"/>
        <v>9</v>
      </c>
      <c r="AF48" s="377">
        <f>IF(AND($B48="NSO",$E48=""),"",IF(AND('Marks Entry'!S50="AB"),"AB",IF(AND('Marks Entry'!S50="ML"),"RE",IF('Marks Entry'!S50="","",ROUNDUP('Marks Entry'!S50*30/100,0)))))</f>
        <v>29</v>
      </c>
      <c r="AG48" s="381">
        <f t="shared" si="41"/>
        <v>50</v>
      </c>
      <c r="AH48" s="361">
        <f t="shared" si="42"/>
        <v>0</v>
      </c>
      <c r="AI48" s="361">
        <f t="shared" si="43"/>
        <v>0</v>
      </c>
      <c r="AJ48" s="362">
        <f t="shared" si="44"/>
        <v>100</v>
      </c>
      <c r="AK48" s="361" t="str">
        <f t="shared" si="45"/>
        <v/>
      </c>
      <c r="AL48" s="361" t="str">
        <f t="shared" si="46"/>
        <v>P</v>
      </c>
      <c r="AM48" s="361" t="str">
        <f t="shared" si="47"/>
        <v>II</v>
      </c>
      <c r="AN48" s="363">
        <f>IF('Marks Entry'!T50="","",'Marks Entry'!T50)</f>
        <v>1</v>
      </c>
      <c r="AO48" s="356">
        <f>IF('Marks Entry'!V50="","",'Marks Entry'!V50)</f>
        <v>9</v>
      </c>
      <c r="AP48" s="356">
        <f>IF('Marks Entry'!W50="","",'Marks Entry'!W50)</f>
        <v>8</v>
      </c>
      <c r="AQ48" s="356">
        <f>IF('Marks Entry'!X50="","",'Marks Entry'!X50)</f>
        <v>8</v>
      </c>
      <c r="AR48" s="357">
        <f t="shared" si="48"/>
        <v>25</v>
      </c>
      <c r="AS48" s="380">
        <f t="shared" si="49"/>
        <v>17</v>
      </c>
      <c r="AT48" s="356">
        <f>IF('Marks Entry'!Y50="","",'Marks Entry'!Y50)</f>
        <v>13</v>
      </c>
      <c r="AU48" s="356">
        <f>IF('Marks Entry'!Z50="","",'Marks Entry'!Z50)</f>
        <v>12</v>
      </c>
      <c r="AV48" s="356">
        <f t="shared" si="50"/>
        <v>25</v>
      </c>
      <c r="AW48" s="380">
        <f t="shared" si="51"/>
        <v>18</v>
      </c>
      <c r="AX48" s="377">
        <f>IF(AND($B48="NSO",$E48=""),"",IF(AND('Marks Entry'!AA50="AB",'Marks Entry'!AB50="AB"),"AB",IF(AND('Marks Entry'!AA50="ML",'Marks Entry'!AB50="ML"),"RE",IF('Marks Entry'!AA50="","",ROUNDUP(('Marks Entry'!AA50+'Marks Entry'!AB50)*30/100,0)))))</f>
        <v>28</v>
      </c>
      <c r="AY48" s="381">
        <f t="shared" si="52"/>
        <v>63</v>
      </c>
      <c r="AZ48" s="361">
        <f t="shared" si="53"/>
        <v>0</v>
      </c>
      <c r="BA48" s="361">
        <f t="shared" si="54"/>
        <v>0</v>
      </c>
      <c r="BB48" s="362">
        <f t="shared" si="55"/>
        <v>100</v>
      </c>
      <c r="BC48" s="361" t="str">
        <f t="shared" si="56"/>
        <v/>
      </c>
      <c r="BD48" s="361" t="str">
        <f t="shared" si="57"/>
        <v>P</v>
      </c>
      <c r="BE48" s="361" t="str">
        <f t="shared" si="58"/>
        <v>I</v>
      </c>
      <c r="BF48" s="363">
        <f>IF('Marks Entry'!AC50="","",'Marks Entry'!AC50)</f>
        <v>2</v>
      </c>
      <c r="BG48" s="356">
        <f>IF('Marks Entry'!AE50="","",'Marks Entry'!AE50)</f>
        <v>6</v>
      </c>
      <c r="BH48" s="356">
        <f>IF('Marks Entry'!AF50="","",'Marks Entry'!AF50)</f>
        <v>4</v>
      </c>
      <c r="BI48" s="356" t="str">
        <f>IF('Marks Entry'!AG50="","",'Marks Entry'!AG50)</f>
        <v>AB</v>
      </c>
      <c r="BJ48" s="357">
        <f t="shared" si="59"/>
        <v>10</v>
      </c>
      <c r="BK48" s="380">
        <f t="shared" si="60"/>
        <v>7</v>
      </c>
      <c r="BL48" s="356">
        <f>IF('Marks Entry'!AH50="","",'Marks Entry'!AH50)</f>
        <v>31</v>
      </c>
      <c r="BM48" s="356" t="str">
        <f>IF('Marks Entry'!AI50="","",'Marks Entry'!AI50)</f>
        <v/>
      </c>
      <c r="BN48" s="356">
        <f t="shared" si="61"/>
        <v>31</v>
      </c>
      <c r="BO48" s="380">
        <f t="shared" si="62"/>
        <v>23</v>
      </c>
      <c r="BP48" s="377">
        <f>IF(AND($B48="NSO",$E48=""),"",IF(AND('Marks Entry'!AJ50="AB",'Marks Entry'!AK50="AB"),"AB",IF(AND('Marks Entry'!AJ50="ML",'Marks Entry'!AK50="ML"),"RE",IF('Marks Entry'!AJ50="","",ROUNDUP(('Marks Entry'!AJ50+'Marks Entry'!AK50)*30/100,0)))))</f>
        <v>28</v>
      </c>
      <c r="BQ48" s="381">
        <f t="shared" si="63"/>
        <v>58</v>
      </c>
      <c r="BR48" s="361">
        <f t="shared" si="64"/>
        <v>0</v>
      </c>
      <c r="BS48" s="361">
        <f t="shared" si="65"/>
        <v>0</v>
      </c>
      <c r="BT48" s="362">
        <f t="shared" si="66"/>
        <v>100</v>
      </c>
      <c r="BU48" s="361" t="str">
        <f t="shared" si="67"/>
        <v/>
      </c>
      <c r="BV48" s="361" t="str">
        <f t="shared" si="68"/>
        <v>P</v>
      </c>
      <c r="BW48" s="361" t="str">
        <f t="shared" si="69"/>
        <v>II</v>
      </c>
      <c r="BX48" s="363">
        <f>IF('Marks Entry'!AL50="","",'Marks Entry'!AL50)</f>
        <v>3</v>
      </c>
      <c r="BY48" s="356">
        <f>IF('Marks Entry'!AN50="","",'Marks Entry'!AN50)</f>
        <v>4</v>
      </c>
      <c r="BZ48" s="356">
        <f>IF('Marks Entry'!AO50="","",'Marks Entry'!AO50)</f>
        <v>3</v>
      </c>
      <c r="CA48" s="356">
        <f>IF('Marks Entry'!AP50="","",'Marks Entry'!AP50)</f>
        <v>7</v>
      </c>
      <c r="CB48" s="357">
        <f t="shared" si="70"/>
        <v>14</v>
      </c>
      <c r="CC48" s="380">
        <f t="shared" si="71"/>
        <v>10</v>
      </c>
      <c r="CD48" s="356">
        <f>IF('Marks Entry'!AQ50="","",'Marks Entry'!AQ50)</f>
        <v>38</v>
      </c>
      <c r="CE48" s="356">
        <f>IF('Marks Entry'!AR50="","",'Marks Entry'!AR50)</f>
        <v>18</v>
      </c>
      <c r="CF48" s="356">
        <f t="shared" si="72"/>
        <v>56</v>
      </c>
      <c r="CG48" s="380">
        <f t="shared" si="73"/>
        <v>40</v>
      </c>
      <c r="CH48" s="377">
        <f>IF(AND($B48="NSO",$E48=""),"",IF(AND('Marks Entry'!AS50="AB",'Marks Entry'!AT50="AB"),"AB",IF(AND('Marks Entry'!AS50="ML",'Marks Entry'!AT50="ML"),"RE",IF('Marks Entry'!AS50="","",ROUNDUP(('Marks Entry'!AS50+'Marks Entry'!AT50)*30/100,0)))))</f>
        <v>28</v>
      </c>
      <c r="CI48" s="381">
        <f t="shared" si="74"/>
        <v>78</v>
      </c>
      <c r="CJ48" s="361">
        <f t="shared" si="75"/>
        <v>0</v>
      </c>
      <c r="CK48" s="361">
        <f t="shared" si="76"/>
        <v>0</v>
      </c>
      <c r="CL48" s="362">
        <f t="shared" si="77"/>
        <v>100</v>
      </c>
      <c r="CM48" s="361" t="str">
        <f t="shared" si="78"/>
        <v/>
      </c>
      <c r="CN48" s="361" t="str">
        <f t="shared" si="79"/>
        <v>P</v>
      </c>
      <c r="CO48" s="361" t="str">
        <f t="shared" si="80"/>
        <v>D</v>
      </c>
      <c r="CP48" s="363" t="str">
        <f>IF('Marks Entry'!AU50="","",'Marks Entry'!AU50)</f>
        <v/>
      </c>
      <c r="CQ48" s="356" t="str">
        <f>IF('Marks Entry'!AW50="","",'Marks Entry'!AW50)</f>
        <v/>
      </c>
      <c r="CR48" s="356" t="str">
        <f>IF('Marks Entry'!AX50="","",'Marks Entry'!AX50)</f>
        <v/>
      </c>
      <c r="CS48" s="356" t="str">
        <f>IF('Marks Entry'!AY50="","",'Marks Entry'!AY50)</f>
        <v/>
      </c>
      <c r="CT48" s="357" t="str">
        <f t="shared" si="81"/>
        <v/>
      </c>
      <c r="CU48" s="380" t="str">
        <f t="shared" si="82"/>
        <v/>
      </c>
      <c r="CV48" s="356" t="str">
        <f>IF('Marks Entry'!AZ50="","",'Marks Entry'!AZ50)</f>
        <v/>
      </c>
      <c r="CW48" s="356" t="str">
        <f>IF('Marks Entry'!BA50="","",'Marks Entry'!BA50)</f>
        <v/>
      </c>
      <c r="CX48" s="356" t="str">
        <f t="shared" si="83"/>
        <v/>
      </c>
      <c r="CY48" s="380" t="str">
        <f t="shared" si="84"/>
        <v/>
      </c>
      <c r="CZ48" s="377" t="str">
        <f>IF(AND($B48="NSO",$E48=""),"",IF(AND('Marks Entry'!BB50="AB",'Marks Entry'!BC50="AB"),"AB",IF(AND('Marks Entry'!BB50="ML",'Marks Entry'!BC50="ML"),"RE",IF('Marks Entry'!BB50="","",ROUNDUP(('Marks Entry'!BB50+'Marks Entry'!BC50)*30/100,0)))))</f>
        <v/>
      </c>
      <c r="DA48" s="381" t="str">
        <f t="shared" si="85"/>
        <v/>
      </c>
      <c r="DB48" s="361">
        <f t="shared" si="86"/>
        <v>0</v>
      </c>
      <c r="DC48" s="361">
        <f t="shared" si="87"/>
        <v>0</v>
      </c>
      <c r="DD48" s="362" t="str">
        <f t="shared" si="88"/>
        <v/>
      </c>
      <c r="DE48" s="361" t="str">
        <f t="shared" si="89"/>
        <v/>
      </c>
      <c r="DF48" s="361" t="str">
        <f t="shared" si="90"/>
        <v/>
      </c>
      <c r="DG48" s="361" t="str">
        <f t="shared" si="91"/>
        <v/>
      </c>
      <c r="DH48" s="361">
        <f t="shared" si="92"/>
        <v>0</v>
      </c>
      <c r="DI48" s="382" t="str">
        <f t="shared" si="93"/>
        <v>I</v>
      </c>
      <c r="DJ48" s="382" t="str">
        <f t="shared" si="94"/>
        <v>II</v>
      </c>
      <c r="DK48" s="382" t="str">
        <f t="shared" si="95"/>
        <v>I</v>
      </c>
      <c r="DL48" s="382" t="str">
        <f t="shared" si="96"/>
        <v>II</v>
      </c>
      <c r="DM48" s="382" t="str">
        <f t="shared" si="97"/>
        <v>D</v>
      </c>
      <c r="DN48" s="382" t="str">
        <f t="shared" si="98"/>
        <v/>
      </c>
      <c r="DO48" s="365">
        <f t="shared" si="99"/>
        <v>0</v>
      </c>
      <c r="DP48" s="365">
        <f t="shared" si="100"/>
        <v>0</v>
      </c>
      <c r="DQ48" s="365">
        <f t="shared" si="101"/>
        <v>0</v>
      </c>
      <c r="DR48" s="365">
        <f t="shared" si="102"/>
        <v>0</v>
      </c>
      <c r="DS48" s="365">
        <f t="shared" si="103"/>
        <v>0</v>
      </c>
      <c r="DT48" s="383" t="str">
        <f t="shared" si="104"/>
        <v>PASS</v>
      </c>
      <c r="DU48" s="482">
        <f>IF('Marks Entry'!BD50="","",'Marks Entry'!BD50)</f>
        <v>28</v>
      </c>
      <c r="DV48" s="482">
        <f>IF('Marks Entry'!BE50="","",'Marks Entry'!BE50)</f>
        <v>25</v>
      </c>
      <c r="DW48" s="482">
        <f>IF('Marks Entry'!BF50="","",'Marks Entry'!BF50)</f>
        <v>40</v>
      </c>
      <c r="DX48" s="384">
        <f t="shared" si="105"/>
        <v>93</v>
      </c>
      <c r="DY48" s="356" t="str">
        <f t="shared" si="106"/>
        <v>I</v>
      </c>
      <c r="DZ48" s="385" t="str">
        <f t="shared" si="107"/>
        <v/>
      </c>
      <c r="EA48" s="356" t="str">
        <f t="shared" si="108"/>
        <v>II</v>
      </c>
      <c r="EB48" s="385" t="str">
        <f t="shared" si="109"/>
        <v/>
      </c>
      <c r="EC48" s="356" t="str">
        <f t="shared" si="110"/>
        <v>I</v>
      </c>
      <c r="ED48" s="356" t="str">
        <f t="shared" si="111"/>
        <v>I</v>
      </c>
      <c r="EE48" s="356" t="str">
        <f t="shared" si="112"/>
        <v/>
      </c>
      <c r="EF48" s="386" t="str">
        <f t="shared" si="113"/>
        <v/>
      </c>
      <c r="EG48" s="385" t="str">
        <f t="shared" si="114"/>
        <v/>
      </c>
      <c r="EH48" s="356" t="str">
        <f t="shared" si="115"/>
        <v>II</v>
      </c>
      <c r="EI48" s="356" t="str">
        <f t="shared" si="116"/>
        <v/>
      </c>
      <c r="EJ48" s="356" t="str">
        <f t="shared" si="117"/>
        <v>II</v>
      </c>
      <c r="EK48" s="356" t="str">
        <f t="shared" si="118"/>
        <v/>
      </c>
      <c r="EL48" s="385" t="str">
        <f t="shared" si="119"/>
        <v/>
      </c>
      <c r="EM48" s="356" t="str">
        <f t="shared" si="120"/>
        <v>D</v>
      </c>
      <c r="EN48" s="356" t="str">
        <f t="shared" si="121"/>
        <v/>
      </c>
      <c r="EO48" s="356" t="str">
        <f t="shared" si="122"/>
        <v/>
      </c>
      <c r="EP48" s="356" t="str">
        <f t="shared" si="123"/>
        <v>D</v>
      </c>
      <c r="EQ48" s="385" t="str">
        <f t="shared" si="124"/>
        <v/>
      </c>
      <c r="ER48" s="356" t="str">
        <f t="shared" si="125"/>
        <v/>
      </c>
      <c r="ES48" s="356" t="str">
        <f t="shared" si="126"/>
        <v/>
      </c>
      <c r="ET48" s="356" t="str">
        <f t="shared" si="127"/>
        <v/>
      </c>
      <c r="EU48" s="356" t="str">
        <f t="shared" si="128"/>
        <v/>
      </c>
      <c r="EV48" s="385" t="str">
        <f t="shared" si="129"/>
        <v/>
      </c>
      <c r="EW48" s="385" t="str">
        <f t="shared" si="130"/>
        <v>D</v>
      </c>
      <c r="EX48" s="387">
        <f>IF('Student DATA Entry'!I45="","",'Student DATA Entry'!I45)</f>
        <v>370</v>
      </c>
      <c r="EY48" s="388">
        <f>IF('Student DATA Entry'!J45="","",'Student DATA Entry'!J45)</f>
        <v>300</v>
      </c>
      <c r="EZ48" s="373" t="str">
        <f t="shared" si="131"/>
        <v xml:space="preserve">      </v>
      </c>
      <c r="FA48" s="373" t="str">
        <f t="shared" si="132"/>
        <v xml:space="preserve">      </v>
      </c>
      <c r="FB48" s="373" t="str">
        <f t="shared" si="133"/>
        <v xml:space="preserve">      </v>
      </c>
      <c r="FC48" s="373" t="str">
        <f t="shared" si="134"/>
        <v xml:space="preserve">          INFORMATION TECHNOLOGY AND PROCESSING 1    </v>
      </c>
      <c r="FD48" s="373" t="str">
        <f t="shared" si="135"/>
        <v>Promoted to Class 12th</v>
      </c>
      <c r="FE48" s="484">
        <f t="shared" si="136"/>
        <v>316</v>
      </c>
      <c r="FF48" s="390">
        <f t="shared" si="137"/>
        <v>63.2</v>
      </c>
      <c r="FG48" s="483" t="str">
        <f t="shared" si="138"/>
        <v>I</v>
      </c>
      <c r="FH48" s="392">
        <f t="shared" si="27"/>
        <v>4.0000000000000293</v>
      </c>
      <c r="FI48" s="482" t="str">
        <f t="shared" si="139"/>
        <v/>
      </c>
      <c r="FJ48" s="394"/>
    </row>
    <row r="49" spans="1:166" s="393" customFormat="1" ht="22" customHeight="1">
      <c r="A49" s="375">
        <v>44</v>
      </c>
      <c r="B49" s="376">
        <f>IF('Marks Entry'!B51="","",VALUE('Marks Entry'!B51))</f>
        <v>1145</v>
      </c>
      <c r="C49" s="377">
        <f>IF('Marks Entry'!C51="","",'Marks Entry'!C51)</f>
        <v>6373</v>
      </c>
      <c r="D49" s="378">
        <f>IF('Marks Entry'!D51="","",'Marks Entry'!D51)</f>
        <v>37239</v>
      </c>
      <c r="E49" s="379" t="str">
        <f>IF('Marks Entry'!E51="","",'Marks Entry'!E51)</f>
        <v>SANTOSH MEENA</v>
      </c>
      <c r="F49" s="379" t="str">
        <f>IF('Marks Entry'!F51="","",'Marks Entry'!F51)</f>
        <v>SHAR SINGH MEENA</v>
      </c>
      <c r="G49" s="379" t="str">
        <f>IF('Marks Entry'!G51="","",'Marks Entry'!G51)</f>
        <v>KALAWATI DEVI</v>
      </c>
      <c r="H49" s="356" t="str">
        <f>IF('Marks Entry'!H51="","",'Marks Entry'!H51)</f>
        <v>ST</v>
      </c>
      <c r="I49" s="356" t="str">
        <f>IF('Marks Entry'!I51="","",'Marks Entry'!I51)</f>
        <v>F</v>
      </c>
      <c r="J49" s="356">
        <f>IF('Marks Entry'!J51="","",'Marks Entry'!J51)</f>
        <v>4</v>
      </c>
      <c r="K49" s="356">
        <f>IF('Marks Entry'!K51="","",'Marks Entry'!K51)</f>
        <v>7</v>
      </c>
      <c r="L49" s="356">
        <f>IF('Marks Entry'!L51="","",'Marks Entry'!L51)</f>
        <v>8</v>
      </c>
      <c r="M49" s="357">
        <f t="shared" si="28"/>
        <v>19</v>
      </c>
      <c r="N49" s="380">
        <f t="shared" si="29"/>
        <v>13</v>
      </c>
      <c r="O49" s="356">
        <f>IF('Marks Entry'!M51="","",'Marks Entry'!M51)</f>
        <v>35</v>
      </c>
      <c r="P49" s="380">
        <f t="shared" si="30"/>
        <v>25</v>
      </c>
      <c r="Q49" s="377">
        <f>IF(AND($B49="NSO",$E49="",O49=""),"",IF(AND('Marks Entry'!N51="AB"),"AB",IF(AND('Marks Entry'!N51="ML"),"RE",IF('Marks Entry'!N51="","",ROUNDUP('Marks Entry'!N51*30/100,0)))))</f>
        <v>29</v>
      </c>
      <c r="R49" s="381">
        <f t="shared" si="31"/>
        <v>67</v>
      </c>
      <c r="S49" s="361">
        <f t="shared" si="32"/>
        <v>0</v>
      </c>
      <c r="T49" s="361">
        <f t="shared" si="33"/>
        <v>0</v>
      </c>
      <c r="U49" s="362">
        <f t="shared" si="34"/>
        <v>100</v>
      </c>
      <c r="V49" s="361" t="str">
        <f t="shared" si="35"/>
        <v/>
      </c>
      <c r="W49" s="361" t="str">
        <f t="shared" si="36"/>
        <v>P</v>
      </c>
      <c r="X49" s="361" t="str">
        <f t="shared" si="37"/>
        <v>I</v>
      </c>
      <c r="Y49" s="356">
        <f>IF('Marks Entry'!O51="","",'Marks Entry'!O51)</f>
        <v>5</v>
      </c>
      <c r="Z49" s="356">
        <f>IF('Marks Entry'!P51="","",'Marks Entry'!P51)</f>
        <v>6</v>
      </c>
      <c r="AA49" s="356">
        <f>IF('Marks Entry'!Q51="","",'Marks Entry'!Q51)</f>
        <v>8</v>
      </c>
      <c r="AB49" s="357">
        <f t="shared" si="38"/>
        <v>19</v>
      </c>
      <c r="AC49" s="380">
        <f t="shared" si="39"/>
        <v>13</v>
      </c>
      <c r="AD49" s="356">
        <f>IF('Marks Entry'!R51="","",'Marks Entry'!R51)</f>
        <v>12</v>
      </c>
      <c r="AE49" s="380">
        <f t="shared" si="40"/>
        <v>9</v>
      </c>
      <c r="AF49" s="377">
        <f>IF(AND($B49="NSO",$E49=""),"",IF(AND('Marks Entry'!S51="AB"),"AB",IF(AND('Marks Entry'!S51="ML"),"RE",IF('Marks Entry'!S51="","",ROUNDUP('Marks Entry'!S51*30/100,0)))))</f>
        <v>29</v>
      </c>
      <c r="AG49" s="381">
        <f t="shared" si="41"/>
        <v>51</v>
      </c>
      <c r="AH49" s="361">
        <f t="shared" si="42"/>
        <v>0</v>
      </c>
      <c r="AI49" s="361">
        <f t="shared" si="43"/>
        <v>0</v>
      </c>
      <c r="AJ49" s="362">
        <f t="shared" si="44"/>
        <v>100</v>
      </c>
      <c r="AK49" s="361" t="str">
        <f t="shared" si="45"/>
        <v/>
      </c>
      <c r="AL49" s="361" t="str">
        <f t="shared" si="46"/>
        <v>P</v>
      </c>
      <c r="AM49" s="361" t="str">
        <f t="shared" si="47"/>
        <v>II</v>
      </c>
      <c r="AN49" s="363">
        <f>IF('Marks Entry'!T51="","",'Marks Entry'!T51)</f>
        <v>1</v>
      </c>
      <c r="AO49" s="356">
        <f>IF('Marks Entry'!V51="","",'Marks Entry'!V51)</f>
        <v>9</v>
      </c>
      <c r="AP49" s="356">
        <f>IF('Marks Entry'!W51="","",'Marks Entry'!W51)</f>
        <v>8</v>
      </c>
      <c r="AQ49" s="356">
        <f>IF('Marks Entry'!X51="","",'Marks Entry'!X51)</f>
        <v>8</v>
      </c>
      <c r="AR49" s="357">
        <f t="shared" si="48"/>
        <v>25</v>
      </c>
      <c r="AS49" s="380">
        <f t="shared" si="49"/>
        <v>17</v>
      </c>
      <c r="AT49" s="356">
        <f>IF('Marks Entry'!Y51="","",'Marks Entry'!Y51)</f>
        <v>13</v>
      </c>
      <c r="AU49" s="356">
        <f>IF('Marks Entry'!Z51="","",'Marks Entry'!Z51)</f>
        <v>12</v>
      </c>
      <c r="AV49" s="356">
        <f t="shared" si="50"/>
        <v>25</v>
      </c>
      <c r="AW49" s="380">
        <f t="shared" si="51"/>
        <v>18</v>
      </c>
      <c r="AX49" s="377">
        <f>IF(AND($B49="NSO",$E49=""),"",IF(AND('Marks Entry'!AA51="AB",'Marks Entry'!AB51="AB"),"AB",IF(AND('Marks Entry'!AA51="ML",'Marks Entry'!AB51="ML"),"RE",IF('Marks Entry'!AA51="","",ROUNDUP(('Marks Entry'!AA51+'Marks Entry'!AB51)*30/100,0)))))</f>
        <v>28</v>
      </c>
      <c r="AY49" s="381">
        <f t="shared" si="52"/>
        <v>63</v>
      </c>
      <c r="AZ49" s="361">
        <f t="shared" si="53"/>
        <v>0</v>
      </c>
      <c r="BA49" s="361">
        <f t="shared" si="54"/>
        <v>0</v>
      </c>
      <c r="BB49" s="362">
        <f t="shared" si="55"/>
        <v>100</v>
      </c>
      <c r="BC49" s="361" t="str">
        <f t="shared" si="56"/>
        <v/>
      </c>
      <c r="BD49" s="361" t="str">
        <f t="shared" si="57"/>
        <v>P</v>
      </c>
      <c r="BE49" s="361" t="str">
        <f t="shared" si="58"/>
        <v>I</v>
      </c>
      <c r="BF49" s="363">
        <f>IF('Marks Entry'!AC51="","",'Marks Entry'!AC51)</f>
        <v>2</v>
      </c>
      <c r="BG49" s="356">
        <f>IF('Marks Entry'!AE51="","",'Marks Entry'!AE51)</f>
        <v>6</v>
      </c>
      <c r="BH49" s="356">
        <f>IF('Marks Entry'!AF51="","",'Marks Entry'!AF51)</f>
        <v>4</v>
      </c>
      <c r="BI49" s="356" t="str">
        <f>IF('Marks Entry'!AG51="","",'Marks Entry'!AG51)</f>
        <v>AB</v>
      </c>
      <c r="BJ49" s="357">
        <f t="shared" si="59"/>
        <v>10</v>
      </c>
      <c r="BK49" s="380">
        <f t="shared" si="60"/>
        <v>7</v>
      </c>
      <c r="BL49" s="356">
        <f>IF('Marks Entry'!AH51="","",'Marks Entry'!AH51)</f>
        <v>31</v>
      </c>
      <c r="BM49" s="356" t="str">
        <f>IF('Marks Entry'!AI51="","",'Marks Entry'!AI51)</f>
        <v/>
      </c>
      <c r="BN49" s="356">
        <f t="shared" si="61"/>
        <v>31</v>
      </c>
      <c r="BO49" s="380">
        <f t="shared" si="62"/>
        <v>23</v>
      </c>
      <c r="BP49" s="377">
        <f>IF(AND($B49="NSO",$E49=""),"",IF(AND('Marks Entry'!AJ51="AB",'Marks Entry'!AK51="AB"),"AB",IF(AND('Marks Entry'!AJ51="ML",'Marks Entry'!AK51="ML"),"RE",IF('Marks Entry'!AJ51="","",ROUNDUP(('Marks Entry'!AJ51+'Marks Entry'!AK51)*30/100,0)))))</f>
        <v>28</v>
      </c>
      <c r="BQ49" s="381">
        <f t="shared" si="63"/>
        <v>58</v>
      </c>
      <c r="BR49" s="361">
        <f t="shared" si="64"/>
        <v>0</v>
      </c>
      <c r="BS49" s="361">
        <f t="shared" si="65"/>
        <v>0</v>
      </c>
      <c r="BT49" s="362">
        <f t="shared" si="66"/>
        <v>100</v>
      </c>
      <c r="BU49" s="361" t="str">
        <f t="shared" si="67"/>
        <v/>
      </c>
      <c r="BV49" s="361" t="str">
        <f t="shared" si="68"/>
        <v>P</v>
      </c>
      <c r="BW49" s="361" t="str">
        <f t="shared" si="69"/>
        <v>II</v>
      </c>
      <c r="BX49" s="363">
        <f>IF('Marks Entry'!AL51="","",'Marks Entry'!AL51)</f>
        <v>3</v>
      </c>
      <c r="BY49" s="356">
        <f>IF('Marks Entry'!AN51="","",'Marks Entry'!AN51)</f>
        <v>4</v>
      </c>
      <c r="BZ49" s="356">
        <f>IF('Marks Entry'!AO51="","",'Marks Entry'!AO51)</f>
        <v>3</v>
      </c>
      <c r="CA49" s="356">
        <f>IF('Marks Entry'!AP51="","",'Marks Entry'!AP51)</f>
        <v>7</v>
      </c>
      <c r="CB49" s="357">
        <f t="shared" si="70"/>
        <v>14</v>
      </c>
      <c r="CC49" s="380">
        <f t="shared" si="71"/>
        <v>10</v>
      </c>
      <c r="CD49" s="356">
        <f>IF('Marks Entry'!AQ51="","",'Marks Entry'!AQ51)</f>
        <v>38</v>
      </c>
      <c r="CE49" s="356">
        <f>IF('Marks Entry'!AR51="","",'Marks Entry'!AR51)</f>
        <v>18</v>
      </c>
      <c r="CF49" s="356">
        <f t="shared" si="72"/>
        <v>56</v>
      </c>
      <c r="CG49" s="380">
        <f t="shared" si="73"/>
        <v>40</v>
      </c>
      <c r="CH49" s="377">
        <f>IF(AND($B49="NSO",$E49=""),"",IF(AND('Marks Entry'!AS51="AB",'Marks Entry'!AT51="AB"),"AB",IF(AND('Marks Entry'!AS51="ML",'Marks Entry'!AT51="ML"),"RE",IF('Marks Entry'!AS51="","",ROUNDUP(('Marks Entry'!AS51+'Marks Entry'!AT51)*30/100,0)))))</f>
        <v>28</v>
      </c>
      <c r="CI49" s="381">
        <f t="shared" si="74"/>
        <v>78</v>
      </c>
      <c r="CJ49" s="361">
        <f t="shared" si="75"/>
        <v>0</v>
      </c>
      <c r="CK49" s="361">
        <f t="shared" si="76"/>
        <v>0</v>
      </c>
      <c r="CL49" s="362">
        <f t="shared" si="77"/>
        <v>100</v>
      </c>
      <c r="CM49" s="361" t="str">
        <f t="shared" si="78"/>
        <v/>
      </c>
      <c r="CN49" s="361" t="str">
        <f t="shared" si="79"/>
        <v>P</v>
      </c>
      <c r="CO49" s="361" t="str">
        <f t="shared" si="80"/>
        <v>D</v>
      </c>
      <c r="CP49" s="363" t="str">
        <f>IF('Marks Entry'!AU51="","",'Marks Entry'!AU51)</f>
        <v/>
      </c>
      <c r="CQ49" s="356" t="str">
        <f>IF('Marks Entry'!AW51="","",'Marks Entry'!AW51)</f>
        <v/>
      </c>
      <c r="CR49" s="356" t="str">
        <f>IF('Marks Entry'!AX51="","",'Marks Entry'!AX51)</f>
        <v/>
      </c>
      <c r="CS49" s="356" t="str">
        <f>IF('Marks Entry'!AY51="","",'Marks Entry'!AY51)</f>
        <v/>
      </c>
      <c r="CT49" s="357" t="str">
        <f t="shared" si="81"/>
        <v/>
      </c>
      <c r="CU49" s="380" t="str">
        <f t="shared" si="82"/>
        <v/>
      </c>
      <c r="CV49" s="356" t="str">
        <f>IF('Marks Entry'!AZ51="","",'Marks Entry'!AZ51)</f>
        <v/>
      </c>
      <c r="CW49" s="356" t="str">
        <f>IF('Marks Entry'!BA51="","",'Marks Entry'!BA51)</f>
        <v/>
      </c>
      <c r="CX49" s="356" t="str">
        <f t="shared" si="83"/>
        <v/>
      </c>
      <c r="CY49" s="380" t="str">
        <f t="shared" si="84"/>
        <v/>
      </c>
      <c r="CZ49" s="377" t="str">
        <f>IF(AND($B49="NSO",$E49=""),"",IF(AND('Marks Entry'!BB51="AB",'Marks Entry'!BC51="AB"),"AB",IF(AND('Marks Entry'!BB51="ML",'Marks Entry'!BC51="ML"),"RE",IF('Marks Entry'!BB51="","",ROUNDUP(('Marks Entry'!BB51+'Marks Entry'!BC51)*30/100,0)))))</f>
        <v/>
      </c>
      <c r="DA49" s="381" t="str">
        <f t="shared" si="85"/>
        <v/>
      </c>
      <c r="DB49" s="361">
        <f t="shared" si="86"/>
        <v>0</v>
      </c>
      <c r="DC49" s="361">
        <f t="shared" si="87"/>
        <v>0</v>
      </c>
      <c r="DD49" s="362" t="str">
        <f t="shared" si="88"/>
        <v/>
      </c>
      <c r="DE49" s="361" t="str">
        <f t="shared" si="89"/>
        <v/>
      </c>
      <c r="DF49" s="361" t="str">
        <f t="shared" si="90"/>
        <v/>
      </c>
      <c r="DG49" s="361" t="str">
        <f t="shared" si="91"/>
        <v/>
      </c>
      <c r="DH49" s="361">
        <f t="shared" si="92"/>
        <v>0</v>
      </c>
      <c r="DI49" s="382" t="str">
        <f t="shared" si="93"/>
        <v>I</v>
      </c>
      <c r="DJ49" s="382" t="str">
        <f t="shared" si="94"/>
        <v>II</v>
      </c>
      <c r="DK49" s="382" t="str">
        <f t="shared" si="95"/>
        <v>I</v>
      </c>
      <c r="DL49" s="382" t="str">
        <f t="shared" si="96"/>
        <v>II</v>
      </c>
      <c r="DM49" s="382" t="str">
        <f t="shared" si="97"/>
        <v>D</v>
      </c>
      <c r="DN49" s="382" t="str">
        <f t="shared" si="98"/>
        <v/>
      </c>
      <c r="DO49" s="365">
        <f t="shared" si="99"/>
        <v>0</v>
      </c>
      <c r="DP49" s="365">
        <f t="shared" si="100"/>
        <v>0</v>
      </c>
      <c r="DQ49" s="365">
        <f t="shared" si="101"/>
        <v>0</v>
      </c>
      <c r="DR49" s="365">
        <f t="shared" si="102"/>
        <v>0</v>
      </c>
      <c r="DS49" s="365">
        <f t="shared" si="103"/>
        <v>0</v>
      </c>
      <c r="DT49" s="383" t="str">
        <f t="shared" si="104"/>
        <v>PASS</v>
      </c>
      <c r="DU49" s="482">
        <f>IF('Marks Entry'!BD51="","",'Marks Entry'!BD51)</f>
        <v>28</v>
      </c>
      <c r="DV49" s="482">
        <f>IF('Marks Entry'!BE51="","",'Marks Entry'!BE51)</f>
        <v>25</v>
      </c>
      <c r="DW49" s="482">
        <f>IF('Marks Entry'!BF51="","",'Marks Entry'!BF51)</f>
        <v>40</v>
      </c>
      <c r="DX49" s="384">
        <f t="shared" si="105"/>
        <v>93</v>
      </c>
      <c r="DY49" s="356" t="str">
        <f t="shared" si="106"/>
        <v>I</v>
      </c>
      <c r="DZ49" s="385" t="str">
        <f t="shared" si="107"/>
        <v/>
      </c>
      <c r="EA49" s="356" t="str">
        <f t="shared" si="108"/>
        <v>II</v>
      </c>
      <c r="EB49" s="385" t="str">
        <f t="shared" si="109"/>
        <v/>
      </c>
      <c r="EC49" s="356" t="str">
        <f t="shared" si="110"/>
        <v>I</v>
      </c>
      <c r="ED49" s="356" t="str">
        <f t="shared" si="111"/>
        <v>I</v>
      </c>
      <c r="EE49" s="356" t="str">
        <f t="shared" si="112"/>
        <v/>
      </c>
      <c r="EF49" s="386" t="str">
        <f t="shared" si="113"/>
        <v/>
      </c>
      <c r="EG49" s="385" t="str">
        <f t="shared" si="114"/>
        <v/>
      </c>
      <c r="EH49" s="356" t="str">
        <f t="shared" si="115"/>
        <v>II</v>
      </c>
      <c r="EI49" s="356" t="str">
        <f t="shared" si="116"/>
        <v/>
      </c>
      <c r="EJ49" s="356" t="str">
        <f t="shared" si="117"/>
        <v>II</v>
      </c>
      <c r="EK49" s="356" t="str">
        <f t="shared" si="118"/>
        <v/>
      </c>
      <c r="EL49" s="385" t="str">
        <f t="shared" si="119"/>
        <v/>
      </c>
      <c r="EM49" s="356" t="str">
        <f t="shared" si="120"/>
        <v>D</v>
      </c>
      <c r="EN49" s="356" t="str">
        <f t="shared" si="121"/>
        <v/>
      </c>
      <c r="EO49" s="356" t="str">
        <f t="shared" si="122"/>
        <v/>
      </c>
      <c r="EP49" s="356" t="str">
        <f t="shared" si="123"/>
        <v>D</v>
      </c>
      <c r="EQ49" s="385" t="str">
        <f t="shared" si="124"/>
        <v/>
      </c>
      <c r="ER49" s="356" t="str">
        <f t="shared" si="125"/>
        <v/>
      </c>
      <c r="ES49" s="356" t="str">
        <f t="shared" si="126"/>
        <v/>
      </c>
      <c r="ET49" s="356" t="str">
        <f t="shared" si="127"/>
        <v/>
      </c>
      <c r="EU49" s="356" t="str">
        <f t="shared" si="128"/>
        <v/>
      </c>
      <c r="EV49" s="385" t="str">
        <f t="shared" si="129"/>
        <v/>
      </c>
      <c r="EW49" s="385" t="str">
        <f t="shared" si="130"/>
        <v>D</v>
      </c>
      <c r="EX49" s="387">
        <f>IF('Student DATA Entry'!I46="","",'Student DATA Entry'!I46)</f>
        <v>370</v>
      </c>
      <c r="EY49" s="388">
        <f>IF('Student DATA Entry'!J46="","",'Student DATA Entry'!J46)</f>
        <v>286</v>
      </c>
      <c r="EZ49" s="373" t="str">
        <f t="shared" si="131"/>
        <v xml:space="preserve">      </v>
      </c>
      <c r="FA49" s="373" t="str">
        <f t="shared" si="132"/>
        <v xml:space="preserve">      </v>
      </c>
      <c r="FB49" s="373" t="str">
        <f t="shared" si="133"/>
        <v xml:space="preserve">      </v>
      </c>
      <c r="FC49" s="373" t="str">
        <f t="shared" si="134"/>
        <v xml:space="preserve">          INFORMATION TECHNOLOGY AND PROCESSING 1    </v>
      </c>
      <c r="FD49" s="373" t="str">
        <f t="shared" si="135"/>
        <v>Promoted to Class 12th</v>
      </c>
      <c r="FE49" s="484">
        <f t="shared" si="136"/>
        <v>317</v>
      </c>
      <c r="FF49" s="390">
        <f t="shared" si="137"/>
        <v>63.4</v>
      </c>
      <c r="FG49" s="483" t="str">
        <f t="shared" si="138"/>
        <v>I</v>
      </c>
      <c r="FH49" s="392">
        <f t="shared" si="27"/>
        <v>3.000000000000028</v>
      </c>
      <c r="FI49" s="482" t="str">
        <f t="shared" si="139"/>
        <v/>
      </c>
      <c r="FJ49" s="394"/>
    </row>
    <row r="50" spans="1:166" s="393" customFormat="1" ht="22" customHeight="1">
      <c r="A50" s="375">
        <v>45</v>
      </c>
      <c r="B50" s="376">
        <f>IF('Marks Entry'!B52="","",VALUE('Marks Entry'!B52))</f>
        <v>1146</v>
      </c>
      <c r="C50" s="377">
        <f>IF('Marks Entry'!C52="","",'Marks Entry'!C52)</f>
        <v>6245</v>
      </c>
      <c r="D50" s="378">
        <f>IF('Marks Entry'!D52="","",'Marks Entry'!D52)</f>
        <v>37141</v>
      </c>
      <c r="E50" s="379" t="str">
        <f>IF('Marks Entry'!E52="","",'Marks Entry'!E52)</f>
        <v>SAPNA BAIRWA</v>
      </c>
      <c r="F50" s="379" t="str">
        <f>IF('Marks Entry'!F52="","",'Marks Entry'!F52)</f>
        <v>HARISHANKAR LAL BAIRWA</v>
      </c>
      <c r="G50" s="379" t="str">
        <f>IF('Marks Entry'!G52="","",'Marks Entry'!G52)</f>
        <v>CHANDRA KALA DEVI</v>
      </c>
      <c r="H50" s="356" t="str">
        <f>IF('Marks Entry'!H52="","",'Marks Entry'!H52)</f>
        <v>SC</v>
      </c>
      <c r="I50" s="356" t="str">
        <f>IF('Marks Entry'!I52="","",'Marks Entry'!I52)</f>
        <v>F</v>
      </c>
      <c r="J50" s="356">
        <f>IF('Marks Entry'!J52="","",'Marks Entry'!J52)</f>
        <v>4</v>
      </c>
      <c r="K50" s="356">
        <f>IF('Marks Entry'!K52="","",'Marks Entry'!K52)</f>
        <v>7</v>
      </c>
      <c r="L50" s="356">
        <f>IF('Marks Entry'!L52="","",'Marks Entry'!L52)</f>
        <v>8</v>
      </c>
      <c r="M50" s="357">
        <f t="shared" si="28"/>
        <v>19</v>
      </c>
      <c r="N50" s="380">
        <f t="shared" si="29"/>
        <v>13</v>
      </c>
      <c r="O50" s="356">
        <f>IF('Marks Entry'!M52="","",'Marks Entry'!M52)</f>
        <v>35</v>
      </c>
      <c r="P50" s="380">
        <f t="shared" si="30"/>
        <v>25</v>
      </c>
      <c r="Q50" s="377">
        <f>IF(AND($B50="NSO",$E50="",O50=""),"",IF(AND('Marks Entry'!N52="AB"),"AB",IF(AND('Marks Entry'!N52="ML"),"RE",IF('Marks Entry'!N52="","",ROUNDUP('Marks Entry'!N52*30/100,0)))))</f>
        <v>29</v>
      </c>
      <c r="R50" s="381">
        <f t="shared" si="31"/>
        <v>67</v>
      </c>
      <c r="S50" s="361">
        <f t="shared" si="32"/>
        <v>0</v>
      </c>
      <c r="T50" s="361">
        <f t="shared" si="33"/>
        <v>0</v>
      </c>
      <c r="U50" s="362">
        <f t="shared" si="34"/>
        <v>100</v>
      </c>
      <c r="V50" s="361" t="str">
        <f t="shared" si="35"/>
        <v/>
      </c>
      <c r="W50" s="361" t="str">
        <f t="shared" si="36"/>
        <v>P</v>
      </c>
      <c r="X50" s="361" t="str">
        <f t="shared" si="37"/>
        <v>I</v>
      </c>
      <c r="Y50" s="356">
        <f>IF('Marks Entry'!O52="","",'Marks Entry'!O52)</f>
        <v>5</v>
      </c>
      <c r="Z50" s="356">
        <f>IF('Marks Entry'!P52="","",'Marks Entry'!P52)</f>
        <v>6</v>
      </c>
      <c r="AA50" s="356">
        <f>IF('Marks Entry'!Q52="","",'Marks Entry'!Q52)</f>
        <v>8</v>
      </c>
      <c r="AB50" s="357">
        <f t="shared" si="38"/>
        <v>19</v>
      </c>
      <c r="AC50" s="380">
        <f t="shared" si="39"/>
        <v>13</v>
      </c>
      <c r="AD50" s="356">
        <f>IF('Marks Entry'!R52="","",'Marks Entry'!R52)</f>
        <v>12</v>
      </c>
      <c r="AE50" s="380">
        <f t="shared" si="40"/>
        <v>9</v>
      </c>
      <c r="AF50" s="377">
        <f>IF(AND($B50="NSO",$E50=""),"",IF(AND('Marks Entry'!S52="AB"),"AB",IF(AND('Marks Entry'!S52="ML"),"RE",IF('Marks Entry'!S52="","",ROUNDUP('Marks Entry'!S52*30/100,0)))))</f>
        <v>29</v>
      </c>
      <c r="AG50" s="381">
        <f t="shared" si="41"/>
        <v>51</v>
      </c>
      <c r="AH50" s="361">
        <f t="shared" si="42"/>
        <v>0</v>
      </c>
      <c r="AI50" s="361">
        <f t="shared" si="43"/>
        <v>0</v>
      </c>
      <c r="AJ50" s="362">
        <f t="shared" si="44"/>
        <v>100</v>
      </c>
      <c r="AK50" s="361" t="str">
        <f t="shared" si="45"/>
        <v/>
      </c>
      <c r="AL50" s="361" t="str">
        <f t="shared" si="46"/>
        <v>P</v>
      </c>
      <c r="AM50" s="361" t="str">
        <f t="shared" si="47"/>
        <v>II</v>
      </c>
      <c r="AN50" s="363">
        <f>IF('Marks Entry'!T52="","",'Marks Entry'!T52)</f>
        <v>1</v>
      </c>
      <c r="AO50" s="356">
        <f>IF('Marks Entry'!V52="","",'Marks Entry'!V52)</f>
        <v>9</v>
      </c>
      <c r="AP50" s="356">
        <f>IF('Marks Entry'!W52="","",'Marks Entry'!W52)</f>
        <v>8</v>
      </c>
      <c r="AQ50" s="356">
        <f>IF('Marks Entry'!X52="","",'Marks Entry'!X52)</f>
        <v>8</v>
      </c>
      <c r="AR50" s="357">
        <f t="shared" si="48"/>
        <v>25</v>
      </c>
      <c r="AS50" s="380">
        <f t="shared" si="49"/>
        <v>17</v>
      </c>
      <c r="AT50" s="356">
        <f>IF('Marks Entry'!Y52="","",'Marks Entry'!Y52)</f>
        <v>13</v>
      </c>
      <c r="AU50" s="356">
        <f>IF('Marks Entry'!Z52="","",'Marks Entry'!Z52)</f>
        <v>12</v>
      </c>
      <c r="AV50" s="356">
        <f t="shared" si="50"/>
        <v>25</v>
      </c>
      <c r="AW50" s="380">
        <f t="shared" si="51"/>
        <v>18</v>
      </c>
      <c r="AX50" s="377">
        <f>IF(AND($B50="NSO",$E50=""),"",IF(AND('Marks Entry'!AA52="AB",'Marks Entry'!AB52="AB"),"AB",IF(AND('Marks Entry'!AA52="ML",'Marks Entry'!AB52="ML"),"RE",IF('Marks Entry'!AA52="","",ROUNDUP(('Marks Entry'!AA52+'Marks Entry'!AB52)*30/100,0)))))</f>
        <v>28</v>
      </c>
      <c r="AY50" s="381">
        <f t="shared" si="52"/>
        <v>63</v>
      </c>
      <c r="AZ50" s="361">
        <f t="shared" si="53"/>
        <v>0</v>
      </c>
      <c r="BA50" s="361">
        <f t="shared" si="54"/>
        <v>0</v>
      </c>
      <c r="BB50" s="362">
        <f t="shared" si="55"/>
        <v>100</v>
      </c>
      <c r="BC50" s="361" t="str">
        <f t="shared" si="56"/>
        <v/>
      </c>
      <c r="BD50" s="361" t="str">
        <f t="shared" si="57"/>
        <v>P</v>
      </c>
      <c r="BE50" s="361" t="str">
        <f t="shared" si="58"/>
        <v>I</v>
      </c>
      <c r="BF50" s="363">
        <f>IF('Marks Entry'!AC52="","",'Marks Entry'!AC52)</f>
        <v>2</v>
      </c>
      <c r="BG50" s="356">
        <f>IF('Marks Entry'!AE52="","",'Marks Entry'!AE52)</f>
        <v>6</v>
      </c>
      <c r="BH50" s="356">
        <f>IF('Marks Entry'!AF52="","",'Marks Entry'!AF52)</f>
        <v>4</v>
      </c>
      <c r="BI50" s="356" t="str">
        <f>IF('Marks Entry'!AG52="","",'Marks Entry'!AG52)</f>
        <v>AB</v>
      </c>
      <c r="BJ50" s="357">
        <f t="shared" si="59"/>
        <v>10</v>
      </c>
      <c r="BK50" s="380">
        <f t="shared" si="60"/>
        <v>7</v>
      </c>
      <c r="BL50" s="356">
        <f>IF('Marks Entry'!AH52="","",'Marks Entry'!AH52)</f>
        <v>31</v>
      </c>
      <c r="BM50" s="356" t="str">
        <f>IF('Marks Entry'!AI52="","",'Marks Entry'!AI52)</f>
        <v/>
      </c>
      <c r="BN50" s="356">
        <f t="shared" si="61"/>
        <v>31</v>
      </c>
      <c r="BO50" s="380">
        <f t="shared" si="62"/>
        <v>23</v>
      </c>
      <c r="BP50" s="377">
        <f>IF(AND($B50="NSO",$E50=""),"",IF(AND('Marks Entry'!AJ52="AB",'Marks Entry'!AK52="AB"),"AB",IF(AND('Marks Entry'!AJ52="ML",'Marks Entry'!AK52="ML"),"RE",IF('Marks Entry'!AJ52="","",ROUNDUP(('Marks Entry'!AJ52+'Marks Entry'!AK52)*30/100,0)))))</f>
        <v>28</v>
      </c>
      <c r="BQ50" s="381">
        <f t="shared" si="63"/>
        <v>58</v>
      </c>
      <c r="BR50" s="361">
        <f t="shared" si="64"/>
        <v>0</v>
      </c>
      <c r="BS50" s="361">
        <f t="shared" si="65"/>
        <v>0</v>
      </c>
      <c r="BT50" s="362">
        <f t="shared" si="66"/>
        <v>100</v>
      </c>
      <c r="BU50" s="361" t="str">
        <f t="shared" si="67"/>
        <v/>
      </c>
      <c r="BV50" s="361" t="str">
        <f t="shared" si="68"/>
        <v>P</v>
      </c>
      <c r="BW50" s="361" t="str">
        <f t="shared" si="69"/>
        <v>II</v>
      </c>
      <c r="BX50" s="363">
        <f>IF('Marks Entry'!AL52="","",'Marks Entry'!AL52)</f>
        <v>3</v>
      </c>
      <c r="BY50" s="356">
        <f>IF('Marks Entry'!AN52="","",'Marks Entry'!AN52)</f>
        <v>4</v>
      </c>
      <c r="BZ50" s="356">
        <f>IF('Marks Entry'!AO52="","",'Marks Entry'!AO52)</f>
        <v>3</v>
      </c>
      <c r="CA50" s="356">
        <f>IF('Marks Entry'!AP52="","",'Marks Entry'!AP52)</f>
        <v>7</v>
      </c>
      <c r="CB50" s="357">
        <f t="shared" si="70"/>
        <v>14</v>
      </c>
      <c r="CC50" s="380">
        <f t="shared" si="71"/>
        <v>10</v>
      </c>
      <c r="CD50" s="356">
        <f>IF('Marks Entry'!AQ52="","",'Marks Entry'!AQ52)</f>
        <v>38</v>
      </c>
      <c r="CE50" s="356">
        <f>IF('Marks Entry'!AR52="","",'Marks Entry'!AR52)</f>
        <v>18</v>
      </c>
      <c r="CF50" s="356">
        <f t="shared" si="72"/>
        <v>56</v>
      </c>
      <c r="CG50" s="380">
        <f t="shared" si="73"/>
        <v>40</v>
      </c>
      <c r="CH50" s="377">
        <f>IF(AND($B50="NSO",$E50=""),"",IF(AND('Marks Entry'!AS52="AB",'Marks Entry'!AT52="AB"),"AB",IF(AND('Marks Entry'!AS52="ML",'Marks Entry'!AT52="ML"),"RE",IF('Marks Entry'!AS52="","",ROUNDUP(('Marks Entry'!AS52+'Marks Entry'!AT52)*30/100,0)))))</f>
        <v>28</v>
      </c>
      <c r="CI50" s="381">
        <f t="shared" si="74"/>
        <v>78</v>
      </c>
      <c r="CJ50" s="361">
        <f t="shared" si="75"/>
        <v>0</v>
      </c>
      <c r="CK50" s="361">
        <f t="shared" si="76"/>
        <v>0</v>
      </c>
      <c r="CL50" s="362">
        <f t="shared" si="77"/>
        <v>100</v>
      </c>
      <c r="CM50" s="361" t="str">
        <f t="shared" si="78"/>
        <v/>
      </c>
      <c r="CN50" s="361" t="str">
        <f t="shared" si="79"/>
        <v>P</v>
      </c>
      <c r="CO50" s="361" t="str">
        <f t="shared" si="80"/>
        <v>D</v>
      </c>
      <c r="CP50" s="363" t="str">
        <f>IF('Marks Entry'!AU52="","",'Marks Entry'!AU52)</f>
        <v/>
      </c>
      <c r="CQ50" s="356" t="str">
        <f>IF('Marks Entry'!AW52="","",'Marks Entry'!AW52)</f>
        <v/>
      </c>
      <c r="CR50" s="356" t="str">
        <f>IF('Marks Entry'!AX52="","",'Marks Entry'!AX52)</f>
        <v/>
      </c>
      <c r="CS50" s="356" t="str">
        <f>IF('Marks Entry'!AY52="","",'Marks Entry'!AY52)</f>
        <v/>
      </c>
      <c r="CT50" s="357" t="str">
        <f t="shared" si="81"/>
        <v/>
      </c>
      <c r="CU50" s="380" t="str">
        <f t="shared" si="82"/>
        <v/>
      </c>
      <c r="CV50" s="356" t="str">
        <f>IF('Marks Entry'!AZ52="","",'Marks Entry'!AZ52)</f>
        <v/>
      </c>
      <c r="CW50" s="356" t="str">
        <f>IF('Marks Entry'!BA52="","",'Marks Entry'!BA52)</f>
        <v/>
      </c>
      <c r="CX50" s="356" t="str">
        <f t="shared" si="83"/>
        <v/>
      </c>
      <c r="CY50" s="380" t="str">
        <f t="shared" si="84"/>
        <v/>
      </c>
      <c r="CZ50" s="377" t="str">
        <f>IF(AND($B50="NSO",$E50=""),"",IF(AND('Marks Entry'!BB52="AB",'Marks Entry'!BC52="AB"),"AB",IF(AND('Marks Entry'!BB52="ML",'Marks Entry'!BC52="ML"),"RE",IF('Marks Entry'!BB52="","",ROUNDUP(('Marks Entry'!BB52+'Marks Entry'!BC52)*30/100,0)))))</f>
        <v/>
      </c>
      <c r="DA50" s="381" t="str">
        <f t="shared" si="85"/>
        <v/>
      </c>
      <c r="DB50" s="361">
        <f t="shared" si="86"/>
        <v>0</v>
      </c>
      <c r="DC50" s="361">
        <f t="shared" si="87"/>
        <v>0</v>
      </c>
      <c r="DD50" s="362" t="str">
        <f t="shared" si="88"/>
        <v/>
      </c>
      <c r="DE50" s="361" t="str">
        <f t="shared" si="89"/>
        <v/>
      </c>
      <c r="DF50" s="361" t="str">
        <f t="shared" si="90"/>
        <v/>
      </c>
      <c r="DG50" s="361" t="str">
        <f t="shared" si="91"/>
        <v/>
      </c>
      <c r="DH50" s="361">
        <f t="shared" si="92"/>
        <v>0</v>
      </c>
      <c r="DI50" s="382" t="str">
        <f t="shared" si="93"/>
        <v>I</v>
      </c>
      <c r="DJ50" s="382" t="str">
        <f t="shared" si="94"/>
        <v>II</v>
      </c>
      <c r="DK50" s="382" t="str">
        <f t="shared" si="95"/>
        <v>I</v>
      </c>
      <c r="DL50" s="382" t="str">
        <f t="shared" si="96"/>
        <v>II</v>
      </c>
      <c r="DM50" s="382" t="str">
        <f t="shared" si="97"/>
        <v>D</v>
      </c>
      <c r="DN50" s="382" t="str">
        <f t="shared" si="98"/>
        <v/>
      </c>
      <c r="DO50" s="365">
        <f t="shared" si="99"/>
        <v>0</v>
      </c>
      <c r="DP50" s="365">
        <f t="shared" si="100"/>
        <v>0</v>
      </c>
      <c r="DQ50" s="365">
        <f t="shared" si="101"/>
        <v>0</v>
      </c>
      <c r="DR50" s="365">
        <f t="shared" si="102"/>
        <v>0</v>
      </c>
      <c r="DS50" s="365">
        <f t="shared" si="103"/>
        <v>0</v>
      </c>
      <c r="DT50" s="383" t="str">
        <f t="shared" si="104"/>
        <v>PASS</v>
      </c>
      <c r="DU50" s="482">
        <f>IF('Marks Entry'!BD52="","",'Marks Entry'!BD52)</f>
        <v>28</v>
      </c>
      <c r="DV50" s="482">
        <f>IF('Marks Entry'!BE52="","",'Marks Entry'!BE52)</f>
        <v>25</v>
      </c>
      <c r="DW50" s="482">
        <f>IF('Marks Entry'!BF52="","",'Marks Entry'!BF52)</f>
        <v>40</v>
      </c>
      <c r="DX50" s="384">
        <f t="shared" si="105"/>
        <v>93</v>
      </c>
      <c r="DY50" s="356" t="str">
        <f t="shared" si="106"/>
        <v>I</v>
      </c>
      <c r="DZ50" s="385" t="str">
        <f t="shared" si="107"/>
        <v/>
      </c>
      <c r="EA50" s="356" t="str">
        <f t="shared" si="108"/>
        <v>II</v>
      </c>
      <c r="EB50" s="385" t="str">
        <f t="shared" si="109"/>
        <v/>
      </c>
      <c r="EC50" s="356" t="str">
        <f t="shared" si="110"/>
        <v>I</v>
      </c>
      <c r="ED50" s="356" t="str">
        <f t="shared" si="111"/>
        <v>I</v>
      </c>
      <c r="EE50" s="356" t="str">
        <f t="shared" si="112"/>
        <v/>
      </c>
      <c r="EF50" s="386" t="str">
        <f t="shared" si="113"/>
        <v/>
      </c>
      <c r="EG50" s="385" t="str">
        <f t="shared" si="114"/>
        <v/>
      </c>
      <c r="EH50" s="356" t="str">
        <f t="shared" si="115"/>
        <v>II</v>
      </c>
      <c r="EI50" s="356" t="str">
        <f t="shared" si="116"/>
        <v/>
      </c>
      <c r="EJ50" s="356" t="str">
        <f t="shared" si="117"/>
        <v>II</v>
      </c>
      <c r="EK50" s="356" t="str">
        <f t="shared" si="118"/>
        <v/>
      </c>
      <c r="EL50" s="385" t="str">
        <f t="shared" si="119"/>
        <v/>
      </c>
      <c r="EM50" s="356" t="str">
        <f t="shared" si="120"/>
        <v>D</v>
      </c>
      <c r="EN50" s="356" t="str">
        <f t="shared" si="121"/>
        <v/>
      </c>
      <c r="EO50" s="356" t="str">
        <f t="shared" si="122"/>
        <v/>
      </c>
      <c r="EP50" s="356" t="str">
        <f t="shared" si="123"/>
        <v>D</v>
      </c>
      <c r="EQ50" s="385" t="str">
        <f t="shared" si="124"/>
        <v/>
      </c>
      <c r="ER50" s="356" t="str">
        <f t="shared" si="125"/>
        <v/>
      </c>
      <c r="ES50" s="356" t="str">
        <f t="shared" si="126"/>
        <v/>
      </c>
      <c r="ET50" s="356" t="str">
        <f t="shared" si="127"/>
        <v/>
      </c>
      <c r="EU50" s="356" t="str">
        <f t="shared" si="128"/>
        <v/>
      </c>
      <c r="EV50" s="385" t="str">
        <f t="shared" si="129"/>
        <v/>
      </c>
      <c r="EW50" s="385" t="str">
        <f t="shared" si="130"/>
        <v>D</v>
      </c>
      <c r="EX50" s="387">
        <f>IF('Student DATA Entry'!I47="","",'Student DATA Entry'!I47)</f>
        <v>370</v>
      </c>
      <c r="EY50" s="388">
        <f>IF('Student DATA Entry'!J47="","",'Student DATA Entry'!J47)</f>
        <v>306</v>
      </c>
      <c r="EZ50" s="373" t="str">
        <f t="shared" si="131"/>
        <v xml:space="preserve">      </v>
      </c>
      <c r="FA50" s="373" t="str">
        <f t="shared" si="132"/>
        <v xml:space="preserve">      </v>
      </c>
      <c r="FB50" s="373" t="str">
        <f t="shared" si="133"/>
        <v xml:space="preserve">      </v>
      </c>
      <c r="FC50" s="373" t="str">
        <f t="shared" si="134"/>
        <v xml:space="preserve">          INFORMATION TECHNOLOGY AND PROCESSING 1    </v>
      </c>
      <c r="FD50" s="373" t="str">
        <f t="shared" si="135"/>
        <v>Promoted to Class 12th</v>
      </c>
      <c r="FE50" s="484">
        <f t="shared" si="136"/>
        <v>317</v>
      </c>
      <c r="FF50" s="390">
        <f t="shared" si="137"/>
        <v>63.4</v>
      </c>
      <c r="FG50" s="483" t="str">
        <f t="shared" si="138"/>
        <v>I</v>
      </c>
      <c r="FH50" s="392">
        <f t="shared" si="27"/>
        <v>3.000000000000028</v>
      </c>
      <c r="FI50" s="482" t="str">
        <f t="shared" si="139"/>
        <v/>
      </c>
      <c r="FJ50" s="394"/>
    </row>
    <row r="51" spans="1:166" s="393" customFormat="1" ht="22" customHeight="1">
      <c r="A51" s="375">
        <v>46</v>
      </c>
      <c r="B51" s="376">
        <f>IF('Marks Entry'!B53="","",VALUE('Marks Entry'!B53))</f>
        <v>1147</v>
      </c>
      <c r="C51" s="377">
        <f>IF('Marks Entry'!C53="","",'Marks Entry'!C53)</f>
        <v>6241</v>
      </c>
      <c r="D51" s="378">
        <f>IF('Marks Entry'!D53="","",'Marks Entry'!D53)</f>
        <v>38260</v>
      </c>
      <c r="E51" s="379" t="str">
        <f>IF('Marks Entry'!E53="","",'Marks Entry'!E53)</f>
        <v>SHIVANI NAI</v>
      </c>
      <c r="F51" s="379" t="str">
        <f>IF('Marks Entry'!F53="","",'Marks Entry'!F53)</f>
        <v>CHANDRAPAL</v>
      </c>
      <c r="G51" s="379" t="str">
        <f>IF('Marks Entry'!G53="","",'Marks Entry'!G53)</f>
        <v>AKHILESH</v>
      </c>
      <c r="H51" s="356" t="str">
        <f>IF('Marks Entry'!H53="","",'Marks Entry'!H53)</f>
        <v>OBC</v>
      </c>
      <c r="I51" s="356" t="str">
        <f>IF('Marks Entry'!I53="","",'Marks Entry'!I53)</f>
        <v>F</v>
      </c>
      <c r="J51" s="356">
        <f>IF('Marks Entry'!J53="","",'Marks Entry'!J53)</f>
        <v>4</v>
      </c>
      <c r="K51" s="356">
        <f>IF('Marks Entry'!K53="","",'Marks Entry'!K53)</f>
        <v>7</v>
      </c>
      <c r="L51" s="356">
        <f>IF('Marks Entry'!L53="","",'Marks Entry'!L53)</f>
        <v>8</v>
      </c>
      <c r="M51" s="357">
        <f t="shared" si="28"/>
        <v>19</v>
      </c>
      <c r="N51" s="380">
        <f t="shared" si="29"/>
        <v>13</v>
      </c>
      <c r="O51" s="356">
        <f>IF('Marks Entry'!M53="","",'Marks Entry'!M53)</f>
        <v>35</v>
      </c>
      <c r="P51" s="380">
        <f t="shared" si="30"/>
        <v>25</v>
      </c>
      <c r="Q51" s="377">
        <f>IF(AND($B51="NSO",$E51="",O51=""),"",IF(AND('Marks Entry'!N53="AB"),"AB",IF(AND('Marks Entry'!N53="ML"),"RE",IF('Marks Entry'!N53="","",ROUNDUP('Marks Entry'!N53*30/100,0)))))</f>
        <v>29</v>
      </c>
      <c r="R51" s="381">
        <f t="shared" si="31"/>
        <v>67</v>
      </c>
      <c r="S51" s="361">
        <f t="shared" si="32"/>
        <v>0</v>
      </c>
      <c r="T51" s="361">
        <f t="shared" si="33"/>
        <v>0</v>
      </c>
      <c r="U51" s="362">
        <f t="shared" si="34"/>
        <v>100</v>
      </c>
      <c r="V51" s="361" t="str">
        <f t="shared" si="35"/>
        <v/>
      </c>
      <c r="W51" s="361" t="str">
        <f t="shared" si="36"/>
        <v>P</v>
      </c>
      <c r="X51" s="361" t="str">
        <f t="shared" si="37"/>
        <v>I</v>
      </c>
      <c r="Y51" s="356">
        <f>IF('Marks Entry'!O53="","",'Marks Entry'!O53)</f>
        <v>5</v>
      </c>
      <c r="Z51" s="356">
        <f>IF('Marks Entry'!P53="","",'Marks Entry'!P53)</f>
        <v>6</v>
      </c>
      <c r="AA51" s="356">
        <f>IF('Marks Entry'!Q53="","",'Marks Entry'!Q53)</f>
        <v>8</v>
      </c>
      <c r="AB51" s="357">
        <f t="shared" si="38"/>
        <v>19</v>
      </c>
      <c r="AC51" s="380">
        <f t="shared" si="39"/>
        <v>13</v>
      </c>
      <c r="AD51" s="356">
        <f>IF('Marks Entry'!R53="","",'Marks Entry'!R53)</f>
        <v>12</v>
      </c>
      <c r="AE51" s="380">
        <f t="shared" si="40"/>
        <v>9</v>
      </c>
      <c r="AF51" s="377">
        <f>IF(AND($B51="NSO",$E51=""),"",IF(AND('Marks Entry'!S53="AB"),"AB",IF(AND('Marks Entry'!S53="ML"),"RE",IF('Marks Entry'!S53="","",ROUNDUP('Marks Entry'!S53*30/100,0)))))</f>
        <v>29</v>
      </c>
      <c r="AG51" s="381">
        <f t="shared" si="41"/>
        <v>51</v>
      </c>
      <c r="AH51" s="361">
        <f t="shared" si="42"/>
        <v>0</v>
      </c>
      <c r="AI51" s="361">
        <f t="shared" si="43"/>
        <v>0</v>
      </c>
      <c r="AJ51" s="362">
        <f t="shared" si="44"/>
        <v>100</v>
      </c>
      <c r="AK51" s="361" t="str">
        <f t="shared" si="45"/>
        <v/>
      </c>
      <c r="AL51" s="361" t="str">
        <f t="shared" si="46"/>
        <v>P</v>
      </c>
      <c r="AM51" s="361" t="str">
        <f t="shared" si="47"/>
        <v>II</v>
      </c>
      <c r="AN51" s="363">
        <f>IF('Marks Entry'!T53="","",'Marks Entry'!T53)</f>
        <v>1</v>
      </c>
      <c r="AO51" s="356">
        <f>IF('Marks Entry'!V53="","",'Marks Entry'!V53)</f>
        <v>9</v>
      </c>
      <c r="AP51" s="356">
        <f>IF('Marks Entry'!W53="","",'Marks Entry'!W53)</f>
        <v>8</v>
      </c>
      <c r="AQ51" s="356">
        <f>IF('Marks Entry'!X53="","",'Marks Entry'!X53)</f>
        <v>8</v>
      </c>
      <c r="AR51" s="357">
        <f t="shared" si="48"/>
        <v>25</v>
      </c>
      <c r="AS51" s="380">
        <f t="shared" si="49"/>
        <v>17</v>
      </c>
      <c r="AT51" s="356">
        <f>IF('Marks Entry'!Y53="","",'Marks Entry'!Y53)</f>
        <v>13</v>
      </c>
      <c r="AU51" s="356">
        <f>IF('Marks Entry'!Z53="","",'Marks Entry'!Z53)</f>
        <v>12</v>
      </c>
      <c r="AV51" s="356">
        <f t="shared" si="50"/>
        <v>25</v>
      </c>
      <c r="AW51" s="380">
        <f t="shared" si="51"/>
        <v>18</v>
      </c>
      <c r="AX51" s="377">
        <f>IF(AND($B51="NSO",$E51=""),"",IF(AND('Marks Entry'!AA53="AB",'Marks Entry'!AB53="AB"),"AB",IF(AND('Marks Entry'!AA53="ML",'Marks Entry'!AB53="ML"),"RE",IF('Marks Entry'!AA53="","",ROUNDUP(('Marks Entry'!AA53+'Marks Entry'!AB53)*30/100,0)))))</f>
        <v>28</v>
      </c>
      <c r="AY51" s="381">
        <f t="shared" si="52"/>
        <v>63</v>
      </c>
      <c r="AZ51" s="361">
        <f t="shared" si="53"/>
        <v>0</v>
      </c>
      <c r="BA51" s="361">
        <f t="shared" si="54"/>
        <v>0</v>
      </c>
      <c r="BB51" s="362">
        <f t="shared" si="55"/>
        <v>100</v>
      </c>
      <c r="BC51" s="361" t="str">
        <f t="shared" si="56"/>
        <v/>
      </c>
      <c r="BD51" s="361" t="str">
        <f t="shared" si="57"/>
        <v>P</v>
      </c>
      <c r="BE51" s="361" t="str">
        <f t="shared" si="58"/>
        <v>I</v>
      </c>
      <c r="BF51" s="363">
        <f>IF('Marks Entry'!AC53="","",'Marks Entry'!AC53)</f>
        <v>2</v>
      </c>
      <c r="BG51" s="356">
        <f>IF('Marks Entry'!AE53="","",'Marks Entry'!AE53)</f>
        <v>6</v>
      </c>
      <c r="BH51" s="356">
        <f>IF('Marks Entry'!AF53="","",'Marks Entry'!AF53)</f>
        <v>4</v>
      </c>
      <c r="BI51" s="356" t="str">
        <f>IF('Marks Entry'!AG53="","",'Marks Entry'!AG53)</f>
        <v>AB</v>
      </c>
      <c r="BJ51" s="357">
        <f t="shared" si="59"/>
        <v>10</v>
      </c>
      <c r="BK51" s="380">
        <f t="shared" si="60"/>
        <v>7</v>
      </c>
      <c r="BL51" s="356">
        <f>IF('Marks Entry'!AH53="","",'Marks Entry'!AH53)</f>
        <v>31</v>
      </c>
      <c r="BM51" s="356" t="str">
        <f>IF('Marks Entry'!AI53="","",'Marks Entry'!AI53)</f>
        <v/>
      </c>
      <c r="BN51" s="356">
        <f t="shared" si="61"/>
        <v>31</v>
      </c>
      <c r="BO51" s="380">
        <f t="shared" si="62"/>
        <v>23</v>
      </c>
      <c r="BP51" s="377">
        <f>IF(AND($B51="NSO",$E51=""),"",IF(AND('Marks Entry'!AJ53="AB",'Marks Entry'!AK53="AB"),"AB",IF(AND('Marks Entry'!AJ53="ML",'Marks Entry'!AK53="ML"),"RE",IF('Marks Entry'!AJ53="","",ROUNDUP(('Marks Entry'!AJ53+'Marks Entry'!AK53)*30/100,0)))))</f>
        <v>28</v>
      </c>
      <c r="BQ51" s="381">
        <f t="shared" si="63"/>
        <v>58</v>
      </c>
      <c r="BR51" s="361">
        <f t="shared" si="64"/>
        <v>0</v>
      </c>
      <c r="BS51" s="361">
        <f t="shared" si="65"/>
        <v>0</v>
      </c>
      <c r="BT51" s="362">
        <f t="shared" si="66"/>
        <v>100</v>
      </c>
      <c r="BU51" s="361" t="str">
        <f t="shared" si="67"/>
        <v/>
      </c>
      <c r="BV51" s="361" t="str">
        <f t="shared" si="68"/>
        <v>P</v>
      </c>
      <c r="BW51" s="361" t="str">
        <f t="shared" si="69"/>
        <v>II</v>
      </c>
      <c r="BX51" s="363">
        <f>IF('Marks Entry'!AL53="","",'Marks Entry'!AL53)</f>
        <v>3</v>
      </c>
      <c r="BY51" s="356">
        <f>IF('Marks Entry'!AN53="","",'Marks Entry'!AN53)</f>
        <v>4</v>
      </c>
      <c r="BZ51" s="356">
        <f>IF('Marks Entry'!AO53="","",'Marks Entry'!AO53)</f>
        <v>3</v>
      </c>
      <c r="CA51" s="356">
        <f>IF('Marks Entry'!AP53="","",'Marks Entry'!AP53)</f>
        <v>7</v>
      </c>
      <c r="CB51" s="357">
        <f t="shared" si="70"/>
        <v>14</v>
      </c>
      <c r="CC51" s="380">
        <f t="shared" si="71"/>
        <v>10</v>
      </c>
      <c r="CD51" s="356">
        <f>IF('Marks Entry'!AQ53="","",'Marks Entry'!AQ53)</f>
        <v>38</v>
      </c>
      <c r="CE51" s="356">
        <f>IF('Marks Entry'!AR53="","",'Marks Entry'!AR53)</f>
        <v>18</v>
      </c>
      <c r="CF51" s="356">
        <f t="shared" si="72"/>
        <v>56</v>
      </c>
      <c r="CG51" s="380">
        <f t="shared" si="73"/>
        <v>40</v>
      </c>
      <c r="CH51" s="377">
        <f>IF(AND($B51="NSO",$E51=""),"",IF(AND('Marks Entry'!AS53="AB",'Marks Entry'!AT53="AB"),"AB",IF(AND('Marks Entry'!AS53="ML",'Marks Entry'!AT53="ML"),"RE",IF('Marks Entry'!AS53="","",ROUNDUP(('Marks Entry'!AS53+'Marks Entry'!AT53)*30/100,0)))))</f>
        <v>28</v>
      </c>
      <c r="CI51" s="381">
        <f t="shared" si="74"/>
        <v>78</v>
      </c>
      <c r="CJ51" s="361">
        <f t="shared" si="75"/>
        <v>0</v>
      </c>
      <c r="CK51" s="361">
        <f t="shared" si="76"/>
        <v>0</v>
      </c>
      <c r="CL51" s="362">
        <f t="shared" si="77"/>
        <v>100</v>
      </c>
      <c r="CM51" s="361" t="str">
        <f t="shared" si="78"/>
        <v/>
      </c>
      <c r="CN51" s="361" t="str">
        <f t="shared" si="79"/>
        <v>P</v>
      </c>
      <c r="CO51" s="361" t="str">
        <f t="shared" si="80"/>
        <v>D</v>
      </c>
      <c r="CP51" s="363" t="str">
        <f>IF('Marks Entry'!AU53="","",'Marks Entry'!AU53)</f>
        <v/>
      </c>
      <c r="CQ51" s="356" t="str">
        <f>IF('Marks Entry'!AW53="","",'Marks Entry'!AW53)</f>
        <v/>
      </c>
      <c r="CR51" s="356" t="str">
        <f>IF('Marks Entry'!AX53="","",'Marks Entry'!AX53)</f>
        <v/>
      </c>
      <c r="CS51" s="356" t="str">
        <f>IF('Marks Entry'!AY53="","",'Marks Entry'!AY53)</f>
        <v/>
      </c>
      <c r="CT51" s="357" t="str">
        <f t="shared" si="81"/>
        <v/>
      </c>
      <c r="CU51" s="380" t="str">
        <f t="shared" si="82"/>
        <v/>
      </c>
      <c r="CV51" s="356" t="str">
        <f>IF('Marks Entry'!AZ53="","",'Marks Entry'!AZ53)</f>
        <v/>
      </c>
      <c r="CW51" s="356" t="str">
        <f>IF('Marks Entry'!BA53="","",'Marks Entry'!BA53)</f>
        <v/>
      </c>
      <c r="CX51" s="356" t="str">
        <f t="shared" si="83"/>
        <v/>
      </c>
      <c r="CY51" s="380" t="str">
        <f t="shared" si="84"/>
        <v/>
      </c>
      <c r="CZ51" s="377" t="str">
        <f>IF(AND($B51="NSO",$E51=""),"",IF(AND('Marks Entry'!BB53="AB",'Marks Entry'!BC53="AB"),"AB",IF(AND('Marks Entry'!BB53="ML",'Marks Entry'!BC53="ML"),"RE",IF('Marks Entry'!BB53="","",ROUNDUP(('Marks Entry'!BB53+'Marks Entry'!BC53)*30/100,0)))))</f>
        <v/>
      </c>
      <c r="DA51" s="381" t="str">
        <f t="shared" si="85"/>
        <v/>
      </c>
      <c r="DB51" s="361">
        <f t="shared" si="86"/>
        <v>0</v>
      </c>
      <c r="DC51" s="361">
        <f t="shared" si="87"/>
        <v>0</v>
      </c>
      <c r="DD51" s="362" t="str">
        <f t="shared" si="88"/>
        <v/>
      </c>
      <c r="DE51" s="361" t="str">
        <f t="shared" si="89"/>
        <v/>
      </c>
      <c r="DF51" s="361" t="str">
        <f t="shared" si="90"/>
        <v/>
      </c>
      <c r="DG51" s="361" t="str">
        <f t="shared" si="91"/>
        <v/>
      </c>
      <c r="DH51" s="361">
        <f t="shared" si="92"/>
        <v>0</v>
      </c>
      <c r="DI51" s="382" t="str">
        <f t="shared" si="93"/>
        <v>I</v>
      </c>
      <c r="DJ51" s="382" t="str">
        <f t="shared" si="94"/>
        <v>II</v>
      </c>
      <c r="DK51" s="382" t="str">
        <f t="shared" si="95"/>
        <v>I</v>
      </c>
      <c r="DL51" s="382" t="str">
        <f t="shared" si="96"/>
        <v>II</v>
      </c>
      <c r="DM51" s="382" t="str">
        <f t="shared" si="97"/>
        <v>D</v>
      </c>
      <c r="DN51" s="382" t="str">
        <f t="shared" si="98"/>
        <v/>
      </c>
      <c r="DO51" s="365">
        <f t="shared" si="99"/>
        <v>0</v>
      </c>
      <c r="DP51" s="365">
        <f t="shared" si="100"/>
        <v>0</v>
      </c>
      <c r="DQ51" s="365">
        <f t="shared" si="101"/>
        <v>0</v>
      </c>
      <c r="DR51" s="365">
        <f t="shared" si="102"/>
        <v>0</v>
      </c>
      <c r="DS51" s="365">
        <f t="shared" si="103"/>
        <v>0</v>
      </c>
      <c r="DT51" s="383" t="str">
        <f t="shared" si="104"/>
        <v>PASS</v>
      </c>
      <c r="DU51" s="482">
        <f>IF('Marks Entry'!BD53="","",'Marks Entry'!BD53)</f>
        <v>28</v>
      </c>
      <c r="DV51" s="482">
        <f>IF('Marks Entry'!BE53="","",'Marks Entry'!BE53)</f>
        <v>25</v>
      </c>
      <c r="DW51" s="482">
        <f>IF('Marks Entry'!BF53="","",'Marks Entry'!BF53)</f>
        <v>40</v>
      </c>
      <c r="DX51" s="384">
        <f t="shared" si="105"/>
        <v>93</v>
      </c>
      <c r="DY51" s="356" t="str">
        <f t="shared" si="106"/>
        <v>I</v>
      </c>
      <c r="DZ51" s="385" t="str">
        <f t="shared" si="107"/>
        <v/>
      </c>
      <c r="EA51" s="356" t="str">
        <f t="shared" si="108"/>
        <v>II</v>
      </c>
      <c r="EB51" s="385" t="str">
        <f t="shared" si="109"/>
        <v/>
      </c>
      <c r="EC51" s="356" t="str">
        <f t="shared" si="110"/>
        <v>I</v>
      </c>
      <c r="ED51" s="356" t="str">
        <f t="shared" si="111"/>
        <v>I</v>
      </c>
      <c r="EE51" s="356" t="str">
        <f t="shared" si="112"/>
        <v/>
      </c>
      <c r="EF51" s="386" t="str">
        <f t="shared" si="113"/>
        <v/>
      </c>
      <c r="EG51" s="385" t="str">
        <f t="shared" si="114"/>
        <v/>
      </c>
      <c r="EH51" s="356" t="str">
        <f t="shared" si="115"/>
        <v>II</v>
      </c>
      <c r="EI51" s="356" t="str">
        <f t="shared" si="116"/>
        <v/>
      </c>
      <c r="EJ51" s="356" t="str">
        <f t="shared" si="117"/>
        <v>II</v>
      </c>
      <c r="EK51" s="356" t="str">
        <f t="shared" si="118"/>
        <v/>
      </c>
      <c r="EL51" s="385" t="str">
        <f t="shared" si="119"/>
        <v/>
      </c>
      <c r="EM51" s="356" t="str">
        <f t="shared" si="120"/>
        <v>D</v>
      </c>
      <c r="EN51" s="356" t="str">
        <f t="shared" si="121"/>
        <v/>
      </c>
      <c r="EO51" s="356" t="str">
        <f t="shared" si="122"/>
        <v/>
      </c>
      <c r="EP51" s="356" t="str">
        <f t="shared" si="123"/>
        <v>D</v>
      </c>
      <c r="EQ51" s="385" t="str">
        <f t="shared" si="124"/>
        <v/>
      </c>
      <c r="ER51" s="356" t="str">
        <f t="shared" si="125"/>
        <v/>
      </c>
      <c r="ES51" s="356" t="str">
        <f t="shared" si="126"/>
        <v/>
      </c>
      <c r="ET51" s="356" t="str">
        <f t="shared" si="127"/>
        <v/>
      </c>
      <c r="EU51" s="356" t="str">
        <f t="shared" si="128"/>
        <v/>
      </c>
      <c r="EV51" s="385" t="str">
        <f t="shared" si="129"/>
        <v/>
      </c>
      <c r="EW51" s="385" t="str">
        <f t="shared" si="130"/>
        <v>D</v>
      </c>
      <c r="EX51" s="387">
        <f>IF('Student DATA Entry'!I48="","",'Student DATA Entry'!I48)</f>
        <v>370</v>
      </c>
      <c r="EY51" s="388">
        <f>IF('Student DATA Entry'!J48="","",'Student DATA Entry'!J48)</f>
        <v>300</v>
      </c>
      <c r="EZ51" s="373" t="str">
        <f t="shared" si="131"/>
        <v xml:space="preserve">      </v>
      </c>
      <c r="FA51" s="373" t="str">
        <f t="shared" si="132"/>
        <v xml:space="preserve">      </v>
      </c>
      <c r="FB51" s="373" t="str">
        <f t="shared" si="133"/>
        <v xml:space="preserve">      </v>
      </c>
      <c r="FC51" s="373" t="str">
        <f t="shared" si="134"/>
        <v xml:space="preserve">          INFORMATION TECHNOLOGY AND PROCESSING 1    </v>
      </c>
      <c r="FD51" s="373" t="str">
        <f t="shared" si="135"/>
        <v>Promoted to Class 12th</v>
      </c>
      <c r="FE51" s="484">
        <f t="shared" si="136"/>
        <v>317</v>
      </c>
      <c r="FF51" s="390">
        <f t="shared" si="137"/>
        <v>63.4</v>
      </c>
      <c r="FG51" s="483" t="str">
        <f t="shared" si="138"/>
        <v>I</v>
      </c>
      <c r="FH51" s="392">
        <f t="shared" si="27"/>
        <v>3.000000000000028</v>
      </c>
      <c r="FI51" s="482" t="str">
        <f t="shared" si="139"/>
        <v/>
      </c>
      <c r="FJ51" s="394"/>
    </row>
    <row r="52" spans="1:166" s="393" customFormat="1" ht="22" customHeight="1">
      <c r="A52" s="375">
        <v>47</v>
      </c>
      <c r="B52" s="376">
        <f>IF('Marks Entry'!B54="","",VALUE('Marks Entry'!B54))</f>
        <v>1148</v>
      </c>
      <c r="C52" s="377">
        <f>IF('Marks Entry'!C54="","",'Marks Entry'!C54)</f>
        <v>6282</v>
      </c>
      <c r="D52" s="378">
        <f>IF('Marks Entry'!D54="","",'Marks Entry'!D54)</f>
        <v>37663</v>
      </c>
      <c r="E52" s="379" t="str">
        <f>IF('Marks Entry'!E54="","",'Marks Entry'!E54)</f>
        <v>SOHAIL ALI</v>
      </c>
      <c r="F52" s="379" t="str">
        <f>IF('Marks Entry'!F54="","",'Marks Entry'!F54)</f>
        <v>MUKHTIYAR ALI</v>
      </c>
      <c r="G52" s="379" t="str">
        <f>IF('Marks Entry'!G54="","",'Marks Entry'!G54)</f>
        <v>PARVEEN BANO</v>
      </c>
      <c r="H52" s="356" t="str">
        <f>IF('Marks Entry'!H54="","",'Marks Entry'!H54)</f>
        <v>OBC</v>
      </c>
      <c r="I52" s="356" t="str">
        <f>IF('Marks Entry'!I54="","",'Marks Entry'!I54)</f>
        <v>M</v>
      </c>
      <c r="J52" s="356">
        <f>IF('Marks Entry'!J54="","",'Marks Entry'!J54)</f>
        <v>4</v>
      </c>
      <c r="K52" s="356">
        <f>IF('Marks Entry'!K54="","",'Marks Entry'!K54)</f>
        <v>7</v>
      </c>
      <c r="L52" s="356">
        <f>IF('Marks Entry'!L54="","",'Marks Entry'!L54)</f>
        <v>8</v>
      </c>
      <c r="M52" s="357">
        <f t="shared" si="28"/>
        <v>19</v>
      </c>
      <c r="N52" s="380">
        <f t="shared" si="29"/>
        <v>13</v>
      </c>
      <c r="O52" s="356">
        <f>IF('Marks Entry'!M54="","",'Marks Entry'!M54)</f>
        <v>35</v>
      </c>
      <c r="P52" s="380">
        <f t="shared" si="30"/>
        <v>25</v>
      </c>
      <c r="Q52" s="377">
        <f>IF(AND($B52="NSO",$E52="",O52=""),"",IF(AND('Marks Entry'!N54="AB"),"AB",IF(AND('Marks Entry'!N54="ML"),"RE",IF('Marks Entry'!N54="","",ROUNDUP('Marks Entry'!N54*30/100,0)))))</f>
        <v>29</v>
      </c>
      <c r="R52" s="381">
        <f t="shared" si="31"/>
        <v>67</v>
      </c>
      <c r="S52" s="361">
        <f t="shared" si="32"/>
        <v>0</v>
      </c>
      <c r="T52" s="361">
        <f t="shared" si="33"/>
        <v>0</v>
      </c>
      <c r="U52" s="362">
        <f t="shared" si="34"/>
        <v>100</v>
      </c>
      <c r="V52" s="361" t="str">
        <f t="shared" si="35"/>
        <v/>
      </c>
      <c r="W52" s="361" t="str">
        <f t="shared" si="36"/>
        <v>P</v>
      </c>
      <c r="X52" s="361" t="str">
        <f t="shared" si="37"/>
        <v>I</v>
      </c>
      <c r="Y52" s="356">
        <f>IF('Marks Entry'!O54="","",'Marks Entry'!O54)</f>
        <v>5</v>
      </c>
      <c r="Z52" s="356">
        <f>IF('Marks Entry'!P54="","",'Marks Entry'!P54)</f>
        <v>6</v>
      </c>
      <c r="AA52" s="356">
        <f>IF('Marks Entry'!Q54="","",'Marks Entry'!Q54)</f>
        <v>8</v>
      </c>
      <c r="AB52" s="357">
        <f t="shared" si="38"/>
        <v>19</v>
      </c>
      <c r="AC52" s="380">
        <f t="shared" si="39"/>
        <v>13</v>
      </c>
      <c r="AD52" s="356">
        <f>IF('Marks Entry'!R54="","",'Marks Entry'!R54)</f>
        <v>12</v>
      </c>
      <c r="AE52" s="380">
        <f t="shared" si="40"/>
        <v>9</v>
      </c>
      <c r="AF52" s="377">
        <f>IF(AND($B52="NSO",$E52=""),"",IF(AND('Marks Entry'!S54="AB"),"AB",IF(AND('Marks Entry'!S54="ML"),"RE",IF('Marks Entry'!S54="","",ROUNDUP('Marks Entry'!S54*30/100,0)))))</f>
        <v>29</v>
      </c>
      <c r="AG52" s="381">
        <f t="shared" si="41"/>
        <v>51</v>
      </c>
      <c r="AH52" s="361">
        <f t="shared" si="42"/>
        <v>0</v>
      </c>
      <c r="AI52" s="361">
        <f t="shared" si="43"/>
        <v>0</v>
      </c>
      <c r="AJ52" s="362">
        <f t="shared" si="44"/>
        <v>100</v>
      </c>
      <c r="AK52" s="361" t="str">
        <f t="shared" si="45"/>
        <v/>
      </c>
      <c r="AL52" s="361" t="str">
        <f t="shared" si="46"/>
        <v>P</v>
      </c>
      <c r="AM52" s="361" t="str">
        <f t="shared" si="47"/>
        <v>II</v>
      </c>
      <c r="AN52" s="363">
        <f>IF('Marks Entry'!T54="","",'Marks Entry'!T54)</f>
        <v>1</v>
      </c>
      <c r="AO52" s="356">
        <f>IF('Marks Entry'!V54="","",'Marks Entry'!V54)</f>
        <v>9</v>
      </c>
      <c r="AP52" s="356">
        <f>IF('Marks Entry'!W54="","",'Marks Entry'!W54)</f>
        <v>8</v>
      </c>
      <c r="AQ52" s="356">
        <f>IF('Marks Entry'!X54="","",'Marks Entry'!X54)</f>
        <v>8</v>
      </c>
      <c r="AR52" s="357">
        <f t="shared" si="48"/>
        <v>25</v>
      </c>
      <c r="AS52" s="380">
        <f t="shared" si="49"/>
        <v>17</v>
      </c>
      <c r="AT52" s="356">
        <f>IF('Marks Entry'!Y54="","",'Marks Entry'!Y54)</f>
        <v>13</v>
      </c>
      <c r="AU52" s="356">
        <f>IF('Marks Entry'!Z54="","",'Marks Entry'!Z54)</f>
        <v>12</v>
      </c>
      <c r="AV52" s="356">
        <f t="shared" si="50"/>
        <v>25</v>
      </c>
      <c r="AW52" s="380">
        <f t="shared" si="51"/>
        <v>18</v>
      </c>
      <c r="AX52" s="377">
        <f>IF(AND($B52="NSO",$E52=""),"",IF(AND('Marks Entry'!AA54="AB",'Marks Entry'!AB54="AB"),"AB",IF(AND('Marks Entry'!AA54="ML",'Marks Entry'!AB54="ML"),"RE",IF('Marks Entry'!AA54="","",ROUNDUP(('Marks Entry'!AA54+'Marks Entry'!AB54)*30/100,0)))))</f>
        <v>28</v>
      </c>
      <c r="AY52" s="381">
        <f t="shared" si="52"/>
        <v>63</v>
      </c>
      <c r="AZ52" s="361">
        <f t="shared" si="53"/>
        <v>0</v>
      </c>
      <c r="BA52" s="361">
        <f t="shared" si="54"/>
        <v>0</v>
      </c>
      <c r="BB52" s="362">
        <f t="shared" si="55"/>
        <v>100</v>
      </c>
      <c r="BC52" s="361" t="str">
        <f t="shared" si="56"/>
        <v/>
      </c>
      <c r="BD52" s="361" t="str">
        <f t="shared" si="57"/>
        <v>P</v>
      </c>
      <c r="BE52" s="361" t="str">
        <f t="shared" si="58"/>
        <v>I</v>
      </c>
      <c r="BF52" s="363">
        <f>IF('Marks Entry'!AC54="","",'Marks Entry'!AC54)</f>
        <v>2</v>
      </c>
      <c r="BG52" s="356">
        <f>IF('Marks Entry'!AE54="","",'Marks Entry'!AE54)</f>
        <v>6</v>
      </c>
      <c r="BH52" s="356">
        <f>IF('Marks Entry'!AF54="","",'Marks Entry'!AF54)</f>
        <v>4</v>
      </c>
      <c r="BI52" s="356" t="str">
        <f>IF('Marks Entry'!AG54="","",'Marks Entry'!AG54)</f>
        <v>AB</v>
      </c>
      <c r="BJ52" s="357">
        <f t="shared" si="59"/>
        <v>10</v>
      </c>
      <c r="BK52" s="380">
        <f t="shared" si="60"/>
        <v>7</v>
      </c>
      <c r="BL52" s="356">
        <f>IF('Marks Entry'!AH54="","",'Marks Entry'!AH54)</f>
        <v>31</v>
      </c>
      <c r="BM52" s="356" t="str">
        <f>IF('Marks Entry'!AI54="","",'Marks Entry'!AI54)</f>
        <v/>
      </c>
      <c r="BN52" s="356">
        <f t="shared" si="61"/>
        <v>31</v>
      </c>
      <c r="BO52" s="380">
        <f t="shared" si="62"/>
        <v>23</v>
      </c>
      <c r="BP52" s="377">
        <f>IF(AND($B52="NSO",$E52=""),"",IF(AND('Marks Entry'!AJ54="AB",'Marks Entry'!AK54="AB"),"AB",IF(AND('Marks Entry'!AJ54="ML",'Marks Entry'!AK54="ML"),"RE",IF('Marks Entry'!AJ54="","",ROUNDUP(('Marks Entry'!AJ54+'Marks Entry'!AK54)*30/100,0)))))</f>
        <v>28</v>
      </c>
      <c r="BQ52" s="381">
        <f t="shared" si="63"/>
        <v>58</v>
      </c>
      <c r="BR52" s="361">
        <f t="shared" si="64"/>
        <v>0</v>
      </c>
      <c r="BS52" s="361">
        <f t="shared" si="65"/>
        <v>0</v>
      </c>
      <c r="BT52" s="362">
        <f t="shared" si="66"/>
        <v>100</v>
      </c>
      <c r="BU52" s="361" t="str">
        <f t="shared" si="67"/>
        <v/>
      </c>
      <c r="BV52" s="361" t="str">
        <f t="shared" si="68"/>
        <v>P</v>
      </c>
      <c r="BW52" s="361" t="str">
        <f t="shared" si="69"/>
        <v>II</v>
      </c>
      <c r="BX52" s="363">
        <f>IF('Marks Entry'!AL54="","",'Marks Entry'!AL54)</f>
        <v>3</v>
      </c>
      <c r="BY52" s="356">
        <f>IF('Marks Entry'!AN54="","",'Marks Entry'!AN54)</f>
        <v>4</v>
      </c>
      <c r="BZ52" s="356">
        <f>IF('Marks Entry'!AO54="","",'Marks Entry'!AO54)</f>
        <v>3</v>
      </c>
      <c r="CA52" s="356">
        <f>IF('Marks Entry'!AP54="","",'Marks Entry'!AP54)</f>
        <v>7</v>
      </c>
      <c r="CB52" s="357">
        <f t="shared" si="70"/>
        <v>14</v>
      </c>
      <c r="CC52" s="380">
        <f t="shared" si="71"/>
        <v>10</v>
      </c>
      <c r="CD52" s="356">
        <f>IF('Marks Entry'!AQ54="","",'Marks Entry'!AQ54)</f>
        <v>38</v>
      </c>
      <c r="CE52" s="356">
        <f>IF('Marks Entry'!AR54="","",'Marks Entry'!AR54)</f>
        <v>18</v>
      </c>
      <c r="CF52" s="356">
        <f t="shared" si="72"/>
        <v>56</v>
      </c>
      <c r="CG52" s="380">
        <f t="shared" si="73"/>
        <v>40</v>
      </c>
      <c r="CH52" s="377">
        <f>IF(AND($B52="NSO",$E52=""),"",IF(AND('Marks Entry'!AS54="AB",'Marks Entry'!AT54="AB"),"AB",IF(AND('Marks Entry'!AS54="ML",'Marks Entry'!AT54="ML"),"RE",IF('Marks Entry'!AS54="","",ROUNDUP(('Marks Entry'!AS54+'Marks Entry'!AT54)*30/100,0)))))</f>
        <v>28</v>
      </c>
      <c r="CI52" s="381">
        <f t="shared" si="74"/>
        <v>78</v>
      </c>
      <c r="CJ52" s="361">
        <f t="shared" si="75"/>
        <v>0</v>
      </c>
      <c r="CK52" s="361">
        <f t="shared" si="76"/>
        <v>0</v>
      </c>
      <c r="CL52" s="362">
        <f t="shared" si="77"/>
        <v>100</v>
      </c>
      <c r="CM52" s="361" t="str">
        <f t="shared" si="78"/>
        <v/>
      </c>
      <c r="CN52" s="361" t="str">
        <f t="shared" si="79"/>
        <v>P</v>
      </c>
      <c r="CO52" s="361" t="str">
        <f t="shared" si="80"/>
        <v>D</v>
      </c>
      <c r="CP52" s="363" t="str">
        <f>IF('Marks Entry'!AU54="","",'Marks Entry'!AU54)</f>
        <v/>
      </c>
      <c r="CQ52" s="356" t="str">
        <f>IF('Marks Entry'!AW54="","",'Marks Entry'!AW54)</f>
        <v/>
      </c>
      <c r="CR52" s="356" t="str">
        <f>IF('Marks Entry'!AX54="","",'Marks Entry'!AX54)</f>
        <v/>
      </c>
      <c r="CS52" s="356" t="str">
        <f>IF('Marks Entry'!AY54="","",'Marks Entry'!AY54)</f>
        <v/>
      </c>
      <c r="CT52" s="357" t="str">
        <f t="shared" si="81"/>
        <v/>
      </c>
      <c r="CU52" s="380" t="str">
        <f t="shared" si="82"/>
        <v/>
      </c>
      <c r="CV52" s="356" t="str">
        <f>IF('Marks Entry'!AZ54="","",'Marks Entry'!AZ54)</f>
        <v/>
      </c>
      <c r="CW52" s="356" t="str">
        <f>IF('Marks Entry'!BA54="","",'Marks Entry'!BA54)</f>
        <v/>
      </c>
      <c r="CX52" s="356" t="str">
        <f t="shared" si="83"/>
        <v/>
      </c>
      <c r="CY52" s="380" t="str">
        <f t="shared" si="84"/>
        <v/>
      </c>
      <c r="CZ52" s="377" t="str">
        <f>IF(AND($B52="NSO",$E52=""),"",IF(AND('Marks Entry'!BB54="AB",'Marks Entry'!BC54="AB"),"AB",IF(AND('Marks Entry'!BB54="ML",'Marks Entry'!BC54="ML"),"RE",IF('Marks Entry'!BB54="","",ROUNDUP(('Marks Entry'!BB54+'Marks Entry'!BC54)*30/100,0)))))</f>
        <v/>
      </c>
      <c r="DA52" s="381" t="str">
        <f t="shared" si="85"/>
        <v/>
      </c>
      <c r="DB52" s="361">
        <f t="shared" si="86"/>
        <v>0</v>
      </c>
      <c r="DC52" s="361">
        <f t="shared" si="87"/>
        <v>0</v>
      </c>
      <c r="DD52" s="362" t="str">
        <f t="shared" si="88"/>
        <v/>
      </c>
      <c r="DE52" s="361" t="str">
        <f t="shared" si="89"/>
        <v/>
      </c>
      <c r="DF52" s="361" t="str">
        <f t="shared" si="90"/>
        <v/>
      </c>
      <c r="DG52" s="361" t="str">
        <f t="shared" si="91"/>
        <v/>
      </c>
      <c r="DH52" s="361">
        <f t="shared" si="92"/>
        <v>0</v>
      </c>
      <c r="DI52" s="382" t="str">
        <f t="shared" si="93"/>
        <v>I</v>
      </c>
      <c r="DJ52" s="382" t="str">
        <f t="shared" si="94"/>
        <v>II</v>
      </c>
      <c r="DK52" s="382" t="str">
        <f t="shared" si="95"/>
        <v>I</v>
      </c>
      <c r="DL52" s="382" t="str">
        <f t="shared" si="96"/>
        <v>II</v>
      </c>
      <c r="DM52" s="382" t="str">
        <f t="shared" si="97"/>
        <v>D</v>
      </c>
      <c r="DN52" s="382" t="str">
        <f t="shared" si="98"/>
        <v/>
      </c>
      <c r="DO52" s="365">
        <f t="shared" si="99"/>
        <v>0</v>
      </c>
      <c r="DP52" s="365">
        <f t="shared" si="100"/>
        <v>0</v>
      </c>
      <c r="DQ52" s="365">
        <f t="shared" si="101"/>
        <v>0</v>
      </c>
      <c r="DR52" s="365">
        <f t="shared" si="102"/>
        <v>0</v>
      </c>
      <c r="DS52" s="365">
        <f t="shared" si="103"/>
        <v>0</v>
      </c>
      <c r="DT52" s="383" t="str">
        <f t="shared" si="104"/>
        <v>PASS</v>
      </c>
      <c r="DU52" s="482">
        <f>IF('Marks Entry'!BD54="","",'Marks Entry'!BD54)</f>
        <v>28</v>
      </c>
      <c r="DV52" s="482">
        <f>IF('Marks Entry'!BE54="","",'Marks Entry'!BE54)</f>
        <v>25</v>
      </c>
      <c r="DW52" s="482">
        <f>IF('Marks Entry'!BF54="","",'Marks Entry'!BF54)</f>
        <v>40</v>
      </c>
      <c r="DX52" s="384">
        <f t="shared" si="105"/>
        <v>93</v>
      </c>
      <c r="DY52" s="356" t="str">
        <f t="shared" si="106"/>
        <v>I</v>
      </c>
      <c r="DZ52" s="385" t="str">
        <f t="shared" si="107"/>
        <v/>
      </c>
      <c r="EA52" s="356" t="str">
        <f t="shared" si="108"/>
        <v>II</v>
      </c>
      <c r="EB52" s="385" t="str">
        <f t="shared" si="109"/>
        <v/>
      </c>
      <c r="EC52" s="356" t="str">
        <f t="shared" si="110"/>
        <v>I</v>
      </c>
      <c r="ED52" s="356" t="str">
        <f t="shared" si="111"/>
        <v>I</v>
      </c>
      <c r="EE52" s="356" t="str">
        <f t="shared" si="112"/>
        <v/>
      </c>
      <c r="EF52" s="386" t="str">
        <f t="shared" si="113"/>
        <v/>
      </c>
      <c r="EG52" s="385" t="str">
        <f t="shared" si="114"/>
        <v/>
      </c>
      <c r="EH52" s="356" t="str">
        <f t="shared" si="115"/>
        <v>II</v>
      </c>
      <c r="EI52" s="356" t="str">
        <f t="shared" si="116"/>
        <v/>
      </c>
      <c r="EJ52" s="356" t="str">
        <f t="shared" si="117"/>
        <v>II</v>
      </c>
      <c r="EK52" s="356" t="str">
        <f t="shared" si="118"/>
        <v/>
      </c>
      <c r="EL52" s="385" t="str">
        <f t="shared" si="119"/>
        <v/>
      </c>
      <c r="EM52" s="356" t="str">
        <f t="shared" si="120"/>
        <v>D</v>
      </c>
      <c r="EN52" s="356" t="str">
        <f t="shared" si="121"/>
        <v/>
      </c>
      <c r="EO52" s="356" t="str">
        <f t="shared" si="122"/>
        <v/>
      </c>
      <c r="EP52" s="356" t="str">
        <f t="shared" si="123"/>
        <v>D</v>
      </c>
      <c r="EQ52" s="385" t="str">
        <f t="shared" si="124"/>
        <v/>
      </c>
      <c r="ER52" s="356" t="str">
        <f t="shared" si="125"/>
        <v/>
      </c>
      <c r="ES52" s="356" t="str">
        <f t="shared" si="126"/>
        <v/>
      </c>
      <c r="ET52" s="356" t="str">
        <f t="shared" si="127"/>
        <v/>
      </c>
      <c r="EU52" s="356" t="str">
        <f t="shared" si="128"/>
        <v/>
      </c>
      <c r="EV52" s="385" t="str">
        <f t="shared" si="129"/>
        <v/>
      </c>
      <c r="EW52" s="385" t="str">
        <f t="shared" si="130"/>
        <v>D</v>
      </c>
      <c r="EX52" s="387">
        <f>IF('Student DATA Entry'!I49="","",'Student DATA Entry'!I49)</f>
        <v>370</v>
      </c>
      <c r="EY52" s="388">
        <f>IF('Student DATA Entry'!J49="","",'Student DATA Entry'!J49)</f>
        <v>292</v>
      </c>
      <c r="EZ52" s="373" t="str">
        <f t="shared" si="131"/>
        <v xml:space="preserve">      </v>
      </c>
      <c r="FA52" s="373" t="str">
        <f t="shared" si="132"/>
        <v xml:space="preserve">      </v>
      </c>
      <c r="FB52" s="373" t="str">
        <f t="shared" si="133"/>
        <v xml:space="preserve">      </v>
      </c>
      <c r="FC52" s="373" t="str">
        <f t="shared" si="134"/>
        <v xml:space="preserve">          INFORMATION TECHNOLOGY AND PROCESSING 1    </v>
      </c>
      <c r="FD52" s="373" t="str">
        <f t="shared" si="135"/>
        <v>Promoted to Class 12th</v>
      </c>
      <c r="FE52" s="484">
        <f t="shared" si="136"/>
        <v>317</v>
      </c>
      <c r="FF52" s="390">
        <f t="shared" si="137"/>
        <v>63.4</v>
      </c>
      <c r="FG52" s="483" t="str">
        <f t="shared" si="138"/>
        <v>I</v>
      </c>
      <c r="FH52" s="392">
        <f t="shared" si="27"/>
        <v>3.000000000000028</v>
      </c>
      <c r="FI52" s="482" t="str">
        <f t="shared" si="139"/>
        <v/>
      </c>
      <c r="FJ52" s="394"/>
    </row>
    <row r="53" spans="1:166" s="393" customFormat="1" ht="22" customHeight="1">
      <c r="A53" s="375">
        <v>48</v>
      </c>
      <c r="B53" s="376">
        <f>IF('Marks Entry'!B55="","",VALUE('Marks Entry'!B55))</f>
        <v>1149</v>
      </c>
      <c r="C53" s="377">
        <f>IF('Marks Entry'!C55="","",'Marks Entry'!C55)</f>
        <v>6288</v>
      </c>
      <c r="D53" s="378">
        <f>IF('Marks Entry'!D55="","",'Marks Entry'!D55)</f>
        <v>37549</v>
      </c>
      <c r="E53" s="379" t="str">
        <f>IF('Marks Entry'!E55="","",'Marks Entry'!E55)</f>
        <v>SONAL GUPTA</v>
      </c>
      <c r="F53" s="379" t="str">
        <f>IF('Marks Entry'!F55="","",'Marks Entry'!F55)</f>
        <v>RAJU GUPTA</v>
      </c>
      <c r="G53" s="379" t="str">
        <f>IF('Marks Entry'!G55="","",'Marks Entry'!G55)</f>
        <v>GAYATRI DEVI</v>
      </c>
      <c r="H53" s="356" t="str">
        <f>IF('Marks Entry'!H55="","",'Marks Entry'!H55)</f>
        <v>GEN</v>
      </c>
      <c r="I53" s="356" t="str">
        <f>IF('Marks Entry'!I55="","",'Marks Entry'!I55)</f>
        <v>F</v>
      </c>
      <c r="J53" s="356">
        <f>IF('Marks Entry'!J55="","",'Marks Entry'!J55)</f>
        <v>4</v>
      </c>
      <c r="K53" s="356">
        <f>IF('Marks Entry'!K55="","",'Marks Entry'!K55)</f>
        <v>7</v>
      </c>
      <c r="L53" s="356">
        <f>IF('Marks Entry'!L55="","",'Marks Entry'!L55)</f>
        <v>8</v>
      </c>
      <c r="M53" s="357">
        <f t="shared" si="28"/>
        <v>19</v>
      </c>
      <c r="N53" s="380">
        <f t="shared" si="29"/>
        <v>13</v>
      </c>
      <c r="O53" s="356">
        <f>IF('Marks Entry'!M55="","",'Marks Entry'!M55)</f>
        <v>35</v>
      </c>
      <c r="P53" s="380">
        <f t="shared" si="30"/>
        <v>25</v>
      </c>
      <c r="Q53" s="377">
        <f>IF(AND($B53="NSO",$E53="",O53=""),"",IF(AND('Marks Entry'!N55="AB"),"AB",IF(AND('Marks Entry'!N55="ML"),"RE",IF('Marks Entry'!N55="","",ROUNDUP('Marks Entry'!N55*30/100,0)))))</f>
        <v>29</v>
      </c>
      <c r="R53" s="381">
        <f t="shared" si="31"/>
        <v>67</v>
      </c>
      <c r="S53" s="361">
        <f t="shared" si="32"/>
        <v>0</v>
      </c>
      <c r="T53" s="361">
        <f t="shared" si="33"/>
        <v>0</v>
      </c>
      <c r="U53" s="362">
        <f t="shared" si="34"/>
        <v>100</v>
      </c>
      <c r="V53" s="361" t="str">
        <f t="shared" si="35"/>
        <v/>
      </c>
      <c r="W53" s="361" t="str">
        <f t="shared" si="36"/>
        <v>P</v>
      </c>
      <c r="X53" s="361" t="str">
        <f t="shared" si="37"/>
        <v>I</v>
      </c>
      <c r="Y53" s="356">
        <f>IF('Marks Entry'!O55="","",'Marks Entry'!O55)</f>
        <v>5</v>
      </c>
      <c r="Z53" s="356">
        <f>IF('Marks Entry'!P55="","",'Marks Entry'!P55)</f>
        <v>6</v>
      </c>
      <c r="AA53" s="356">
        <f>IF('Marks Entry'!Q55="","",'Marks Entry'!Q55)</f>
        <v>9</v>
      </c>
      <c r="AB53" s="357">
        <f t="shared" si="38"/>
        <v>20</v>
      </c>
      <c r="AC53" s="380">
        <f t="shared" si="39"/>
        <v>14</v>
      </c>
      <c r="AD53" s="356">
        <f>IF('Marks Entry'!R55="","",'Marks Entry'!R55)</f>
        <v>12</v>
      </c>
      <c r="AE53" s="380">
        <f t="shared" si="40"/>
        <v>9</v>
      </c>
      <c r="AF53" s="377">
        <f>IF(AND($B53="NSO",$E53=""),"",IF(AND('Marks Entry'!S55="AB"),"AB",IF(AND('Marks Entry'!S55="ML"),"RE",IF('Marks Entry'!S55="","",ROUNDUP('Marks Entry'!S55*30/100,0)))))</f>
        <v>29</v>
      </c>
      <c r="AG53" s="381">
        <f t="shared" si="41"/>
        <v>52</v>
      </c>
      <c r="AH53" s="361">
        <f t="shared" si="42"/>
        <v>0</v>
      </c>
      <c r="AI53" s="361">
        <f t="shared" si="43"/>
        <v>0</v>
      </c>
      <c r="AJ53" s="362">
        <f t="shared" si="44"/>
        <v>100</v>
      </c>
      <c r="AK53" s="361" t="str">
        <f t="shared" si="45"/>
        <v/>
      </c>
      <c r="AL53" s="361" t="str">
        <f t="shared" si="46"/>
        <v>P</v>
      </c>
      <c r="AM53" s="361" t="str">
        <f t="shared" si="47"/>
        <v>II</v>
      </c>
      <c r="AN53" s="363">
        <f>IF('Marks Entry'!T55="","",'Marks Entry'!T55)</f>
        <v>1</v>
      </c>
      <c r="AO53" s="356">
        <f>IF('Marks Entry'!V55="","",'Marks Entry'!V55)</f>
        <v>9</v>
      </c>
      <c r="AP53" s="356">
        <f>IF('Marks Entry'!W55="","",'Marks Entry'!W55)</f>
        <v>8</v>
      </c>
      <c r="AQ53" s="356">
        <f>IF('Marks Entry'!X55="","",'Marks Entry'!X55)</f>
        <v>8</v>
      </c>
      <c r="AR53" s="357">
        <f t="shared" si="48"/>
        <v>25</v>
      </c>
      <c r="AS53" s="380">
        <f t="shared" si="49"/>
        <v>17</v>
      </c>
      <c r="AT53" s="356">
        <f>IF('Marks Entry'!Y55="","",'Marks Entry'!Y55)</f>
        <v>13</v>
      </c>
      <c r="AU53" s="356">
        <f>IF('Marks Entry'!Z55="","",'Marks Entry'!Z55)</f>
        <v>12</v>
      </c>
      <c r="AV53" s="356">
        <f t="shared" si="50"/>
        <v>25</v>
      </c>
      <c r="AW53" s="380">
        <f t="shared" si="51"/>
        <v>18</v>
      </c>
      <c r="AX53" s="377">
        <f>IF(AND($B53="NSO",$E53=""),"",IF(AND('Marks Entry'!AA55="AB",'Marks Entry'!AB55="AB"),"AB",IF(AND('Marks Entry'!AA55="ML",'Marks Entry'!AB55="ML"),"RE",IF('Marks Entry'!AA55="","",ROUNDUP(('Marks Entry'!AA55+'Marks Entry'!AB55)*30/100,0)))))</f>
        <v>28</v>
      </c>
      <c r="AY53" s="381">
        <f t="shared" si="52"/>
        <v>63</v>
      </c>
      <c r="AZ53" s="361">
        <f t="shared" si="53"/>
        <v>0</v>
      </c>
      <c r="BA53" s="361">
        <f t="shared" si="54"/>
        <v>0</v>
      </c>
      <c r="BB53" s="362">
        <f t="shared" si="55"/>
        <v>100</v>
      </c>
      <c r="BC53" s="361" t="str">
        <f t="shared" si="56"/>
        <v/>
      </c>
      <c r="BD53" s="361" t="str">
        <f t="shared" si="57"/>
        <v>P</v>
      </c>
      <c r="BE53" s="361" t="str">
        <f t="shared" si="58"/>
        <v>I</v>
      </c>
      <c r="BF53" s="363">
        <f>IF('Marks Entry'!AC55="","",'Marks Entry'!AC55)</f>
        <v>2</v>
      </c>
      <c r="BG53" s="356">
        <f>IF('Marks Entry'!AE55="","",'Marks Entry'!AE55)</f>
        <v>6</v>
      </c>
      <c r="BH53" s="356">
        <f>IF('Marks Entry'!AF55="","",'Marks Entry'!AF55)</f>
        <v>4</v>
      </c>
      <c r="BI53" s="356" t="str">
        <f>IF('Marks Entry'!AG55="","",'Marks Entry'!AG55)</f>
        <v>AB</v>
      </c>
      <c r="BJ53" s="357">
        <f t="shared" si="59"/>
        <v>10</v>
      </c>
      <c r="BK53" s="380">
        <f t="shared" si="60"/>
        <v>7</v>
      </c>
      <c r="BL53" s="356">
        <f>IF('Marks Entry'!AH55="","",'Marks Entry'!AH55)</f>
        <v>31</v>
      </c>
      <c r="BM53" s="356" t="str">
        <f>IF('Marks Entry'!AI55="","",'Marks Entry'!AI55)</f>
        <v/>
      </c>
      <c r="BN53" s="356">
        <f t="shared" si="61"/>
        <v>31</v>
      </c>
      <c r="BO53" s="380">
        <f t="shared" si="62"/>
        <v>23</v>
      </c>
      <c r="BP53" s="377">
        <f>IF(AND($B53="NSO",$E53=""),"",IF(AND('Marks Entry'!AJ55="AB",'Marks Entry'!AK55="AB"),"AB",IF(AND('Marks Entry'!AJ55="ML",'Marks Entry'!AK55="ML"),"RE",IF('Marks Entry'!AJ55="","",ROUNDUP(('Marks Entry'!AJ55+'Marks Entry'!AK55)*30/100,0)))))</f>
        <v>28</v>
      </c>
      <c r="BQ53" s="381">
        <f t="shared" si="63"/>
        <v>58</v>
      </c>
      <c r="BR53" s="361">
        <f t="shared" si="64"/>
        <v>0</v>
      </c>
      <c r="BS53" s="361">
        <f t="shared" si="65"/>
        <v>0</v>
      </c>
      <c r="BT53" s="362">
        <f t="shared" si="66"/>
        <v>100</v>
      </c>
      <c r="BU53" s="361" t="str">
        <f t="shared" si="67"/>
        <v/>
      </c>
      <c r="BV53" s="361" t="str">
        <f t="shared" si="68"/>
        <v>P</v>
      </c>
      <c r="BW53" s="361" t="str">
        <f t="shared" si="69"/>
        <v>II</v>
      </c>
      <c r="BX53" s="363">
        <f>IF('Marks Entry'!AL55="","",'Marks Entry'!AL55)</f>
        <v>3</v>
      </c>
      <c r="BY53" s="356">
        <f>IF('Marks Entry'!AN55="","",'Marks Entry'!AN55)</f>
        <v>4</v>
      </c>
      <c r="BZ53" s="356">
        <f>IF('Marks Entry'!AO55="","",'Marks Entry'!AO55)</f>
        <v>3</v>
      </c>
      <c r="CA53" s="356">
        <f>IF('Marks Entry'!AP55="","",'Marks Entry'!AP55)</f>
        <v>7</v>
      </c>
      <c r="CB53" s="357">
        <f t="shared" si="70"/>
        <v>14</v>
      </c>
      <c r="CC53" s="380">
        <f t="shared" si="71"/>
        <v>10</v>
      </c>
      <c r="CD53" s="356">
        <f>IF('Marks Entry'!AQ55="","",'Marks Entry'!AQ55)</f>
        <v>38</v>
      </c>
      <c r="CE53" s="356">
        <f>IF('Marks Entry'!AR55="","",'Marks Entry'!AR55)</f>
        <v>18</v>
      </c>
      <c r="CF53" s="356">
        <f t="shared" si="72"/>
        <v>56</v>
      </c>
      <c r="CG53" s="380">
        <f t="shared" si="73"/>
        <v>40</v>
      </c>
      <c r="CH53" s="377">
        <f>IF(AND($B53="NSO",$E53=""),"",IF(AND('Marks Entry'!AS55="AB",'Marks Entry'!AT55="AB"),"AB",IF(AND('Marks Entry'!AS55="ML",'Marks Entry'!AT55="ML"),"RE",IF('Marks Entry'!AS55="","",ROUNDUP(('Marks Entry'!AS55+'Marks Entry'!AT55)*30/100,0)))))</f>
        <v>28</v>
      </c>
      <c r="CI53" s="381">
        <f t="shared" si="74"/>
        <v>78</v>
      </c>
      <c r="CJ53" s="361">
        <f t="shared" si="75"/>
        <v>0</v>
      </c>
      <c r="CK53" s="361">
        <f t="shared" si="76"/>
        <v>0</v>
      </c>
      <c r="CL53" s="362">
        <f t="shared" si="77"/>
        <v>100</v>
      </c>
      <c r="CM53" s="361" t="str">
        <f t="shared" si="78"/>
        <v/>
      </c>
      <c r="CN53" s="361" t="str">
        <f t="shared" si="79"/>
        <v>P</v>
      </c>
      <c r="CO53" s="361" t="str">
        <f t="shared" si="80"/>
        <v>D</v>
      </c>
      <c r="CP53" s="363" t="str">
        <f>IF('Marks Entry'!AU55="","",'Marks Entry'!AU55)</f>
        <v/>
      </c>
      <c r="CQ53" s="356" t="str">
        <f>IF('Marks Entry'!AW55="","",'Marks Entry'!AW55)</f>
        <v/>
      </c>
      <c r="CR53" s="356" t="str">
        <f>IF('Marks Entry'!AX55="","",'Marks Entry'!AX55)</f>
        <v/>
      </c>
      <c r="CS53" s="356" t="str">
        <f>IF('Marks Entry'!AY55="","",'Marks Entry'!AY55)</f>
        <v/>
      </c>
      <c r="CT53" s="357" t="str">
        <f t="shared" si="81"/>
        <v/>
      </c>
      <c r="CU53" s="380" t="str">
        <f t="shared" si="82"/>
        <v/>
      </c>
      <c r="CV53" s="356" t="str">
        <f>IF('Marks Entry'!AZ55="","",'Marks Entry'!AZ55)</f>
        <v/>
      </c>
      <c r="CW53" s="356" t="str">
        <f>IF('Marks Entry'!BA55="","",'Marks Entry'!BA55)</f>
        <v/>
      </c>
      <c r="CX53" s="356" t="str">
        <f t="shared" si="83"/>
        <v/>
      </c>
      <c r="CY53" s="380" t="str">
        <f t="shared" si="84"/>
        <v/>
      </c>
      <c r="CZ53" s="377" t="str">
        <f>IF(AND($B53="NSO",$E53=""),"",IF(AND('Marks Entry'!BB55="AB",'Marks Entry'!BC55="AB"),"AB",IF(AND('Marks Entry'!BB55="ML",'Marks Entry'!BC55="ML"),"RE",IF('Marks Entry'!BB55="","",ROUNDUP(('Marks Entry'!BB55+'Marks Entry'!BC55)*30/100,0)))))</f>
        <v/>
      </c>
      <c r="DA53" s="381" t="str">
        <f t="shared" si="85"/>
        <v/>
      </c>
      <c r="DB53" s="361">
        <f t="shared" si="86"/>
        <v>0</v>
      </c>
      <c r="DC53" s="361">
        <f t="shared" si="87"/>
        <v>0</v>
      </c>
      <c r="DD53" s="362" t="str">
        <f t="shared" si="88"/>
        <v/>
      </c>
      <c r="DE53" s="361" t="str">
        <f t="shared" si="89"/>
        <v/>
      </c>
      <c r="DF53" s="361" t="str">
        <f t="shared" si="90"/>
        <v/>
      </c>
      <c r="DG53" s="361" t="str">
        <f t="shared" si="91"/>
        <v/>
      </c>
      <c r="DH53" s="361">
        <f t="shared" si="92"/>
        <v>0</v>
      </c>
      <c r="DI53" s="382" t="str">
        <f t="shared" si="93"/>
        <v>I</v>
      </c>
      <c r="DJ53" s="382" t="str">
        <f t="shared" si="94"/>
        <v>II</v>
      </c>
      <c r="DK53" s="382" t="str">
        <f t="shared" si="95"/>
        <v>I</v>
      </c>
      <c r="DL53" s="382" t="str">
        <f t="shared" si="96"/>
        <v>II</v>
      </c>
      <c r="DM53" s="382" t="str">
        <f t="shared" si="97"/>
        <v>D</v>
      </c>
      <c r="DN53" s="382" t="str">
        <f t="shared" si="98"/>
        <v/>
      </c>
      <c r="DO53" s="365">
        <f t="shared" si="99"/>
        <v>0</v>
      </c>
      <c r="DP53" s="365">
        <f t="shared" si="100"/>
        <v>0</v>
      </c>
      <c r="DQ53" s="365">
        <f t="shared" si="101"/>
        <v>0</v>
      </c>
      <c r="DR53" s="365">
        <f t="shared" si="102"/>
        <v>0</v>
      </c>
      <c r="DS53" s="365">
        <f t="shared" si="103"/>
        <v>0</v>
      </c>
      <c r="DT53" s="383" t="str">
        <f t="shared" si="104"/>
        <v>PASS</v>
      </c>
      <c r="DU53" s="482">
        <f>IF('Marks Entry'!BD55="","",'Marks Entry'!BD55)</f>
        <v>28</v>
      </c>
      <c r="DV53" s="482">
        <f>IF('Marks Entry'!BE55="","",'Marks Entry'!BE55)</f>
        <v>25</v>
      </c>
      <c r="DW53" s="482">
        <f>IF('Marks Entry'!BF55="","",'Marks Entry'!BF55)</f>
        <v>40</v>
      </c>
      <c r="DX53" s="384">
        <f t="shared" si="105"/>
        <v>93</v>
      </c>
      <c r="DY53" s="356" t="str">
        <f t="shared" si="106"/>
        <v>I</v>
      </c>
      <c r="DZ53" s="385" t="str">
        <f t="shared" si="107"/>
        <v/>
      </c>
      <c r="EA53" s="356" t="str">
        <f t="shared" si="108"/>
        <v>II</v>
      </c>
      <c r="EB53" s="385" t="str">
        <f t="shared" si="109"/>
        <v/>
      </c>
      <c r="EC53" s="356" t="str">
        <f t="shared" si="110"/>
        <v>I</v>
      </c>
      <c r="ED53" s="356" t="str">
        <f t="shared" si="111"/>
        <v>I</v>
      </c>
      <c r="EE53" s="356" t="str">
        <f t="shared" si="112"/>
        <v/>
      </c>
      <c r="EF53" s="386" t="str">
        <f t="shared" si="113"/>
        <v/>
      </c>
      <c r="EG53" s="385" t="str">
        <f t="shared" si="114"/>
        <v/>
      </c>
      <c r="EH53" s="356" t="str">
        <f t="shared" si="115"/>
        <v>II</v>
      </c>
      <c r="EI53" s="356" t="str">
        <f t="shared" si="116"/>
        <v/>
      </c>
      <c r="EJ53" s="356" t="str">
        <f t="shared" si="117"/>
        <v>II</v>
      </c>
      <c r="EK53" s="356" t="str">
        <f t="shared" si="118"/>
        <v/>
      </c>
      <c r="EL53" s="385" t="str">
        <f t="shared" si="119"/>
        <v/>
      </c>
      <c r="EM53" s="356" t="str">
        <f t="shared" si="120"/>
        <v>D</v>
      </c>
      <c r="EN53" s="356" t="str">
        <f t="shared" si="121"/>
        <v/>
      </c>
      <c r="EO53" s="356" t="str">
        <f t="shared" si="122"/>
        <v/>
      </c>
      <c r="EP53" s="356" t="str">
        <f t="shared" si="123"/>
        <v>D</v>
      </c>
      <c r="EQ53" s="385" t="str">
        <f t="shared" si="124"/>
        <v/>
      </c>
      <c r="ER53" s="356" t="str">
        <f t="shared" si="125"/>
        <v/>
      </c>
      <c r="ES53" s="356" t="str">
        <f t="shared" si="126"/>
        <v/>
      </c>
      <c r="ET53" s="356" t="str">
        <f t="shared" si="127"/>
        <v/>
      </c>
      <c r="EU53" s="356" t="str">
        <f t="shared" si="128"/>
        <v/>
      </c>
      <c r="EV53" s="385" t="str">
        <f t="shared" si="129"/>
        <v/>
      </c>
      <c r="EW53" s="385" t="str">
        <f t="shared" si="130"/>
        <v>D</v>
      </c>
      <c r="EX53" s="387">
        <f>IF('Student DATA Entry'!I50="","",'Student DATA Entry'!I50)</f>
        <v>370</v>
      </c>
      <c r="EY53" s="388">
        <f>IF('Student DATA Entry'!J50="","",'Student DATA Entry'!J50)</f>
        <v>328</v>
      </c>
      <c r="EZ53" s="373" t="str">
        <f t="shared" si="131"/>
        <v xml:space="preserve">      </v>
      </c>
      <c r="FA53" s="373" t="str">
        <f t="shared" si="132"/>
        <v xml:space="preserve">      </v>
      </c>
      <c r="FB53" s="373" t="str">
        <f t="shared" si="133"/>
        <v xml:space="preserve">      </v>
      </c>
      <c r="FC53" s="373" t="str">
        <f t="shared" si="134"/>
        <v xml:space="preserve">          INFORMATION TECHNOLOGY AND PROCESSING 1    </v>
      </c>
      <c r="FD53" s="373" t="str">
        <f t="shared" si="135"/>
        <v>Promoted to Class 12th</v>
      </c>
      <c r="FE53" s="484">
        <f t="shared" si="136"/>
        <v>318</v>
      </c>
      <c r="FF53" s="390">
        <f t="shared" si="137"/>
        <v>63.6</v>
      </c>
      <c r="FG53" s="483" t="str">
        <f t="shared" si="138"/>
        <v>I</v>
      </c>
      <c r="FH53" s="392">
        <f t="shared" si="27"/>
        <v>1.9999999999999964</v>
      </c>
      <c r="FI53" s="482" t="str">
        <f t="shared" si="139"/>
        <v/>
      </c>
      <c r="FJ53" s="394"/>
    </row>
    <row r="54" spans="1:166" s="393" customFormat="1" ht="22" customHeight="1">
      <c r="A54" s="375">
        <v>49</v>
      </c>
      <c r="B54" s="376">
        <f>IF('Marks Entry'!B56="","",VALUE('Marks Entry'!B56))</f>
        <v>1150</v>
      </c>
      <c r="C54" s="377">
        <f>IF('Marks Entry'!C56="","",'Marks Entry'!C56)</f>
        <v>4851</v>
      </c>
      <c r="D54" s="378">
        <f>IF('Marks Entry'!D56="","",'Marks Entry'!D56)</f>
        <v>37412</v>
      </c>
      <c r="E54" s="379" t="str">
        <f>IF('Marks Entry'!E56="","",'Marks Entry'!E56)</f>
        <v>SONALI BARMAN</v>
      </c>
      <c r="F54" s="379" t="str">
        <f>IF('Marks Entry'!F56="","",'Marks Entry'!F56)</f>
        <v>INDRA MOHAN BARMAN</v>
      </c>
      <c r="G54" s="379" t="str">
        <f>IF('Marks Entry'!G56="","",'Marks Entry'!G56)</f>
        <v>PARVATI BARMAN</v>
      </c>
      <c r="H54" s="356" t="str">
        <f>IF('Marks Entry'!H56="","",'Marks Entry'!H56)</f>
        <v>GEN</v>
      </c>
      <c r="I54" s="356" t="str">
        <f>IF('Marks Entry'!I56="","",'Marks Entry'!I56)</f>
        <v>F</v>
      </c>
      <c r="J54" s="356">
        <f>IF('Marks Entry'!J56="","",'Marks Entry'!J56)</f>
        <v>4</v>
      </c>
      <c r="K54" s="356">
        <f>IF('Marks Entry'!K56="","",'Marks Entry'!K56)</f>
        <v>7</v>
      </c>
      <c r="L54" s="356">
        <f>IF('Marks Entry'!L56="","",'Marks Entry'!L56)</f>
        <v>8</v>
      </c>
      <c r="M54" s="357">
        <f t="shared" si="28"/>
        <v>19</v>
      </c>
      <c r="N54" s="380">
        <f t="shared" si="29"/>
        <v>13</v>
      </c>
      <c r="O54" s="356">
        <f>IF('Marks Entry'!M56="","",'Marks Entry'!M56)</f>
        <v>35</v>
      </c>
      <c r="P54" s="380">
        <f t="shared" si="30"/>
        <v>25</v>
      </c>
      <c r="Q54" s="377">
        <f>IF(AND($B54="NSO",$E54="",O54=""),"",IF(AND('Marks Entry'!N56="AB"),"AB",IF(AND('Marks Entry'!N56="ML"),"RE",IF('Marks Entry'!N56="","",ROUNDUP('Marks Entry'!N56*30/100,0)))))</f>
        <v>29</v>
      </c>
      <c r="R54" s="381">
        <f t="shared" si="31"/>
        <v>67</v>
      </c>
      <c r="S54" s="361">
        <f t="shared" si="32"/>
        <v>0</v>
      </c>
      <c r="T54" s="361">
        <f t="shared" si="33"/>
        <v>0</v>
      </c>
      <c r="U54" s="362">
        <f t="shared" si="34"/>
        <v>100</v>
      </c>
      <c r="V54" s="361" t="str">
        <f t="shared" si="35"/>
        <v/>
      </c>
      <c r="W54" s="361" t="str">
        <f t="shared" si="36"/>
        <v>P</v>
      </c>
      <c r="X54" s="361" t="str">
        <f t="shared" si="37"/>
        <v>I</v>
      </c>
      <c r="Y54" s="356">
        <f>IF('Marks Entry'!O56="","",'Marks Entry'!O56)</f>
        <v>5</v>
      </c>
      <c r="Z54" s="356">
        <f>IF('Marks Entry'!P56="","",'Marks Entry'!P56)</f>
        <v>6</v>
      </c>
      <c r="AA54" s="356">
        <f>IF('Marks Entry'!Q56="","",'Marks Entry'!Q56)</f>
        <v>9</v>
      </c>
      <c r="AB54" s="357">
        <f t="shared" si="38"/>
        <v>20</v>
      </c>
      <c r="AC54" s="380">
        <f t="shared" si="39"/>
        <v>14</v>
      </c>
      <c r="AD54" s="356">
        <f>IF('Marks Entry'!R56="","",'Marks Entry'!R56)</f>
        <v>12</v>
      </c>
      <c r="AE54" s="380">
        <f t="shared" si="40"/>
        <v>9</v>
      </c>
      <c r="AF54" s="377">
        <f>IF(AND($B54="NSO",$E54=""),"",IF(AND('Marks Entry'!S56="AB"),"AB",IF(AND('Marks Entry'!S56="ML"),"RE",IF('Marks Entry'!S56="","",ROUNDUP('Marks Entry'!S56*30/100,0)))))</f>
        <v>29</v>
      </c>
      <c r="AG54" s="381">
        <f t="shared" si="41"/>
        <v>52</v>
      </c>
      <c r="AH54" s="361">
        <f t="shared" si="42"/>
        <v>0</v>
      </c>
      <c r="AI54" s="361">
        <f t="shared" si="43"/>
        <v>0</v>
      </c>
      <c r="AJ54" s="362">
        <f t="shared" si="44"/>
        <v>100</v>
      </c>
      <c r="AK54" s="361" t="str">
        <f t="shared" si="45"/>
        <v/>
      </c>
      <c r="AL54" s="361" t="str">
        <f t="shared" si="46"/>
        <v>P</v>
      </c>
      <c r="AM54" s="361" t="str">
        <f t="shared" si="47"/>
        <v>II</v>
      </c>
      <c r="AN54" s="363">
        <f>IF('Marks Entry'!T56="","",'Marks Entry'!T56)</f>
        <v>1</v>
      </c>
      <c r="AO54" s="356">
        <f>IF('Marks Entry'!V56="","",'Marks Entry'!V56)</f>
        <v>9</v>
      </c>
      <c r="AP54" s="356">
        <f>IF('Marks Entry'!W56="","",'Marks Entry'!W56)</f>
        <v>8</v>
      </c>
      <c r="AQ54" s="356">
        <f>IF('Marks Entry'!X56="","",'Marks Entry'!X56)</f>
        <v>8</v>
      </c>
      <c r="AR54" s="357">
        <f t="shared" si="48"/>
        <v>25</v>
      </c>
      <c r="AS54" s="380">
        <f t="shared" si="49"/>
        <v>17</v>
      </c>
      <c r="AT54" s="356">
        <f>IF('Marks Entry'!Y56="","",'Marks Entry'!Y56)</f>
        <v>13</v>
      </c>
      <c r="AU54" s="356">
        <f>IF('Marks Entry'!Z56="","",'Marks Entry'!Z56)</f>
        <v>12</v>
      </c>
      <c r="AV54" s="356">
        <f t="shared" si="50"/>
        <v>25</v>
      </c>
      <c r="AW54" s="380">
        <f t="shared" si="51"/>
        <v>18</v>
      </c>
      <c r="AX54" s="377">
        <f>IF(AND($B54="NSO",$E54=""),"",IF(AND('Marks Entry'!AA56="AB",'Marks Entry'!AB56="AB"),"AB",IF(AND('Marks Entry'!AA56="ML",'Marks Entry'!AB56="ML"),"RE",IF('Marks Entry'!AA56="","",ROUNDUP(('Marks Entry'!AA56+'Marks Entry'!AB56)*30/100,0)))))</f>
        <v>28</v>
      </c>
      <c r="AY54" s="381">
        <f t="shared" si="52"/>
        <v>63</v>
      </c>
      <c r="AZ54" s="361">
        <f t="shared" si="53"/>
        <v>0</v>
      </c>
      <c r="BA54" s="361">
        <f t="shared" si="54"/>
        <v>0</v>
      </c>
      <c r="BB54" s="362">
        <f t="shared" si="55"/>
        <v>100</v>
      </c>
      <c r="BC54" s="361" t="str">
        <f t="shared" si="56"/>
        <v/>
      </c>
      <c r="BD54" s="361" t="str">
        <f t="shared" si="57"/>
        <v>P</v>
      </c>
      <c r="BE54" s="361" t="str">
        <f t="shared" si="58"/>
        <v>I</v>
      </c>
      <c r="BF54" s="363">
        <f>IF('Marks Entry'!AC56="","",'Marks Entry'!AC56)</f>
        <v>2</v>
      </c>
      <c r="BG54" s="356">
        <f>IF('Marks Entry'!AE56="","",'Marks Entry'!AE56)</f>
        <v>6</v>
      </c>
      <c r="BH54" s="356">
        <f>IF('Marks Entry'!AF56="","",'Marks Entry'!AF56)</f>
        <v>4</v>
      </c>
      <c r="BI54" s="356" t="str">
        <f>IF('Marks Entry'!AG56="","",'Marks Entry'!AG56)</f>
        <v>AB</v>
      </c>
      <c r="BJ54" s="357">
        <f t="shared" si="59"/>
        <v>10</v>
      </c>
      <c r="BK54" s="380">
        <f t="shared" si="60"/>
        <v>7</v>
      </c>
      <c r="BL54" s="356">
        <f>IF('Marks Entry'!AH56="","",'Marks Entry'!AH56)</f>
        <v>31</v>
      </c>
      <c r="BM54" s="356" t="str">
        <f>IF('Marks Entry'!AI56="","",'Marks Entry'!AI56)</f>
        <v/>
      </c>
      <c r="BN54" s="356">
        <f t="shared" si="61"/>
        <v>31</v>
      </c>
      <c r="BO54" s="380">
        <f t="shared" si="62"/>
        <v>23</v>
      </c>
      <c r="BP54" s="377">
        <f>IF(AND($B54="NSO",$E54=""),"",IF(AND('Marks Entry'!AJ56="AB",'Marks Entry'!AK56="AB"),"AB",IF(AND('Marks Entry'!AJ56="ML",'Marks Entry'!AK56="ML"),"RE",IF('Marks Entry'!AJ56="","",ROUNDUP(('Marks Entry'!AJ56+'Marks Entry'!AK56)*30/100,0)))))</f>
        <v>28</v>
      </c>
      <c r="BQ54" s="381">
        <f t="shared" si="63"/>
        <v>58</v>
      </c>
      <c r="BR54" s="361">
        <f t="shared" si="64"/>
        <v>0</v>
      </c>
      <c r="BS54" s="361">
        <f t="shared" si="65"/>
        <v>0</v>
      </c>
      <c r="BT54" s="362">
        <f t="shared" si="66"/>
        <v>100</v>
      </c>
      <c r="BU54" s="361" t="str">
        <f t="shared" si="67"/>
        <v/>
      </c>
      <c r="BV54" s="361" t="str">
        <f t="shared" si="68"/>
        <v>P</v>
      </c>
      <c r="BW54" s="361" t="str">
        <f t="shared" si="69"/>
        <v>II</v>
      </c>
      <c r="BX54" s="363">
        <f>IF('Marks Entry'!AL56="","",'Marks Entry'!AL56)</f>
        <v>3</v>
      </c>
      <c r="BY54" s="356">
        <f>IF('Marks Entry'!AN56="","",'Marks Entry'!AN56)</f>
        <v>4</v>
      </c>
      <c r="BZ54" s="356">
        <f>IF('Marks Entry'!AO56="","",'Marks Entry'!AO56)</f>
        <v>3</v>
      </c>
      <c r="CA54" s="356">
        <f>IF('Marks Entry'!AP56="","",'Marks Entry'!AP56)</f>
        <v>7</v>
      </c>
      <c r="CB54" s="357">
        <f t="shared" si="70"/>
        <v>14</v>
      </c>
      <c r="CC54" s="380">
        <f t="shared" si="71"/>
        <v>10</v>
      </c>
      <c r="CD54" s="356">
        <f>IF('Marks Entry'!AQ56="","",'Marks Entry'!AQ56)</f>
        <v>38</v>
      </c>
      <c r="CE54" s="356">
        <f>IF('Marks Entry'!AR56="","",'Marks Entry'!AR56)</f>
        <v>18</v>
      </c>
      <c r="CF54" s="356">
        <f t="shared" si="72"/>
        <v>56</v>
      </c>
      <c r="CG54" s="380">
        <f t="shared" si="73"/>
        <v>40</v>
      </c>
      <c r="CH54" s="377">
        <f>IF(AND($B54="NSO",$E54=""),"",IF(AND('Marks Entry'!AS56="AB",'Marks Entry'!AT56="AB"),"AB",IF(AND('Marks Entry'!AS56="ML",'Marks Entry'!AT56="ML"),"RE",IF('Marks Entry'!AS56="","",ROUNDUP(('Marks Entry'!AS56+'Marks Entry'!AT56)*30/100,0)))))</f>
        <v>28</v>
      </c>
      <c r="CI54" s="381">
        <f t="shared" si="74"/>
        <v>78</v>
      </c>
      <c r="CJ54" s="361">
        <f t="shared" si="75"/>
        <v>0</v>
      </c>
      <c r="CK54" s="361">
        <f t="shared" si="76"/>
        <v>0</v>
      </c>
      <c r="CL54" s="362">
        <f t="shared" si="77"/>
        <v>100</v>
      </c>
      <c r="CM54" s="361" t="str">
        <f t="shared" si="78"/>
        <v/>
      </c>
      <c r="CN54" s="361" t="str">
        <f t="shared" si="79"/>
        <v>P</v>
      </c>
      <c r="CO54" s="361" t="str">
        <f t="shared" si="80"/>
        <v>D</v>
      </c>
      <c r="CP54" s="363" t="str">
        <f>IF('Marks Entry'!AU56="","",'Marks Entry'!AU56)</f>
        <v/>
      </c>
      <c r="CQ54" s="356" t="str">
        <f>IF('Marks Entry'!AW56="","",'Marks Entry'!AW56)</f>
        <v/>
      </c>
      <c r="CR54" s="356" t="str">
        <f>IF('Marks Entry'!AX56="","",'Marks Entry'!AX56)</f>
        <v/>
      </c>
      <c r="CS54" s="356" t="str">
        <f>IF('Marks Entry'!AY56="","",'Marks Entry'!AY56)</f>
        <v/>
      </c>
      <c r="CT54" s="357" t="str">
        <f t="shared" si="81"/>
        <v/>
      </c>
      <c r="CU54" s="380" t="str">
        <f t="shared" si="82"/>
        <v/>
      </c>
      <c r="CV54" s="356" t="str">
        <f>IF('Marks Entry'!AZ56="","",'Marks Entry'!AZ56)</f>
        <v/>
      </c>
      <c r="CW54" s="356" t="str">
        <f>IF('Marks Entry'!BA56="","",'Marks Entry'!BA56)</f>
        <v/>
      </c>
      <c r="CX54" s="356" t="str">
        <f t="shared" si="83"/>
        <v/>
      </c>
      <c r="CY54" s="380" t="str">
        <f t="shared" si="84"/>
        <v/>
      </c>
      <c r="CZ54" s="377" t="str">
        <f>IF(AND($B54="NSO",$E54=""),"",IF(AND('Marks Entry'!BB56="AB",'Marks Entry'!BC56="AB"),"AB",IF(AND('Marks Entry'!BB56="ML",'Marks Entry'!BC56="ML"),"RE",IF('Marks Entry'!BB56="","",ROUNDUP(('Marks Entry'!BB56+'Marks Entry'!BC56)*30/100,0)))))</f>
        <v/>
      </c>
      <c r="DA54" s="381" t="str">
        <f t="shared" si="85"/>
        <v/>
      </c>
      <c r="DB54" s="361">
        <f t="shared" si="86"/>
        <v>0</v>
      </c>
      <c r="DC54" s="361">
        <f t="shared" si="87"/>
        <v>0</v>
      </c>
      <c r="DD54" s="362" t="str">
        <f t="shared" si="88"/>
        <v/>
      </c>
      <c r="DE54" s="361" t="str">
        <f t="shared" si="89"/>
        <v/>
      </c>
      <c r="DF54" s="361" t="str">
        <f t="shared" si="90"/>
        <v/>
      </c>
      <c r="DG54" s="361" t="str">
        <f t="shared" si="91"/>
        <v/>
      </c>
      <c r="DH54" s="361">
        <f t="shared" si="92"/>
        <v>0</v>
      </c>
      <c r="DI54" s="382" t="str">
        <f t="shared" si="93"/>
        <v>I</v>
      </c>
      <c r="DJ54" s="382" t="str">
        <f t="shared" si="94"/>
        <v>II</v>
      </c>
      <c r="DK54" s="382" t="str">
        <f t="shared" si="95"/>
        <v>I</v>
      </c>
      <c r="DL54" s="382" t="str">
        <f t="shared" si="96"/>
        <v>II</v>
      </c>
      <c r="DM54" s="382" t="str">
        <f t="shared" si="97"/>
        <v>D</v>
      </c>
      <c r="DN54" s="382" t="str">
        <f t="shared" si="98"/>
        <v/>
      </c>
      <c r="DO54" s="365">
        <f t="shared" si="99"/>
        <v>0</v>
      </c>
      <c r="DP54" s="365">
        <f t="shared" si="100"/>
        <v>0</v>
      </c>
      <c r="DQ54" s="365">
        <f t="shared" si="101"/>
        <v>0</v>
      </c>
      <c r="DR54" s="365">
        <f t="shared" si="102"/>
        <v>0</v>
      </c>
      <c r="DS54" s="365">
        <f t="shared" si="103"/>
        <v>0</v>
      </c>
      <c r="DT54" s="383" t="str">
        <f t="shared" si="104"/>
        <v>PASS</v>
      </c>
      <c r="DU54" s="482">
        <f>IF('Marks Entry'!BD56="","",'Marks Entry'!BD56)</f>
        <v>28</v>
      </c>
      <c r="DV54" s="482">
        <f>IF('Marks Entry'!BE56="","",'Marks Entry'!BE56)</f>
        <v>25</v>
      </c>
      <c r="DW54" s="482">
        <f>IF('Marks Entry'!BF56="","",'Marks Entry'!BF56)</f>
        <v>40</v>
      </c>
      <c r="DX54" s="384">
        <f t="shared" si="105"/>
        <v>93</v>
      </c>
      <c r="DY54" s="356" t="str">
        <f t="shared" si="106"/>
        <v>I</v>
      </c>
      <c r="DZ54" s="385" t="str">
        <f t="shared" si="107"/>
        <v/>
      </c>
      <c r="EA54" s="356" t="str">
        <f t="shared" si="108"/>
        <v>II</v>
      </c>
      <c r="EB54" s="385" t="str">
        <f t="shared" si="109"/>
        <v/>
      </c>
      <c r="EC54" s="356" t="str">
        <f t="shared" si="110"/>
        <v>I</v>
      </c>
      <c r="ED54" s="356" t="str">
        <f t="shared" si="111"/>
        <v>I</v>
      </c>
      <c r="EE54" s="356" t="str">
        <f t="shared" si="112"/>
        <v/>
      </c>
      <c r="EF54" s="386" t="str">
        <f t="shared" si="113"/>
        <v/>
      </c>
      <c r="EG54" s="385" t="str">
        <f t="shared" si="114"/>
        <v/>
      </c>
      <c r="EH54" s="356" t="str">
        <f t="shared" si="115"/>
        <v>II</v>
      </c>
      <c r="EI54" s="356" t="str">
        <f t="shared" si="116"/>
        <v/>
      </c>
      <c r="EJ54" s="356" t="str">
        <f t="shared" si="117"/>
        <v>II</v>
      </c>
      <c r="EK54" s="356" t="str">
        <f t="shared" si="118"/>
        <v/>
      </c>
      <c r="EL54" s="385" t="str">
        <f t="shared" si="119"/>
        <v/>
      </c>
      <c r="EM54" s="356" t="str">
        <f t="shared" si="120"/>
        <v>D</v>
      </c>
      <c r="EN54" s="356" t="str">
        <f t="shared" si="121"/>
        <v/>
      </c>
      <c r="EO54" s="356" t="str">
        <f t="shared" si="122"/>
        <v/>
      </c>
      <c r="EP54" s="356" t="str">
        <f t="shared" si="123"/>
        <v>D</v>
      </c>
      <c r="EQ54" s="385" t="str">
        <f t="shared" si="124"/>
        <v/>
      </c>
      <c r="ER54" s="356" t="str">
        <f t="shared" si="125"/>
        <v/>
      </c>
      <c r="ES54" s="356" t="str">
        <f t="shared" si="126"/>
        <v/>
      </c>
      <c r="ET54" s="356" t="str">
        <f t="shared" si="127"/>
        <v/>
      </c>
      <c r="EU54" s="356" t="str">
        <f t="shared" si="128"/>
        <v/>
      </c>
      <c r="EV54" s="385" t="str">
        <f t="shared" si="129"/>
        <v/>
      </c>
      <c r="EW54" s="385" t="str">
        <f t="shared" si="130"/>
        <v>D</v>
      </c>
      <c r="EX54" s="387">
        <f>IF('Student DATA Entry'!I51="","",'Student DATA Entry'!I51)</f>
        <v>370</v>
      </c>
      <c r="EY54" s="388">
        <f>IF('Student DATA Entry'!J51="","",'Student DATA Entry'!J51)</f>
        <v>284</v>
      </c>
      <c r="EZ54" s="373" t="str">
        <f t="shared" si="131"/>
        <v xml:space="preserve">      </v>
      </c>
      <c r="FA54" s="373" t="str">
        <f t="shared" si="132"/>
        <v xml:space="preserve">      </v>
      </c>
      <c r="FB54" s="373" t="str">
        <f t="shared" si="133"/>
        <v xml:space="preserve">      </v>
      </c>
      <c r="FC54" s="373" t="str">
        <f t="shared" si="134"/>
        <v xml:space="preserve">          INFORMATION TECHNOLOGY AND PROCESSING 1    </v>
      </c>
      <c r="FD54" s="373" t="str">
        <f t="shared" si="135"/>
        <v>Promoted to Class 12th</v>
      </c>
      <c r="FE54" s="484">
        <f t="shared" si="136"/>
        <v>318</v>
      </c>
      <c r="FF54" s="390">
        <f t="shared" si="137"/>
        <v>63.6</v>
      </c>
      <c r="FG54" s="483" t="str">
        <f t="shared" si="138"/>
        <v>I</v>
      </c>
      <c r="FH54" s="392">
        <f t="shared" si="27"/>
        <v>1.9999999999999964</v>
      </c>
      <c r="FI54" s="482" t="str">
        <f t="shared" si="139"/>
        <v/>
      </c>
      <c r="FJ54" s="394"/>
    </row>
    <row r="55" spans="1:166" s="393" customFormat="1" ht="22" customHeight="1">
      <c r="A55" s="375">
        <v>50</v>
      </c>
      <c r="B55" s="376">
        <f>IF('Marks Entry'!B57="","",VALUE('Marks Entry'!B57))</f>
        <v>1151</v>
      </c>
      <c r="C55" s="377">
        <f>IF('Marks Entry'!C57="","",'Marks Entry'!C57)</f>
        <v>6283</v>
      </c>
      <c r="D55" s="378">
        <f>IF('Marks Entry'!D57="","",'Marks Entry'!D57)</f>
        <v>37077</v>
      </c>
      <c r="E55" s="379" t="str">
        <f>IF('Marks Entry'!E57="","",'Marks Entry'!E57)</f>
        <v>SONIYA DHOBI</v>
      </c>
      <c r="F55" s="379" t="str">
        <f>IF('Marks Entry'!F57="","",'Marks Entry'!F57)</f>
        <v>CHHOTU LAL</v>
      </c>
      <c r="G55" s="379" t="str">
        <f>IF('Marks Entry'!G57="","",'Marks Entry'!G57)</f>
        <v>MAYA DEVI DHOBI</v>
      </c>
      <c r="H55" s="356" t="str">
        <f>IF('Marks Entry'!H57="","",'Marks Entry'!H57)</f>
        <v>SC</v>
      </c>
      <c r="I55" s="356" t="str">
        <f>IF('Marks Entry'!I57="","",'Marks Entry'!I57)</f>
        <v>F</v>
      </c>
      <c r="J55" s="356">
        <f>IF('Marks Entry'!J57="","",'Marks Entry'!J57)</f>
        <v>4</v>
      </c>
      <c r="K55" s="356">
        <f>IF('Marks Entry'!K57="","",'Marks Entry'!K57)</f>
        <v>7</v>
      </c>
      <c r="L55" s="356">
        <f>IF('Marks Entry'!L57="","",'Marks Entry'!L57)</f>
        <v>8</v>
      </c>
      <c r="M55" s="357">
        <f t="shared" si="28"/>
        <v>19</v>
      </c>
      <c r="N55" s="380">
        <f t="shared" si="29"/>
        <v>13</v>
      </c>
      <c r="O55" s="356">
        <f>IF('Marks Entry'!M57="","",'Marks Entry'!M57)</f>
        <v>35</v>
      </c>
      <c r="P55" s="380">
        <f t="shared" si="30"/>
        <v>25</v>
      </c>
      <c r="Q55" s="377">
        <f>IF(AND($B55="NSO",$E55="",O55=""),"",IF(AND('Marks Entry'!N57="AB"),"AB",IF(AND('Marks Entry'!N57="ML"),"RE",IF('Marks Entry'!N57="","",ROUNDUP('Marks Entry'!N57*30/100,0)))))</f>
        <v>29</v>
      </c>
      <c r="R55" s="381">
        <f t="shared" si="31"/>
        <v>67</v>
      </c>
      <c r="S55" s="361">
        <f t="shared" si="32"/>
        <v>0</v>
      </c>
      <c r="T55" s="361">
        <f t="shared" si="33"/>
        <v>0</v>
      </c>
      <c r="U55" s="362">
        <f t="shared" si="34"/>
        <v>100</v>
      </c>
      <c r="V55" s="361" t="str">
        <f t="shared" si="35"/>
        <v/>
      </c>
      <c r="W55" s="361" t="str">
        <f t="shared" si="36"/>
        <v>P</v>
      </c>
      <c r="X55" s="361" t="str">
        <f t="shared" si="37"/>
        <v>I</v>
      </c>
      <c r="Y55" s="356">
        <f>IF('Marks Entry'!O57="","",'Marks Entry'!O57)</f>
        <v>5</v>
      </c>
      <c r="Z55" s="356">
        <f>IF('Marks Entry'!P57="","",'Marks Entry'!P57)</f>
        <v>6</v>
      </c>
      <c r="AA55" s="356">
        <f>IF('Marks Entry'!Q57="","",'Marks Entry'!Q57)</f>
        <v>9</v>
      </c>
      <c r="AB55" s="357">
        <f t="shared" si="38"/>
        <v>20</v>
      </c>
      <c r="AC55" s="380">
        <f t="shared" si="39"/>
        <v>14</v>
      </c>
      <c r="AD55" s="356">
        <f>IF('Marks Entry'!R57="","",'Marks Entry'!R57)</f>
        <v>12</v>
      </c>
      <c r="AE55" s="380">
        <f t="shared" si="40"/>
        <v>9</v>
      </c>
      <c r="AF55" s="377">
        <f>IF(AND($B55="NSO",$E55=""),"",IF(AND('Marks Entry'!S57="AB"),"AB",IF(AND('Marks Entry'!S57="ML"),"RE",IF('Marks Entry'!S57="","",ROUNDUP('Marks Entry'!S57*30/100,0)))))</f>
        <v>29</v>
      </c>
      <c r="AG55" s="381">
        <f t="shared" si="41"/>
        <v>52</v>
      </c>
      <c r="AH55" s="361">
        <f t="shared" si="42"/>
        <v>0</v>
      </c>
      <c r="AI55" s="361">
        <f t="shared" si="43"/>
        <v>0</v>
      </c>
      <c r="AJ55" s="362">
        <f t="shared" si="44"/>
        <v>100</v>
      </c>
      <c r="AK55" s="361" t="str">
        <f t="shared" si="45"/>
        <v/>
      </c>
      <c r="AL55" s="361" t="str">
        <f t="shared" si="46"/>
        <v>P</v>
      </c>
      <c r="AM55" s="361" t="str">
        <f t="shared" si="47"/>
        <v>II</v>
      </c>
      <c r="AN55" s="363">
        <f>IF('Marks Entry'!T57="","",'Marks Entry'!T57)</f>
        <v>1</v>
      </c>
      <c r="AO55" s="356">
        <f>IF('Marks Entry'!V57="","",'Marks Entry'!V57)</f>
        <v>9</v>
      </c>
      <c r="AP55" s="356">
        <f>IF('Marks Entry'!W57="","",'Marks Entry'!W57)</f>
        <v>8</v>
      </c>
      <c r="AQ55" s="356">
        <f>IF('Marks Entry'!X57="","",'Marks Entry'!X57)</f>
        <v>8</v>
      </c>
      <c r="AR55" s="357">
        <f t="shared" si="48"/>
        <v>25</v>
      </c>
      <c r="AS55" s="380">
        <f t="shared" si="49"/>
        <v>17</v>
      </c>
      <c r="AT55" s="356">
        <f>IF('Marks Entry'!Y57="","",'Marks Entry'!Y57)</f>
        <v>13</v>
      </c>
      <c r="AU55" s="356">
        <f>IF('Marks Entry'!Z57="","",'Marks Entry'!Z57)</f>
        <v>12</v>
      </c>
      <c r="AV55" s="356">
        <f t="shared" si="50"/>
        <v>25</v>
      </c>
      <c r="AW55" s="380">
        <f t="shared" si="51"/>
        <v>18</v>
      </c>
      <c r="AX55" s="377">
        <f>IF(AND($B55="NSO",$E55=""),"",IF(AND('Marks Entry'!AA57="AB",'Marks Entry'!AB57="AB"),"AB",IF(AND('Marks Entry'!AA57="ML",'Marks Entry'!AB57="ML"),"RE",IF('Marks Entry'!AA57="","",ROUNDUP(('Marks Entry'!AA57+'Marks Entry'!AB57)*30/100,0)))))</f>
        <v>28</v>
      </c>
      <c r="AY55" s="381">
        <f t="shared" si="52"/>
        <v>63</v>
      </c>
      <c r="AZ55" s="361">
        <f t="shared" si="53"/>
        <v>0</v>
      </c>
      <c r="BA55" s="361">
        <f t="shared" si="54"/>
        <v>0</v>
      </c>
      <c r="BB55" s="362">
        <f t="shared" si="55"/>
        <v>100</v>
      </c>
      <c r="BC55" s="361" t="str">
        <f t="shared" si="56"/>
        <v/>
      </c>
      <c r="BD55" s="361" t="str">
        <f t="shared" si="57"/>
        <v>P</v>
      </c>
      <c r="BE55" s="361" t="str">
        <f t="shared" si="58"/>
        <v>I</v>
      </c>
      <c r="BF55" s="363">
        <f>IF('Marks Entry'!AC57="","",'Marks Entry'!AC57)</f>
        <v>2</v>
      </c>
      <c r="BG55" s="356">
        <f>IF('Marks Entry'!AE57="","",'Marks Entry'!AE57)</f>
        <v>6</v>
      </c>
      <c r="BH55" s="356">
        <f>IF('Marks Entry'!AF57="","",'Marks Entry'!AF57)</f>
        <v>4</v>
      </c>
      <c r="BI55" s="356" t="str">
        <f>IF('Marks Entry'!AG57="","",'Marks Entry'!AG57)</f>
        <v>AB</v>
      </c>
      <c r="BJ55" s="357">
        <f t="shared" si="59"/>
        <v>10</v>
      </c>
      <c r="BK55" s="380">
        <f t="shared" si="60"/>
        <v>7</v>
      </c>
      <c r="BL55" s="356">
        <f>IF('Marks Entry'!AH57="","",'Marks Entry'!AH57)</f>
        <v>31</v>
      </c>
      <c r="BM55" s="356" t="str">
        <f>IF('Marks Entry'!AI57="","",'Marks Entry'!AI57)</f>
        <v/>
      </c>
      <c r="BN55" s="356">
        <f t="shared" si="61"/>
        <v>31</v>
      </c>
      <c r="BO55" s="380">
        <f t="shared" si="62"/>
        <v>23</v>
      </c>
      <c r="BP55" s="377">
        <f>IF(AND($B55="NSO",$E55=""),"",IF(AND('Marks Entry'!AJ57="AB",'Marks Entry'!AK57="AB"),"AB",IF(AND('Marks Entry'!AJ57="ML",'Marks Entry'!AK57="ML"),"RE",IF('Marks Entry'!AJ57="","",ROUNDUP(('Marks Entry'!AJ57+'Marks Entry'!AK57)*30/100,0)))))</f>
        <v>28</v>
      </c>
      <c r="BQ55" s="381">
        <f t="shared" si="63"/>
        <v>58</v>
      </c>
      <c r="BR55" s="361">
        <f t="shared" si="64"/>
        <v>0</v>
      </c>
      <c r="BS55" s="361">
        <f t="shared" si="65"/>
        <v>0</v>
      </c>
      <c r="BT55" s="362">
        <f t="shared" si="66"/>
        <v>100</v>
      </c>
      <c r="BU55" s="361" t="str">
        <f t="shared" si="67"/>
        <v/>
      </c>
      <c r="BV55" s="361" t="str">
        <f t="shared" si="68"/>
        <v>P</v>
      </c>
      <c r="BW55" s="361" t="str">
        <f t="shared" si="69"/>
        <v>II</v>
      </c>
      <c r="BX55" s="363">
        <f>IF('Marks Entry'!AL57="","",'Marks Entry'!AL57)</f>
        <v>3</v>
      </c>
      <c r="BY55" s="356">
        <f>IF('Marks Entry'!AN57="","",'Marks Entry'!AN57)</f>
        <v>4</v>
      </c>
      <c r="BZ55" s="356">
        <f>IF('Marks Entry'!AO57="","",'Marks Entry'!AO57)</f>
        <v>3</v>
      </c>
      <c r="CA55" s="356">
        <f>IF('Marks Entry'!AP57="","",'Marks Entry'!AP57)</f>
        <v>7</v>
      </c>
      <c r="CB55" s="357">
        <f t="shared" si="70"/>
        <v>14</v>
      </c>
      <c r="CC55" s="380">
        <f t="shared" si="71"/>
        <v>10</v>
      </c>
      <c r="CD55" s="356">
        <f>IF('Marks Entry'!AQ57="","",'Marks Entry'!AQ57)</f>
        <v>38</v>
      </c>
      <c r="CE55" s="356">
        <f>IF('Marks Entry'!AR57="","",'Marks Entry'!AR57)</f>
        <v>18</v>
      </c>
      <c r="CF55" s="356">
        <f t="shared" si="72"/>
        <v>56</v>
      </c>
      <c r="CG55" s="380">
        <f t="shared" si="73"/>
        <v>40</v>
      </c>
      <c r="CH55" s="377">
        <f>IF(AND($B55="NSO",$E55=""),"",IF(AND('Marks Entry'!AS57="AB",'Marks Entry'!AT57="AB"),"AB",IF(AND('Marks Entry'!AS57="ML",'Marks Entry'!AT57="ML"),"RE",IF('Marks Entry'!AS57="","",ROUNDUP(('Marks Entry'!AS57+'Marks Entry'!AT57)*30/100,0)))))</f>
        <v>28</v>
      </c>
      <c r="CI55" s="381">
        <f t="shared" si="74"/>
        <v>78</v>
      </c>
      <c r="CJ55" s="361">
        <f t="shared" si="75"/>
        <v>0</v>
      </c>
      <c r="CK55" s="361">
        <f t="shared" si="76"/>
        <v>0</v>
      </c>
      <c r="CL55" s="362">
        <f t="shared" si="77"/>
        <v>100</v>
      </c>
      <c r="CM55" s="361" t="str">
        <f t="shared" si="78"/>
        <v/>
      </c>
      <c r="CN55" s="361" t="str">
        <f t="shared" si="79"/>
        <v>P</v>
      </c>
      <c r="CO55" s="361" t="str">
        <f t="shared" si="80"/>
        <v>D</v>
      </c>
      <c r="CP55" s="363" t="str">
        <f>IF('Marks Entry'!AU57="","",'Marks Entry'!AU57)</f>
        <v/>
      </c>
      <c r="CQ55" s="356" t="str">
        <f>IF('Marks Entry'!AW57="","",'Marks Entry'!AW57)</f>
        <v/>
      </c>
      <c r="CR55" s="356" t="str">
        <f>IF('Marks Entry'!AX57="","",'Marks Entry'!AX57)</f>
        <v/>
      </c>
      <c r="CS55" s="356" t="str">
        <f>IF('Marks Entry'!AY57="","",'Marks Entry'!AY57)</f>
        <v/>
      </c>
      <c r="CT55" s="357" t="str">
        <f t="shared" si="81"/>
        <v/>
      </c>
      <c r="CU55" s="380" t="str">
        <f t="shared" si="82"/>
        <v/>
      </c>
      <c r="CV55" s="356" t="str">
        <f>IF('Marks Entry'!AZ57="","",'Marks Entry'!AZ57)</f>
        <v/>
      </c>
      <c r="CW55" s="356" t="str">
        <f>IF('Marks Entry'!BA57="","",'Marks Entry'!BA57)</f>
        <v/>
      </c>
      <c r="CX55" s="356" t="str">
        <f t="shared" si="83"/>
        <v/>
      </c>
      <c r="CY55" s="380" t="str">
        <f t="shared" si="84"/>
        <v/>
      </c>
      <c r="CZ55" s="377" t="str">
        <f>IF(AND($B55="NSO",$E55=""),"",IF(AND('Marks Entry'!BB57="AB",'Marks Entry'!BC57="AB"),"AB",IF(AND('Marks Entry'!BB57="ML",'Marks Entry'!BC57="ML"),"RE",IF('Marks Entry'!BB57="","",ROUNDUP(('Marks Entry'!BB57+'Marks Entry'!BC57)*30/100,0)))))</f>
        <v/>
      </c>
      <c r="DA55" s="381" t="str">
        <f t="shared" si="85"/>
        <v/>
      </c>
      <c r="DB55" s="361">
        <f t="shared" si="86"/>
        <v>0</v>
      </c>
      <c r="DC55" s="361">
        <f t="shared" si="87"/>
        <v>0</v>
      </c>
      <c r="DD55" s="362" t="str">
        <f t="shared" si="88"/>
        <v/>
      </c>
      <c r="DE55" s="361" t="str">
        <f t="shared" si="89"/>
        <v/>
      </c>
      <c r="DF55" s="361" t="str">
        <f t="shared" si="90"/>
        <v/>
      </c>
      <c r="DG55" s="361" t="str">
        <f t="shared" si="91"/>
        <v/>
      </c>
      <c r="DH55" s="361">
        <f t="shared" si="92"/>
        <v>0</v>
      </c>
      <c r="DI55" s="382" t="str">
        <f t="shared" si="93"/>
        <v>I</v>
      </c>
      <c r="DJ55" s="382" t="str">
        <f t="shared" si="94"/>
        <v>II</v>
      </c>
      <c r="DK55" s="382" t="str">
        <f t="shared" si="95"/>
        <v>I</v>
      </c>
      <c r="DL55" s="382" t="str">
        <f t="shared" si="96"/>
        <v>II</v>
      </c>
      <c r="DM55" s="382" t="str">
        <f t="shared" si="97"/>
        <v>D</v>
      </c>
      <c r="DN55" s="382" t="str">
        <f t="shared" si="98"/>
        <v/>
      </c>
      <c r="DO55" s="365">
        <f t="shared" si="99"/>
        <v>0</v>
      </c>
      <c r="DP55" s="365">
        <f t="shared" si="100"/>
        <v>0</v>
      </c>
      <c r="DQ55" s="365">
        <f t="shared" si="101"/>
        <v>0</v>
      </c>
      <c r="DR55" s="365">
        <f t="shared" si="102"/>
        <v>0</v>
      </c>
      <c r="DS55" s="365">
        <f t="shared" si="103"/>
        <v>0</v>
      </c>
      <c r="DT55" s="383" t="str">
        <f t="shared" si="104"/>
        <v>PASS</v>
      </c>
      <c r="DU55" s="482">
        <f>IF('Marks Entry'!BD57="","",'Marks Entry'!BD57)</f>
        <v>28</v>
      </c>
      <c r="DV55" s="482">
        <f>IF('Marks Entry'!BE57="","",'Marks Entry'!BE57)</f>
        <v>25</v>
      </c>
      <c r="DW55" s="482">
        <f>IF('Marks Entry'!BF57="","",'Marks Entry'!BF57)</f>
        <v>40</v>
      </c>
      <c r="DX55" s="384">
        <f t="shared" si="105"/>
        <v>93</v>
      </c>
      <c r="DY55" s="356" t="str">
        <f t="shared" si="106"/>
        <v>I</v>
      </c>
      <c r="DZ55" s="385" t="str">
        <f t="shared" si="107"/>
        <v/>
      </c>
      <c r="EA55" s="356" t="str">
        <f t="shared" si="108"/>
        <v>II</v>
      </c>
      <c r="EB55" s="385" t="str">
        <f t="shared" si="109"/>
        <v/>
      </c>
      <c r="EC55" s="356" t="str">
        <f t="shared" si="110"/>
        <v>I</v>
      </c>
      <c r="ED55" s="356" t="str">
        <f t="shared" si="111"/>
        <v>I</v>
      </c>
      <c r="EE55" s="356" t="str">
        <f t="shared" si="112"/>
        <v/>
      </c>
      <c r="EF55" s="386" t="str">
        <f t="shared" si="113"/>
        <v/>
      </c>
      <c r="EG55" s="385" t="str">
        <f t="shared" si="114"/>
        <v/>
      </c>
      <c r="EH55" s="356" t="str">
        <f t="shared" si="115"/>
        <v>II</v>
      </c>
      <c r="EI55" s="356" t="str">
        <f t="shared" si="116"/>
        <v/>
      </c>
      <c r="EJ55" s="356" t="str">
        <f t="shared" si="117"/>
        <v>II</v>
      </c>
      <c r="EK55" s="356" t="str">
        <f t="shared" si="118"/>
        <v/>
      </c>
      <c r="EL55" s="385" t="str">
        <f t="shared" si="119"/>
        <v/>
      </c>
      <c r="EM55" s="356" t="str">
        <f t="shared" si="120"/>
        <v>D</v>
      </c>
      <c r="EN55" s="356" t="str">
        <f t="shared" si="121"/>
        <v/>
      </c>
      <c r="EO55" s="356" t="str">
        <f t="shared" si="122"/>
        <v/>
      </c>
      <c r="EP55" s="356" t="str">
        <f t="shared" si="123"/>
        <v>D</v>
      </c>
      <c r="EQ55" s="385" t="str">
        <f t="shared" si="124"/>
        <v/>
      </c>
      <c r="ER55" s="356" t="str">
        <f t="shared" si="125"/>
        <v/>
      </c>
      <c r="ES55" s="356" t="str">
        <f t="shared" si="126"/>
        <v/>
      </c>
      <c r="ET55" s="356" t="str">
        <f t="shared" si="127"/>
        <v/>
      </c>
      <c r="EU55" s="356" t="str">
        <f t="shared" si="128"/>
        <v/>
      </c>
      <c r="EV55" s="385" t="str">
        <f t="shared" si="129"/>
        <v/>
      </c>
      <c r="EW55" s="385" t="str">
        <f t="shared" si="130"/>
        <v>D</v>
      </c>
      <c r="EX55" s="387">
        <f>IF('Student DATA Entry'!I52="","",'Student DATA Entry'!I52)</f>
        <v>370</v>
      </c>
      <c r="EY55" s="388">
        <f>IF('Student DATA Entry'!J52="","",'Student DATA Entry'!J52)</f>
        <v>298</v>
      </c>
      <c r="EZ55" s="373" t="str">
        <f t="shared" si="131"/>
        <v xml:space="preserve">      </v>
      </c>
      <c r="FA55" s="373" t="str">
        <f t="shared" si="132"/>
        <v xml:space="preserve">      </v>
      </c>
      <c r="FB55" s="373" t="str">
        <f t="shared" si="133"/>
        <v xml:space="preserve">      </v>
      </c>
      <c r="FC55" s="373" t="str">
        <f t="shared" si="134"/>
        <v xml:space="preserve">          INFORMATION TECHNOLOGY AND PROCESSING 1    </v>
      </c>
      <c r="FD55" s="373" t="str">
        <f t="shared" si="135"/>
        <v>Promoted to Class 12th</v>
      </c>
      <c r="FE55" s="484">
        <f t="shared" si="136"/>
        <v>318</v>
      </c>
      <c r="FF55" s="390">
        <f t="shared" si="137"/>
        <v>63.6</v>
      </c>
      <c r="FG55" s="483" t="str">
        <f t="shared" si="138"/>
        <v>I</v>
      </c>
      <c r="FH55" s="392">
        <f t="shared" si="27"/>
        <v>1.9999999999999964</v>
      </c>
      <c r="FI55" s="482" t="str">
        <f t="shared" si="139"/>
        <v/>
      </c>
      <c r="FJ55" s="394"/>
    </row>
    <row r="56" spans="1:166" s="393" customFormat="1" ht="22" customHeight="1">
      <c r="A56" s="375">
        <v>51</v>
      </c>
      <c r="B56" s="376">
        <f>IF('Marks Entry'!B58="","",VALUE('Marks Entry'!B58))</f>
        <v>1152</v>
      </c>
      <c r="C56" s="377">
        <f>IF('Marks Entry'!C58="","",'Marks Entry'!C58)</f>
        <v>6398</v>
      </c>
      <c r="D56" s="378">
        <f>IF('Marks Entry'!D58="","",'Marks Entry'!D58)</f>
        <v>38168</v>
      </c>
      <c r="E56" s="379" t="str">
        <f>IF('Marks Entry'!E58="","",'Marks Entry'!E58)</f>
        <v>SUNIL MEGHWAL</v>
      </c>
      <c r="F56" s="379" t="str">
        <f>IF('Marks Entry'!F58="","",'Marks Entry'!F58)</f>
        <v>PRAKASH CHAND MEGHWAL</v>
      </c>
      <c r="G56" s="379" t="str">
        <f>IF('Marks Entry'!G58="","",'Marks Entry'!G58)</f>
        <v>SUSHILA</v>
      </c>
      <c r="H56" s="356" t="str">
        <f>IF('Marks Entry'!H58="","",'Marks Entry'!H58)</f>
        <v>GEN</v>
      </c>
      <c r="I56" s="356" t="str">
        <f>IF('Marks Entry'!I58="","",'Marks Entry'!I58)</f>
        <v>M</v>
      </c>
      <c r="J56" s="356">
        <f>IF('Marks Entry'!J58="","",'Marks Entry'!J58)</f>
        <v>4</v>
      </c>
      <c r="K56" s="356">
        <f>IF('Marks Entry'!K58="","",'Marks Entry'!K58)</f>
        <v>7</v>
      </c>
      <c r="L56" s="356">
        <f>IF('Marks Entry'!L58="","",'Marks Entry'!L58)</f>
        <v>8</v>
      </c>
      <c r="M56" s="357">
        <f t="shared" si="28"/>
        <v>19</v>
      </c>
      <c r="N56" s="380">
        <f t="shared" si="29"/>
        <v>13</v>
      </c>
      <c r="O56" s="356">
        <f>IF('Marks Entry'!M58="","",'Marks Entry'!M58)</f>
        <v>35</v>
      </c>
      <c r="P56" s="380">
        <f t="shared" si="30"/>
        <v>25</v>
      </c>
      <c r="Q56" s="377">
        <f>IF(AND($B56="NSO",$E56="",O56=""),"",IF(AND('Marks Entry'!N58="AB"),"AB",IF(AND('Marks Entry'!N58="ML"),"RE",IF('Marks Entry'!N58="","",ROUNDUP('Marks Entry'!N58*30/100,0)))))</f>
        <v>29</v>
      </c>
      <c r="R56" s="381">
        <f t="shared" si="31"/>
        <v>67</v>
      </c>
      <c r="S56" s="361">
        <f t="shared" si="32"/>
        <v>0</v>
      </c>
      <c r="T56" s="361">
        <f t="shared" si="33"/>
        <v>0</v>
      </c>
      <c r="U56" s="362">
        <f t="shared" si="34"/>
        <v>100</v>
      </c>
      <c r="V56" s="361" t="str">
        <f t="shared" si="35"/>
        <v/>
      </c>
      <c r="W56" s="361" t="str">
        <f t="shared" si="36"/>
        <v>P</v>
      </c>
      <c r="X56" s="361" t="str">
        <f t="shared" si="37"/>
        <v>I</v>
      </c>
      <c r="Y56" s="356">
        <f>IF('Marks Entry'!O58="","",'Marks Entry'!O58)</f>
        <v>5</v>
      </c>
      <c r="Z56" s="356">
        <f>IF('Marks Entry'!P58="","",'Marks Entry'!P58)</f>
        <v>6</v>
      </c>
      <c r="AA56" s="356">
        <f>IF('Marks Entry'!Q58="","",'Marks Entry'!Q58)</f>
        <v>7</v>
      </c>
      <c r="AB56" s="357">
        <f t="shared" si="38"/>
        <v>18</v>
      </c>
      <c r="AC56" s="380">
        <f t="shared" si="39"/>
        <v>12</v>
      </c>
      <c r="AD56" s="356">
        <f>IF('Marks Entry'!R58="","",'Marks Entry'!R58)</f>
        <v>12</v>
      </c>
      <c r="AE56" s="380">
        <f t="shared" si="40"/>
        <v>9</v>
      </c>
      <c r="AF56" s="377">
        <f>IF(AND($B56="NSO",$E56=""),"",IF(AND('Marks Entry'!S58="AB"),"AB",IF(AND('Marks Entry'!S58="ML"),"RE",IF('Marks Entry'!S58="","",ROUNDUP('Marks Entry'!S58*30/100,0)))))</f>
        <v>29</v>
      </c>
      <c r="AG56" s="381">
        <f t="shared" si="41"/>
        <v>50</v>
      </c>
      <c r="AH56" s="361">
        <f t="shared" si="42"/>
        <v>0</v>
      </c>
      <c r="AI56" s="361">
        <f t="shared" si="43"/>
        <v>0</v>
      </c>
      <c r="AJ56" s="362">
        <f t="shared" si="44"/>
        <v>100</v>
      </c>
      <c r="AK56" s="361" t="str">
        <f t="shared" si="45"/>
        <v/>
      </c>
      <c r="AL56" s="361" t="str">
        <f t="shared" si="46"/>
        <v>P</v>
      </c>
      <c r="AM56" s="361" t="str">
        <f t="shared" si="47"/>
        <v>II</v>
      </c>
      <c r="AN56" s="363">
        <f>IF('Marks Entry'!T58="","",'Marks Entry'!T58)</f>
        <v>1</v>
      </c>
      <c r="AO56" s="356">
        <f>IF('Marks Entry'!V58="","",'Marks Entry'!V58)</f>
        <v>9</v>
      </c>
      <c r="AP56" s="356">
        <f>IF('Marks Entry'!W58="","",'Marks Entry'!W58)</f>
        <v>8</v>
      </c>
      <c r="AQ56" s="356">
        <f>IF('Marks Entry'!X58="","",'Marks Entry'!X58)</f>
        <v>8</v>
      </c>
      <c r="AR56" s="357">
        <f t="shared" si="48"/>
        <v>25</v>
      </c>
      <c r="AS56" s="380">
        <f t="shared" si="49"/>
        <v>17</v>
      </c>
      <c r="AT56" s="356">
        <f>IF('Marks Entry'!Y58="","",'Marks Entry'!Y58)</f>
        <v>13</v>
      </c>
      <c r="AU56" s="356">
        <f>IF('Marks Entry'!Z58="","",'Marks Entry'!Z58)</f>
        <v>12</v>
      </c>
      <c r="AV56" s="356">
        <f t="shared" si="50"/>
        <v>25</v>
      </c>
      <c r="AW56" s="380">
        <f t="shared" si="51"/>
        <v>18</v>
      </c>
      <c r="AX56" s="377">
        <f>IF(AND($B56="NSO",$E56=""),"",IF(AND('Marks Entry'!AA58="AB",'Marks Entry'!AB58="AB"),"AB",IF(AND('Marks Entry'!AA58="ML",'Marks Entry'!AB58="ML"),"RE",IF('Marks Entry'!AA58="","",ROUNDUP(('Marks Entry'!AA58+'Marks Entry'!AB58)*30/100,0)))))</f>
        <v>28</v>
      </c>
      <c r="AY56" s="381">
        <f t="shared" si="52"/>
        <v>63</v>
      </c>
      <c r="AZ56" s="361">
        <f t="shared" si="53"/>
        <v>0</v>
      </c>
      <c r="BA56" s="361">
        <f t="shared" si="54"/>
        <v>0</v>
      </c>
      <c r="BB56" s="362">
        <f t="shared" si="55"/>
        <v>100</v>
      </c>
      <c r="BC56" s="361" t="str">
        <f t="shared" si="56"/>
        <v/>
      </c>
      <c r="BD56" s="361" t="str">
        <f t="shared" si="57"/>
        <v>P</v>
      </c>
      <c r="BE56" s="361" t="str">
        <f t="shared" si="58"/>
        <v>I</v>
      </c>
      <c r="BF56" s="363">
        <f>IF('Marks Entry'!AC58="","",'Marks Entry'!AC58)</f>
        <v>2</v>
      </c>
      <c r="BG56" s="356">
        <f>IF('Marks Entry'!AE58="","",'Marks Entry'!AE58)</f>
        <v>6</v>
      </c>
      <c r="BH56" s="356">
        <f>IF('Marks Entry'!AF58="","",'Marks Entry'!AF58)</f>
        <v>4</v>
      </c>
      <c r="BI56" s="356" t="str">
        <f>IF('Marks Entry'!AG58="","",'Marks Entry'!AG58)</f>
        <v>AB</v>
      </c>
      <c r="BJ56" s="357">
        <f t="shared" si="59"/>
        <v>10</v>
      </c>
      <c r="BK56" s="380">
        <f t="shared" si="60"/>
        <v>7</v>
      </c>
      <c r="BL56" s="356">
        <f>IF('Marks Entry'!AH58="","",'Marks Entry'!AH58)</f>
        <v>31</v>
      </c>
      <c r="BM56" s="356" t="str">
        <f>IF('Marks Entry'!AI58="","",'Marks Entry'!AI58)</f>
        <v/>
      </c>
      <c r="BN56" s="356">
        <f t="shared" si="61"/>
        <v>31</v>
      </c>
      <c r="BO56" s="380">
        <f t="shared" si="62"/>
        <v>23</v>
      </c>
      <c r="BP56" s="377">
        <f>IF(AND($B56="NSO",$E56=""),"",IF(AND('Marks Entry'!AJ58="AB",'Marks Entry'!AK58="AB"),"AB",IF(AND('Marks Entry'!AJ58="ML",'Marks Entry'!AK58="ML"),"RE",IF('Marks Entry'!AJ58="","",ROUNDUP(('Marks Entry'!AJ58+'Marks Entry'!AK58)*30/100,0)))))</f>
        <v>28</v>
      </c>
      <c r="BQ56" s="381">
        <f t="shared" si="63"/>
        <v>58</v>
      </c>
      <c r="BR56" s="361">
        <f t="shared" si="64"/>
        <v>0</v>
      </c>
      <c r="BS56" s="361">
        <f t="shared" si="65"/>
        <v>0</v>
      </c>
      <c r="BT56" s="362">
        <f t="shared" si="66"/>
        <v>100</v>
      </c>
      <c r="BU56" s="361" t="str">
        <f t="shared" si="67"/>
        <v/>
      </c>
      <c r="BV56" s="361" t="str">
        <f t="shared" si="68"/>
        <v>P</v>
      </c>
      <c r="BW56" s="361" t="str">
        <f t="shared" si="69"/>
        <v>II</v>
      </c>
      <c r="BX56" s="363">
        <f>IF('Marks Entry'!AL58="","",'Marks Entry'!AL58)</f>
        <v>3</v>
      </c>
      <c r="BY56" s="356">
        <f>IF('Marks Entry'!AN58="","",'Marks Entry'!AN58)</f>
        <v>4</v>
      </c>
      <c r="BZ56" s="356">
        <f>IF('Marks Entry'!AO58="","",'Marks Entry'!AO58)</f>
        <v>3</v>
      </c>
      <c r="CA56" s="356">
        <f>IF('Marks Entry'!AP58="","",'Marks Entry'!AP58)</f>
        <v>7</v>
      </c>
      <c r="CB56" s="357">
        <f t="shared" si="70"/>
        <v>14</v>
      </c>
      <c r="CC56" s="380">
        <f t="shared" si="71"/>
        <v>10</v>
      </c>
      <c r="CD56" s="356">
        <f>IF('Marks Entry'!AQ58="","",'Marks Entry'!AQ58)</f>
        <v>38</v>
      </c>
      <c r="CE56" s="356">
        <f>IF('Marks Entry'!AR58="","",'Marks Entry'!AR58)</f>
        <v>18</v>
      </c>
      <c r="CF56" s="356">
        <f t="shared" si="72"/>
        <v>56</v>
      </c>
      <c r="CG56" s="380">
        <f t="shared" si="73"/>
        <v>40</v>
      </c>
      <c r="CH56" s="377">
        <f>IF(AND($B56="NSO",$E56=""),"",IF(AND('Marks Entry'!AS58="AB",'Marks Entry'!AT58="AB"),"AB",IF(AND('Marks Entry'!AS58="ML",'Marks Entry'!AT58="ML"),"RE",IF('Marks Entry'!AS58="","",ROUNDUP(('Marks Entry'!AS58+'Marks Entry'!AT58)*30/100,0)))))</f>
        <v>28</v>
      </c>
      <c r="CI56" s="381">
        <f t="shared" si="74"/>
        <v>78</v>
      </c>
      <c r="CJ56" s="361">
        <f t="shared" si="75"/>
        <v>0</v>
      </c>
      <c r="CK56" s="361">
        <f t="shared" si="76"/>
        <v>0</v>
      </c>
      <c r="CL56" s="362">
        <f t="shared" si="77"/>
        <v>100</v>
      </c>
      <c r="CM56" s="361" t="str">
        <f t="shared" si="78"/>
        <v/>
      </c>
      <c r="CN56" s="361" t="str">
        <f t="shared" si="79"/>
        <v>P</v>
      </c>
      <c r="CO56" s="361" t="str">
        <f t="shared" si="80"/>
        <v>D</v>
      </c>
      <c r="CP56" s="363" t="str">
        <f>IF('Marks Entry'!AU58="","",'Marks Entry'!AU58)</f>
        <v/>
      </c>
      <c r="CQ56" s="356" t="str">
        <f>IF('Marks Entry'!AW58="","",'Marks Entry'!AW58)</f>
        <v/>
      </c>
      <c r="CR56" s="356" t="str">
        <f>IF('Marks Entry'!AX58="","",'Marks Entry'!AX58)</f>
        <v/>
      </c>
      <c r="CS56" s="356" t="str">
        <f>IF('Marks Entry'!AY58="","",'Marks Entry'!AY58)</f>
        <v/>
      </c>
      <c r="CT56" s="357" t="str">
        <f t="shared" si="81"/>
        <v/>
      </c>
      <c r="CU56" s="380" t="str">
        <f t="shared" si="82"/>
        <v/>
      </c>
      <c r="CV56" s="356" t="str">
        <f>IF('Marks Entry'!AZ58="","",'Marks Entry'!AZ58)</f>
        <v/>
      </c>
      <c r="CW56" s="356" t="str">
        <f>IF('Marks Entry'!BA58="","",'Marks Entry'!BA58)</f>
        <v/>
      </c>
      <c r="CX56" s="356" t="str">
        <f t="shared" si="83"/>
        <v/>
      </c>
      <c r="CY56" s="380" t="str">
        <f t="shared" si="84"/>
        <v/>
      </c>
      <c r="CZ56" s="377" t="str">
        <f>IF(AND($B56="NSO",$E56=""),"",IF(AND('Marks Entry'!BB58="AB",'Marks Entry'!BC58="AB"),"AB",IF(AND('Marks Entry'!BB58="ML",'Marks Entry'!BC58="ML"),"RE",IF('Marks Entry'!BB58="","",ROUNDUP(('Marks Entry'!BB58+'Marks Entry'!BC58)*30/100,0)))))</f>
        <v/>
      </c>
      <c r="DA56" s="381" t="str">
        <f t="shared" si="85"/>
        <v/>
      </c>
      <c r="DB56" s="361">
        <f t="shared" si="86"/>
        <v>0</v>
      </c>
      <c r="DC56" s="361">
        <f t="shared" si="87"/>
        <v>0</v>
      </c>
      <c r="DD56" s="362" t="str">
        <f t="shared" si="88"/>
        <v/>
      </c>
      <c r="DE56" s="361" t="str">
        <f t="shared" si="89"/>
        <v/>
      </c>
      <c r="DF56" s="361" t="str">
        <f t="shared" si="90"/>
        <v/>
      </c>
      <c r="DG56" s="361" t="str">
        <f t="shared" si="91"/>
        <v/>
      </c>
      <c r="DH56" s="361">
        <f t="shared" si="92"/>
        <v>0</v>
      </c>
      <c r="DI56" s="382" t="str">
        <f t="shared" si="93"/>
        <v>I</v>
      </c>
      <c r="DJ56" s="382" t="str">
        <f t="shared" si="94"/>
        <v>II</v>
      </c>
      <c r="DK56" s="382" t="str">
        <f t="shared" si="95"/>
        <v>I</v>
      </c>
      <c r="DL56" s="382" t="str">
        <f t="shared" si="96"/>
        <v>II</v>
      </c>
      <c r="DM56" s="382" t="str">
        <f t="shared" si="97"/>
        <v>D</v>
      </c>
      <c r="DN56" s="382" t="str">
        <f t="shared" si="98"/>
        <v/>
      </c>
      <c r="DO56" s="365">
        <f t="shared" si="99"/>
        <v>0</v>
      </c>
      <c r="DP56" s="365">
        <f t="shared" si="100"/>
        <v>0</v>
      </c>
      <c r="DQ56" s="365">
        <f t="shared" si="101"/>
        <v>0</v>
      </c>
      <c r="DR56" s="365">
        <f t="shared" si="102"/>
        <v>0</v>
      </c>
      <c r="DS56" s="365">
        <f t="shared" si="103"/>
        <v>0</v>
      </c>
      <c r="DT56" s="383" t="str">
        <f t="shared" si="104"/>
        <v>PASS</v>
      </c>
      <c r="DU56" s="482">
        <f>IF('Marks Entry'!BD58="","",'Marks Entry'!BD58)</f>
        <v>28</v>
      </c>
      <c r="DV56" s="482">
        <f>IF('Marks Entry'!BE58="","",'Marks Entry'!BE58)</f>
        <v>25</v>
      </c>
      <c r="DW56" s="482">
        <f>IF('Marks Entry'!BF58="","",'Marks Entry'!BF58)</f>
        <v>40</v>
      </c>
      <c r="DX56" s="384">
        <f t="shared" si="105"/>
        <v>93</v>
      </c>
      <c r="DY56" s="356" t="str">
        <f t="shared" si="106"/>
        <v>I</v>
      </c>
      <c r="DZ56" s="385" t="str">
        <f t="shared" si="107"/>
        <v/>
      </c>
      <c r="EA56" s="356" t="str">
        <f t="shared" si="108"/>
        <v>II</v>
      </c>
      <c r="EB56" s="385" t="str">
        <f t="shared" si="109"/>
        <v/>
      </c>
      <c r="EC56" s="356" t="str">
        <f t="shared" si="110"/>
        <v>I</v>
      </c>
      <c r="ED56" s="356" t="str">
        <f t="shared" si="111"/>
        <v>I</v>
      </c>
      <c r="EE56" s="356" t="str">
        <f t="shared" si="112"/>
        <v/>
      </c>
      <c r="EF56" s="386" t="str">
        <f t="shared" si="113"/>
        <v/>
      </c>
      <c r="EG56" s="385" t="str">
        <f t="shared" si="114"/>
        <v/>
      </c>
      <c r="EH56" s="356" t="str">
        <f t="shared" si="115"/>
        <v>II</v>
      </c>
      <c r="EI56" s="356" t="str">
        <f t="shared" si="116"/>
        <v/>
      </c>
      <c r="EJ56" s="356" t="str">
        <f t="shared" si="117"/>
        <v>II</v>
      </c>
      <c r="EK56" s="356" t="str">
        <f t="shared" si="118"/>
        <v/>
      </c>
      <c r="EL56" s="385" t="str">
        <f t="shared" si="119"/>
        <v/>
      </c>
      <c r="EM56" s="356" t="str">
        <f t="shared" si="120"/>
        <v>D</v>
      </c>
      <c r="EN56" s="356" t="str">
        <f t="shared" si="121"/>
        <v/>
      </c>
      <c r="EO56" s="356" t="str">
        <f t="shared" si="122"/>
        <v/>
      </c>
      <c r="EP56" s="356" t="str">
        <f t="shared" si="123"/>
        <v>D</v>
      </c>
      <c r="EQ56" s="385" t="str">
        <f t="shared" si="124"/>
        <v/>
      </c>
      <c r="ER56" s="356" t="str">
        <f t="shared" si="125"/>
        <v/>
      </c>
      <c r="ES56" s="356" t="str">
        <f t="shared" si="126"/>
        <v/>
      </c>
      <c r="ET56" s="356" t="str">
        <f t="shared" si="127"/>
        <v/>
      </c>
      <c r="EU56" s="356" t="str">
        <f t="shared" si="128"/>
        <v/>
      </c>
      <c r="EV56" s="385" t="str">
        <f t="shared" si="129"/>
        <v/>
      </c>
      <c r="EW56" s="385" t="str">
        <f t="shared" si="130"/>
        <v>D</v>
      </c>
      <c r="EX56" s="387">
        <f>IF('Student DATA Entry'!I53="","",'Student DATA Entry'!I53)</f>
        <v>370</v>
      </c>
      <c r="EY56" s="388">
        <f>IF('Student DATA Entry'!J53="","",'Student DATA Entry'!J53)</f>
        <v>284</v>
      </c>
      <c r="EZ56" s="373" t="str">
        <f t="shared" si="131"/>
        <v xml:space="preserve">      </v>
      </c>
      <c r="FA56" s="373" t="str">
        <f t="shared" si="132"/>
        <v xml:space="preserve">      </v>
      </c>
      <c r="FB56" s="373" t="str">
        <f t="shared" si="133"/>
        <v xml:space="preserve">      </v>
      </c>
      <c r="FC56" s="373" t="str">
        <f t="shared" si="134"/>
        <v xml:space="preserve">          INFORMATION TECHNOLOGY AND PROCESSING 1    </v>
      </c>
      <c r="FD56" s="373" t="str">
        <f t="shared" si="135"/>
        <v>Promoted to Class 12th</v>
      </c>
      <c r="FE56" s="484">
        <f t="shared" si="136"/>
        <v>316</v>
      </c>
      <c r="FF56" s="390">
        <f t="shared" si="137"/>
        <v>63.2</v>
      </c>
      <c r="FG56" s="483" t="str">
        <f t="shared" si="138"/>
        <v>I</v>
      </c>
      <c r="FH56" s="392">
        <f t="shared" si="27"/>
        <v>4.0000000000000293</v>
      </c>
      <c r="FI56" s="482" t="str">
        <f t="shared" si="139"/>
        <v/>
      </c>
    </row>
    <row r="57" spans="1:166" s="393" customFormat="1" ht="22" customHeight="1">
      <c r="A57" s="375">
        <v>52</v>
      </c>
      <c r="B57" s="376">
        <f>IF('Marks Entry'!B59="","",VALUE('Marks Entry'!B59))</f>
        <v>1153</v>
      </c>
      <c r="C57" s="377">
        <f>IF('Marks Entry'!C59="","",'Marks Entry'!C59)</f>
        <v>6329</v>
      </c>
      <c r="D57" s="378">
        <f>IF('Marks Entry'!D59="","",'Marks Entry'!D59)</f>
        <v>37863</v>
      </c>
      <c r="E57" s="379" t="str">
        <f>IF('Marks Entry'!E59="","",'Marks Entry'!E59)</f>
        <v>SUNIL SAINI</v>
      </c>
      <c r="F57" s="379" t="str">
        <f>IF('Marks Entry'!F59="","",'Marks Entry'!F59)</f>
        <v>RAMRATAN SAINI</v>
      </c>
      <c r="G57" s="379" t="str">
        <f>IF('Marks Entry'!G59="","",'Marks Entry'!G59)</f>
        <v>KESHAR DEVI</v>
      </c>
      <c r="H57" s="356" t="str">
        <f>IF('Marks Entry'!H59="","",'Marks Entry'!H59)</f>
        <v>OBC</v>
      </c>
      <c r="I57" s="356" t="str">
        <f>IF('Marks Entry'!I59="","",'Marks Entry'!I59)</f>
        <v>M</v>
      </c>
      <c r="J57" s="356">
        <f>IF('Marks Entry'!J59="","",'Marks Entry'!J59)</f>
        <v>4</v>
      </c>
      <c r="K57" s="356">
        <f>IF('Marks Entry'!K59="","",'Marks Entry'!K59)</f>
        <v>7</v>
      </c>
      <c r="L57" s="356">
        <f>IF('Marks Entry'!L59="","",'Marks Entry'!L59)</f>
        <v>8</v>
      </c>
      <c r="M57" s="357">
        <f t="shared" si="28"/>
        <v>19</v>
      </c>
      <c r="N57" s="380">
        <f t="shared" si="29"/>
        <v>13</v>
      </c>
      <c r="O57" s="356">
        <f>IF('Marks Entry'!M59="","",'Marks Entry'!M59)</f>
        <v>35</v>
      </c>
      <c r="P57" s="380">
        <f t="shared" si="30"/>
        <v>25</v>
      </c>
      <c r="Q57" s="377">
        <f>IF(AND($B57="NSO",$E57="",O57=""),"",IF(AND('Marks Entry'!N59="AB"),"AB",IF(AND('Marks Entry'!N59="ML"),"RE",IF('Marks Entry'!N59="","",ROUNDUP('Marks Entry'!N59*30/100,0)))))</f>
        <v>29</v>
      </c>
      <c r="R57" s="381">
        <f t="shared" si="31"/>
        <v>67</v>
      </c>
      <c r="S57" s="361">
        <f t="shared" si="32"/>
        <v>0</v>
      </c>
      <c r="T57" s="361">
        <f t="shared" si="33"/>
        <v>0</v>
      </c>
      <c r="U57" s="362">
        <f t="shared" si="34"/>
        <v>100</v>
      </c>
      <c r="V57" s="361" t="str">
        <f t="shared" si="35"/>
        <v/>
      </c>
      <c r="W57" s="361" t="str">
        <f t="shared" si="36"/>
        <v>P</v>
      </c>
      <c r="X57" s="361" t="str">
        <f t="shared" si="37"/>
        <v>I</v>
      </c>
      <c r="Y57" s="356">
        <f>IF('Marks Entry'!O59="","",'Marks Entry'!O59)</f>
        <v>5</v>
      </c>
      <c r="Z57" s="356">
        <f>IF('Marks Entry'!P59="","",'Marks Entry'!P59)</f>
        <v>6</v>
      </c>
      <c r="AA57" s="356">
        <f>IF('Marks Entry'!Q59="","",'Marks Entry'!Q59)</f>
        <v>7</v>
      </c>
      <c r="AB57" s="357">
        <f t="shared" si="38"/>
        <v>18</v>
      </c>
      <c r="AC57" s="380">
        <f t="shared" si="39"/>
        <v>12</v>
      </c>
      <c r="AD57" s="356">
        <f>IF('Marks Entry'!R59="","",'Marks Entry'!R59)</f>
        <v>12</v>
      </c>
      <c r="AE57" s="380">
        <f t="shared" si="40"/>
        <v>9</v>
      </c>
      <c r="AF57" s="377">
        <f>IF(AND($B57="NSO",$E57=""),"",IF(AND('Marks Entry'!S59="AB"),"AB",IF(AND('Marks Entry'!S59="ML"),"RE",IF('Marks Entry'!S59="","",ROUNDUP('Marks Entry'!S59*30/100,0)))))</f>
        <v>29</v>
      </c>
      <c r="AG57" s="381">
        <f t="shared" si="41"/>
        <v>50</v>
      </c>
      <c r="AH57" s="361">
        <f t="shared" si="42"/>
        <v>0</v>
      </c>
      <c r="AI57" s="361">
        <f t="shared" si="43"/>
        <v>0</v>
      </c>
      <c r="AJ57" s="362">
        <f t="shared" si="44"/>
        <v>100</v>
      </c>
      <c r="AK57" s="361" t="str">
        <f t="shared" si="45"/>
        <v/>
      </c>
      <c r="AL57" s="361" t="str">
        <f t="shared" si="46"/>
        <v>P</v>
      </c>
      <c r="AM57" s="361" t="str">
        <f t="shared" si="47"/>
        <v>II</v>
      </c>
      <c r="AN57" s="363">
        <f>IF('Marks Entry'!T59="","",'Marks Entry'!T59)</f>
        <v>1</v>
      </c>
      <c r="AO57" s="356">
        <f>IF('Marks Entry'!V59="","",'Marks Entry'!V59)</f>
        <v>9</v>
      </c>
      <c r="AP57" s="356">
        <f>IF('Marks Entry'!W59="","",'Marks Entry'!W59)</f>
        <v>8</v>
      </c>
      <c r="AQ57" s="356">
        <f>IF('Marks Entry'!X59="","",'Marks Entry'!X59)</f>
        <v>8</v>
      </c>
      <c r="AR57" s="357">
        <f t="shared" si="48"/>
        <v>25</v>
      </c>
      <c r="AS57" s="380">
        <f t="shared" si="49"/>
        <v>17</v>
      </c>
      <c r="AT57" s="356">
        <f>IF('Marks Entry'!Y59="","",'Marks Entry'!Y59)</f>
        <v>13</v>
      </c>
      <c r="AU57" s="356">
        <f>IF('Marks Entry'!Z59="","",'Marks Entry'!Z59)</f>
        <v>12</v>
      </c>
      <c r="AV57" s="356">
        <f t="shared" si="50"/>
        <v>25</v>
      </c>
      <c r="AW57" s="380">
        <f t="shared" si="51"/>
        <v>18</v>
      </c>
      <c r="AX57" s="377">
        <f>IF(AND($B57="NSO",$E57=""),"",IF(AND('Marks Entry'!AA59="AB",'Marks Entry'!AB59="AB"),"AB",IF(AND('Marks Entry'!AA59="ML",'Marks Entry'!AB59="ML"),"RE",IF('Marks Entry'!AA59="","",ROUNDUP(('Marks Entry'!AA59+'Marks Entry'!AB59)*30/100,0)))))</f>
        <v>28</v>
      </c>
      <c r="AY57" s="381">
        <f t="shared" si="52"/>
        <v>63</v>
      </c>
      <c r="AZ57" s="361">
        <f t="shared" si="53"/>
        <v>0</v>
      </c>
      <c r="BA57" s="361">
        <f t="shared" si="54"/>
        <v>0</v>
      </c>
      <c r="BB57" s="362">
        <f t="shared" si="55"/>
        <v>100</v>
      </c>
      <c r="BC57" s="361" t="str">
        <f t="shared" si="56"/>
        <v/>
      </c>
      <c r="BD57" s="361" t="str">
        <f t="shared" si="57"/>
        <v>P</v>
      </c>
      <c r="BE57" s="361" t="str">
        <f t="shared" si="58"/>
        <v>I</v>
      </c>
      <c r="BF57" s="363">
        <f>IF('Marks Entry'!AC59="","",'Marks Entry'!AC59)</f>
        <v>2</v>
      </c>
      <c r="BG57" s="356">
        <f>IF('Marks Entry'!AE59="","",'Marks Entry'!AE59)</f>
        <v>6</v>
      </c>
      <c r="BH57" s="356">
        <f>IF('Marks Entry'!AF59="","",'Marks Entry'!AF59)</f>
        <v>4</v>
      </c>
      <c r="BI57" s="356" t="str">
        <f>IF('Marks Entry'!AG59="","",'Marks Entry'!AG59)</f>
        <v>AB</v>
      </c>
      <c r="BJ57" s="357">
        <f t="shared" si="59"/>
        <v>10</v>
      </c>
      <c r="BK57" s="380">
        <f t="shared" si="60"/>
        <v>7</v>
      </c>
      <c r="BL57" s="356">
        <f>IF('Marks Entry'!AH59="","",'Marks Entry'!AH59)</f>
        <v>31</v>
      </c>
      <c r="BM57" s="356" t="str">
        <f>IF('Marks Entry'!AI59="","",'Marks Entry'!AI59)</f>
        <v/>
      </c>
      <c r="BN57" s="356">
        <f t="shared" si="61"/>
        <v>31</v>
      </c>
      <c r="BO57" s="380">
        <f t="shared" si="62"/>
        <v>23</v>
      </c>
      <c r="BP57" s="377">
        <f>IF(AND($B57="NSO",$E57=""),"",IF(AND('Marks Entry'!AJ59="AB",'Marks Entry'!AK59="AB"),"AB",IF(AND('Marks Entry'!AJ59="ML",'Marks Entry'!AK59="ML"),"RE",IF('Marks Entry'!AJ59="","",ROUNDUP(('Marks Entry'!AJ59+'Marks Entry'!AK59)*30/100,0)))))</f>
        <v>28</v>
      </c>
      <c r="BQ57" s="381">
        <f t="shared" si="63"/>
        <v>58</v>
      </c>
      <c r="BR57" s="361">
        <f t="shared" si="64"/>
        <v>0</v>
      </c>
      <c r="BS57" s="361">
        <f t="shared" si="65"/>
        <v>0</v>
      </c>
      <c r="BT57" s="362">
        <f t="shared" si="66"/>
        <v>100</v>
      </c>
      <c r="BU57" s="361" t="str">
        <f t="shared" si="67"/>
        <v/>
      </c>
      <c r="BV57" s="361" t="str">
        <f t="shared" si="68"/>
        <v>P</v>
      </c>
      <c r="BW57" s="361" t="str">
        <f t="shared" si="69"/>
        <v>II</v>
      </c>
      <c r="BX57" s="363">
        <f>IF('Marks Entry'!AL59="","",'Marks Entry'!AL59)</f>
        <v>3</v>
      </c>
      <c r="BY57" s="356">
        <f>IF('Marks Entry'!AN59="","",'Marks Entry'!AN59)</f>
        <v>4</v>
      </c>
      <c r="BZ57" s="356">
        <f>IF('Marks Entry'!AO59="","",'Marks Entry'!AO59)</f>
        <v>3</v>
      </c>
      <c r="CA57" s="356">
        <f>IF('Marks Entry'!AP59="","",'Marks Entry'!AP59)</f>
        <v>7</v>
      </c>
      <c r="CB57" s="357">
        <f t="shared" si="70"/>
        <v>14</v>
      </c>
      <c r="CC57" s="380">
        <f t="shared" si="71"/>
        <v>10</v>
      </c>
      <c r="CD57" s="356">
        <f>IF('Marks Entry'!AQ59="","",'Marks Entry'!AQ59)</f>
        <v>38</v>
      </c>
      <c r="CE57" s="356">
        <f>IF('Marks Entry'!AR59="","",'Marks Entry'!AR59)</f>
        <v>18</v>
      </c>
      <c r="CF57" s="356">
        <f t="shared" si="72"/>
        <v>56</v>
      </c>
      <c r="CG57" s="380">
        <f t="shared" si="73"/>
        <v>40</v>
      </c>
      <c r="CH57" s="377">
        <f>IF(AND($B57="NSO",$E57=""),"",IF(AND('Marks Entry'!AS59="AB",'Marks Entry'!AT59="AB"),"AB",IF(AND('Marks Entry'!AS59="ML",'Marks Entry'!AT59="ML"),"RE",IF('Marks Entry'!AS59="","",ROUNDUP(('Marks Entry'!AS59+'Marks Entry'!AT59)*30/100,0)))))</f>
        <v>28</v>
      </c>
      <c r="CI57" s="381">
        <f t="shared" si="74"/>
        <v>78</v>
      </c>
      <c r="CJ57" s="361">
        <f t="shared" si="75"/>
        <v>0</v>
      </c>
      <c r="CK57" s="361">
        <f t="shared" si="76"/>
        <v>0</v>
      </c>
      <c r="CL57" s="362">
        <f t="shared" si="77"/>
        <v>100</v>
      </c>
      <c r="CM57" s="361" t="str">
        <f t="shared" si="78"/>
        <v/>
      </c>
      <c r="CN57" s="361" t="str">
        <f t="shared" si="79"/>
        <v>P</v>
      </c>
      <c r="CO57" s="361" t="str">
        <f t="shared" si="80"/>
        <v>D</v>
      </c>
      <c r="CP57" s="363" t="str">
        <f>IF('Marks Entry'!AU59="","",'Marks Entry'!AU59)</f>
        <v/>
      </c>
      <c r="CQ57" s="356" t="str">
        <f>IF('Marks Entry'!AW59="","",'Marks Entry'!AW59)</f>
        <v/>
      </c>
      <c r="CR57" s="356" t="str">
        <f>IF('Marks Entry'!AX59="","",'Marks Entry'!AX59)</f>
        <v/>
      </c>
      <c r="CS57" s="356" t="str">
        <f>IF('Marks Entry'!AY59="","",'Marks Entry'!AY59)</f>
        <v/>
      </c>
      <c r="CT57" s="357" t="str">
        <f t="shared" si="81"/>
        <v/>
      </c>
      <c r="CU57" s="380" t="str">
        <f t="shared" si="82"/>
        <v/>
      </c>
      <c r="CV57" s="356" t="str">
        <f>IF('Marks Entry'!AZ59="","",'Marks Entry'!AZ59)</f>
        <v/>
      </c>
      <c r="CW57" s="356" t="str">
        <f>IF('Marks Entry'!BA59="","",'Marks Entry'!BA59)</f>
        <v/>
      </c>
      <c r="CX57" s="356" t="str">
        <f t="shared" si="83"/>
        <v/>
      </c>
      <c r="CY57" s="380" t="str">
        <f t="shared" si="84"/>
        <v/>
      </c>
      <c r="CZ57" s="377" t="str">
        <f>IF(AND($B57="NSO",$E57=""),"",IF(AND('Marks Entry'!BB59="AB",'Marks Entry'!BC59="AB"),"AB",IF(AND('Marks Entry'!BB59="ML",'Marks Entry'!BC59="ML"),"RE",IF('Marks Entry'!BB59="","",ROUNDUP(('Marks Entry'!BB59+'Marks Entry'!BC59)*30/100,0)))))</f>
        <v/>
      </c>
      <c r="DA57" s="381" t="str">
        <f t="shared" si="85"/>
        <v/>
      </c>
      <c r="DB57" s="361">
        <f t="shared" si="86"/>
        <v>0</v>
      </c>
      <c r="DC57" s="361">
        <f t="shared" si="87"/>
        <v>0</v>
      </c>
      <c r="DD57" s="362" t="str">
        <f t="shared" si="88"/>
        <v/>
      </c>
      <c r="DE57" s="361" t="str">
        <f t="shared" si="89"/>
        <v/>
      </c>
      <c r="DF57" s="361" t="str">
        <f t="shared" si="90"/>
        <v/>
      </c>
      <c r="DG57" s="361" t="str">
        <f t="shared" si="91"/>
        <v/>
      </c>
      <c r="DH57" s="361">
        <f t="shared" si="92"/>
        <v>0</v>
      </c>
      <c r="DI57" s="382" t="str">
        <f t="shared" si="93"/>
        <v>I</v>
      </c>
      <c r="DJ57" s="382" t="str">
        <f t="shared" si="94"/>
        <v>II</v>
      </c>
      <c r="DK57" s="382" t="str">
        <f t="shared" si="95"/>
        <v>I</v>
      </c>
      <c r="DL57" s="382" t="str">
        <f t="shared" si="96"/>
        <v>II</v>
      </c>
      <c r="DM57" s="382" t="str">
        <f t="shared" si="97"/>
        <v>D</v>
      </c>
      <c r="DN57" s="382" t="str">
        <f t="shared" si="98"/>
        <v/>
      </c>
      <c r="DO57" s="365">
        <f t="shared" si="99"/>
        <v>0</v>
      </c>
      <c r="DP57" s="365">
        <f t="shared" si="100"/>
        <v>0</v>
      </c>
      <c r="DQ57" s="365">
        <f t="shared" si="101"/>
        <v>0</v>
      </c>
      <c r="DR57" s="365">
        <f t="shared" si="102"/>
        <v>0</v>
      </c>
      <c r="DS57" s="365">
        <f t="shared" si="103"/>
        <v>0</v>
      </c>
      <c r="DT57" s="383" t="str">
        <f t="shared" si="104"/>
        <v>PASS</v>
      </c>
      <c r="DU57" s="482">
        <f>IF('Marks Entry'!BD59="","",'Marks Entry'!BD59)</f>
        <v>28</v>
      </c>
      <c r="DV57" s="482">
        <f>IF('Marks Entry'!BE59="","",'Marks Entry'!BE59)</f>
        <v>25</v>
      </c>
      <c r="DW57" s="482">
        <f>IF('Marks Entry'!BF59="","",'Marks Entry'!BF59)</f>
        <v>40</v>
      </c>
      <c r="DX57" s="384">
        <f t="shared" si="105"/>
        <v>93</v>
      </c>
      <c r="DY57" s="356" t="str">
        <f t="shared" si="106"/>
        <v>I</v>
      </c>
      <c r="DZ57" s="385" t="str">
        <f t="shared" si="107"/>
        <v/>
      </c>
      <c r="EA57" s="356" t="str">
        <f t="shared" si="108"/>
        <v>II</v>
      </c>
      <c r="EB57" s="385" t="str">
        <f t="shared" si="109"/>
        <v/>
      </c>
      <c r="EC57" s="356" t="str">
        <f t="shared" si="110"/>
        <v>I</v>
      </c>
      <c r="ED57" s="356" t="str">
        <f t="shared" si="111"/>
        <v>I</v>
      </c>
      <c r="EE57" s="356" t="str">
        <f t="shared" si="112"/>
        <v/>
      </c>
      <c r="EF57" s="386" t="str">
        <f t="shared" si="113"/>
        <v/>
      </c>
      <c r="EG57" s="385" t="str">
        <f t="shared" si="114"/>
        <v/>
      </c>
      <c r="EH57" s="356" t="str">
        <f t="shared" si="115"/>
        <v>II</v>
      </c>
      <c r="EI57" s="356" t="str">
        <f t="shared" si="116"/>
        <v/>
      </c>
      <c r="EJ57" s="356" t="str">
        <f t="shared" si="117"/>
        <v>II</v>
      </c>
      <c r="EK57" s="356" t="str">
        <f t="shared" si="118"/>
        <v/>
      </c>
      <c r="EL57" s="385" t="str">
        <f t="shared" si="119"/>
        <v/>
      </c>
      <c r="EM57" s="356" t="str">
        <f t="shared" si="120"/>
        <v>D</v>
      </c>
      <c r="EN57" s="356" t="str">
        <f t="shared" si="121"/>
        <v/>
      </c>
      <c r="EO57" s="356" t="str">
        <f t="shared" si="122"/>
        <v/>
      </c>
      <c r="EP57" s="356" t="str">
        <f t="shared" si="123"/>
        <v>D</v>
      </c>
      <c r="EQ57" s="385" t="str">
        <f t="shared" si="124"/>
        <v/>
      </c>
      <c r="ER57" s="356" t="str">
        <f t="shared" si="125"/>
        <v/>
      </c>
      <c r="ES57" s="356" t="str">
        <f t="shared" si="126"/>
        <v/>
      </c>
      <c r="ET57" s="356" t="str">
        <f t="shared" si="127"/>
        <v/>
      </c>
      <c r="EU57" s="356" t="str">
        <f t="shared" si="128"/>
        <v/>
      </c>
      <c r="EV57" s="385" t="str">
        <f t="shared" si="129"/>
        <v/>
      </c>
      <c r="EW57" s="385" t="str">
        <f t="shared" si="130"/>
        <v>D</v>
      </c>
      <c r="EX57" s="387">
        <f>IF('Student DATA Entry'!I54="","",'Student DATA Entry'!I54)</f>
        <v>370</v>
      </c>
      <c r="EY57" s="388">
        <f>IF('Student DATA Entry'!J54="","",'Student DATA Entry'!J54)</f>
        <v>284</v>
      </c>
      <c r="EZ57" s="373" t="str">
        <f t="shared" si="131"/>
        <v xml:space="preserve">      </v>
      </c>
      <c r="FA57" s="373" t="str">
        <f t="shared" si="132"/>
        <v xml:space="preserve">      </v>
      </c>
      <c r="FB57" s="373" t="str">
        <f t="shared" si="133"/>
        <v xml:space="preserve">      </v>
      </c>
      <c r="FC57" s="373" t="str">
        <f t="shared" si="134"/>
        <v xml:space="preserve">          INFORMATION TECHNOLOGY AND PROCESSING 1    </v>
      </c>
      <c r="FD57" s="373" t="str">
        <f t="shared" si="135"/>
        <v>Promoted to Class 12th</v>
      </c>
      <c r="FE57" s="484">
        <f t="shared" si="136"/>
        <v>316</v>
      </c>
      <c r="FF57" s="390">
        <f t="shared" si="137"/>
        <v>63.2</v>
      </c>
      <c r="FG57" s="483" t="str">
        <f t="shared" si="138"/>
        <v>I</v>
      </c>
      <c r="FH57" s="392">
        <f t="shared" si="27"/>
        <v>4.0000000000000293</v>
      </c>
      <c r="FI57" s="482" t="str">
        <f t="shared" si="139"/>
        <v/>
      </c>
    </row>
    <row r="58" spans="1:166" s="393" customFormat="1" ht="22" customHeight="1">
      <c r="A58" s="375">
        <v>53</v>
      </c>
      <c r="B58" s="376">
        <f>IF('Marks Entry'!B60="","",VALUE('Marks Entry'!B60))</f>
        <v>1154</v>
      </c>
      <c r="C58" s="377">
        <f>IF('Marks Entry'!C60="","",'Marks Entry'!C60)</f>
        <v>6249</v>
      </c>
      <c r="D58" s="378">
        <f>IF('Marks Entry'!D60="","",'Marks Entry'!D60)</f>
        <v>37619</v>
      </c>
      <c r="E58" s="379" t="str">
        <f>IF('Marks Entry'!E60="","",'Marks Entry'!E60)</f>
        <v>TANU VERMA</v>
      </c>
      <c r="F58" s="379" t="str">
        <f>IF('Marks Entry'!F60="","",'Marks Entry'!F60)</f>
        <v>SARDAR VERMA</v>
      </c>
      <c r="G58" s="379" t="str">
        <f>IF('Marks Entry'!G60="","",'Marks Entry'!G60)</f>
        <v>NARBADA VERMA</v>
      </c>
      <c r="H58" s="356" t="str">
        <f>IF('Marks Entry'!H60="","",'Marks Entry'!H60)</f>
        <v>SC</v>
      </c>
      <c r="I58" s="356" t="str">
        <f>IF('Marks Entry'!I60="","",'Marks Entry'!I60)</f>
        <v>F</v>
      </c>
      <c r="J58" s="356">
        <f>IF('Marks Entry'!J60="","",'Marks Entry'!J60)</f>
        <v>4</v>
      </c>
      <c r="K58" s="356">
        <f>IF('Marks Entry'!K60="","",'Marks Entry'!K60)</f>
        <v>7</v>
      </c>
      <c r="L58" s="356">
        <f>IF('Marks Entry'!L60="","",'Marks Entry'!L60)</f>
        <v>8</v>
      </c>
      <c r="M58" s="357">
        <f t="shared" si="28"/>
        <v>19</v>
      </c>
      <c r="N58" s="380">
        <f t="shared" si="29"/>
        <v>13</v>
      </c>
      <c r="O58" s="356">
        <f>IF('Marks Entry'!M60="","",'Marks Entry'!M60)</f>
        <v>35</v>
      </c>
      <c r="P58" s="380">
        <f t="shared" si="30"/>
        <v>25</v>
      </c>
      <c r="Q58" s="377">
        <f>IF(AND($B58="NSO",$E58="",O58=""),"",IF(AND('Marks Entry'!N60="AB"),"AB",IF(AND('Marks Entry'!N60="ML"),"RE",IF('Marks Entry'!N60="","",ROUNDUP('Marks Entry'!N60*30/100,0)))))</f>
        <v>29</v>
      </c>
      <c r="R58" s="381">
        <f t="shared" si="31"/>
        <v>67</v>
      </c>
      <c r="S58" s="361">
        <f t="shared" si="32"/>
        <v>0</v>
      </c>
      <c r="T58" s="361">
        <f t="shared" si="33"/>
        <v>0</v>
      </c>
      <c r="U58" s="362">
        <f t="shared" si="34"/>
        <v>100</v>
      </c>
      <c r="V58" s="361" t="str">
        <f t="shared" si="35"/>
        <v/>
      </c>
      <c r="W58" s="361" t="str">
        <f t="shared" si="36"/>
        <v>P</v>
      </c>
      <c r="X58" s="361" t="str">
        <f t="shared" si="37"/>
        <v>I</v>
      </c>
      <c r="Y58" s="356">
        <f>IF('Marks Entry'!O60="","",'Marks Entry'!O60)</f>
        <v>5</v>
      </c>
      <c r="Z58" s="356">
        <f>IF('Marks Entry'!P60="","",'Marks Entry'!P60)</f>
        <v>6</v>
      </c>
      <c r="AA58" s="356">
        <f>IF('Marks Entry'!Q60="","",'Marks Entry'!Q60)</f>
        <v>7</v>
      </c>
      <c r="AB58" s="357">
        <f t="shared" si="38"/>
        <v>18</v>
      </c>
      <c r="AC58" s="380">
        <f t="shared" si="39"/>
        <v>12</v>
      </c>
      <c r="AD58" s="356">
        <f>IF('Marks Entry'!R60="","",'Marks Entry'!R60)</f>
        <v>12</v>
      </c>
      <c r="AE58" s="380">
        <f t="shared" si="40"/>
        <v>9</v>
      </c>
      <c r="AF58" s="377">
        <f>IF(AND($B58="NSO",$E58=""),"",IF(AND('Marks Entry'!S60="AB"),"AB",IF(AND('Marks Entry'!S60="ML"),"RE",IF('Marks Entry'!S60="","",ROUNDUP('Marks Entry'!S60*30/100,0)))))</f>
        <v>29</v>
      </c>
      <c r="AG58" s="381">
        <f t="shared" si="41"/>
        <v>50</v>
      </c>
      <c r="AH58" s="361">
        <f t="shared" si="42"/>
        <v>0</v>
      </c>
      <c r="AI58" s="361">
        <f t="shared" si="43"/>
        <v>0</v>
      </c>
      <c r="AJ58" s="362">
        <f t="shared" si="44"/>
        <v>100</v>
      </c>
      <c r="AK58" s="361" t="str">
        <f t="shared" si="45"/>
        <v/>
      </c>
      <c r="AL58" s="361" t="str">
        <f t="shared" si="46"/>
        <v>P</v>
      </c>
      <c r="AM58" s="361" t="str">
        <f t="shared" si="47"/>
        <v>II</v>
      </c>
      <c r="AN58" s="363">
        <f>IF('Marks Entry'!T60="","",'Marks Entry'!T60)</f>
        <v>1</v>
      </c>
      <c r="AO58" s="356">
        <f>IF('Marks Entry'!V60="","",'Marks Entry'!V60)</f>
        <v>9</v>
      </c>
      <c r="AP58" s="356">
        <f>IF('Marks Entry'!W60="","",'Marks Entry'!W60)</f>
        <v>8</v>
      </c>
      <c r="AQ58" s="356">
        <f>IF('Marks Entry'!X60="","",'Marks Entry'!X60)</f>
        <v>8</v>
      </c>
      <c r="AR58" s="357">
        <f t="shared" si="48"/>
        <v>25</v>
      </c>
      <c r="AS58" s="380">
        <f t="shared" si="49"/>
        <v>17</v>
      </c>
      <c r="AT58" s="356">
        <f>IF('Marks Entry'!Y60="","",'Marks Entry'!Y60)</f>
        <v>13</v>
      </c>
      <c r="AU58" s="356">
        <f>IF('Marks Entry'!Z60="","",'Marks Entry'!Z60)</f>
        <v>12</v>
      </c>
      <c r="AV58" s="356">
        <f t="shared" si="50"/>
        <v>25</v>
      </c>
      <c r="AW58" s="380">
        <f t="shared" si="51"/>
        <v>18</v>
      </c>
      <c r="AX58" s="377">
        <f>IF(AND($B58="NSO",$E58=""),"",IF(AND('Marks Entry'!AA60="AB",'Marks Entry'!AB60="AB"),"AB",IF(AND('Marks Entry'!AA60="ML",'Marks Entry'!AB60="ML"),"RE",IF('Marks Entry'!AA60="","",ROUNDUP(('Marks Entry'!AA60+'Marks Entry'!AB60)*30/100,0)))))</f>
        <v>28</v>
      </c>
      <c r="AY58" s="381">
        <f t="shared" si="52"/>
        <v>63</v>
      </c>
      <c r="AZ58" s="361">
        <f t="shared" si="53"/>
        <v>0</v>
      </c>
      <c r="BA58" s="361">
        <f t="shared" si="54"/>
        <v>0</v>
      </c>
      <c r="BB58" s="362">
        <f t="shared" si="55"/>
        <v>100</v>
      </c>
      <c r="BC58" s="361" t="str">
        <f t="shared" si="56"/>
        <v/>
      </c>
      <c r="BD58" s="361" t="str">
        <f t="shared" si="57"/>
        <v>P</v>
      </c>
      <c r="BE58" s="361" t="str">
        <f t="shared" si="58"/>
        <v>I</v>
      </c>
      <c r="BF58" s="363">
        <f>IF('Marks Entry'!AC60="","",'Marks Entry'!AC60)</f>
        <v>2</v>
      </c>
      <c r="BG58" s="356">
        <f>IF('Marks Entry'!AE60="","",'Marks Entry'!AE60)</f>
        <v>6</v>
      </c>
      <c r="BH58" s="356">
        <f>IF('Marks Entry'!AF60="","",'Marks Entry'!AF60)</f>
        <v>4</v>
      </c>
      <c r="BI58" s="356" t="str">
        <f>IF('Marks Entry'!AG60="","",'Marks Entry'!AG60)</f>
        <v>AB</v>
      </c>
      <c r="BJ58" s="357">
        <f t="shared" si="59"/>
        <v>10</v>
      </c>
      <c r="BK58" s="380">
        <f t="shared" si="60"/>
        <v>7</v>
      </c>
      <c r="BL58" s="356">
        <f>IF('Marks Entry'!AH60="","",'Marks Entry'!AH60)</f>
        <v>31</v>
      </c>
      <c r="BM58" s="356" t="str">
        <f>IF('Marks Entry'!AI60="","",'Marks Entry'!AI60)</f>
        <v/>
      </c>
      <c r="BN58" s="356">
        <f t="shared" si="61"/>
        <v>31</v>
      </c>
      <c r="BO58" s="380">
        <f t="shared" si="62"/>
        <v>23</v>
      </c>
      <c r="BP58" s="377">
        <f>IF(AND($B58="NSO",$E58=""),"",IF(AND('Marks Entry'!AJ60="AB",'Marks Entry'!AK60="AB"),"AB",IF(AND('Marks Entry'!AJ60="ML",'Marks Entry'!AK60="ML"),"RE",IF('Marks Entry'!AJ60="","",ROUNDUP(('Marks Entry'!AJ60+'Marks Entry'!AK60)*30/100,0)))))</f>
        <v>28</v>
      </c>
      <c r="BQ58" s="381">
        <f t="shared" si="63"/>
        <v>58</v>
      </c>
      <c r="BR58" s="361">
        <f t="shared" si="64"/>
        <v>0</v>
      </c>
      <c r="BS58" s="361">
        <f t="shared" si="65"/>
        <v>0</v>
      </c>
      <c r="BT58" s="362">
        <f t="shared" si="66"/>
        <v>100</v>
      </c>
      <c r="BU58" s="361" t="str">
        <f t="shared" si="67"/>
        <v/>
      </c>
      <c r="BV58" s="361" t="str">
        <f t="shared" si="68"/>
        <v>P</v>
      </c>
      <c r="BW58" s="361" t="str">
        <f t="shared" si="69"/>
        <v>II</v>
      </c>
      <c r="BX58" s="363">
        <f>IF('Marks Entry'!AL60="","",'Marks Entry'!AL60)</f>
        <v>3</v>
      </c>
      <c r="BY58" s="356">
        <f>IF('Marks Entry'!AN60="","",'Marks Entry'!AN60)</f>
        <v>4</v>
      </c>
      <c r="BZ58" s="356">
        <f>IF('Marks Entry'!AO60="","",'Marks Entry'!AO60)</f>
        <v>3</v>
      </c>
      <c r="CA58" s="356">
        <f>IF('Marks Entry'!AP60="","",'Marks Entry'!AP60)</f>
        <v>7</v>
      </c>
      <c r="CB58" s="357">
        <f t="shared" si="70"/>
        <v>14</v>
      </c>
      <c r="CC58" s="380">
        <f t="shared" si="71"/>
        <v>10</v>
      </c>
      <c r="CD58" s="356">
        <f>IF('Marks Entry'!AQ60="","",'Marks Entry'!AQ60)</f>
        <v>38</v>
      </c>
      <c r="CE58" s="356">
        <f>IF('Marks Entry'!AR60="","",'Marks Entry'!AR60)</f>
        <v>18</v>
      </c>
      <c r="CF58" s="356">
        <f t="shared" si="72"/>
        <v>56</v>
      </c>
      <c r="CG58" s="380">
        <f t="shared" si="73"/>
        <v>40</v>
      </c>
      <c r="CH58" s="377">
        <f>IF(AND($B58="NSO",$E58=""),"",IF(AND('Marks Entry'!AS60="AB",'Marks Entry'!AT60="AB"),"AB",IF(AND('Marks Entry'!AS60="ML",'Marks Entry'!AT60="ML"),"RE",IF('Marks Entry'!AS60="","",ROUNDUP(('Marks Entry'!AS60+'Marks Entry'!AT60)*30/100,0)))))</f>
        <v>28</v>
      </c>
      <c r="CI58" s="381">
        <f t="shared" si="74"/>
        <v>78</v>
      </c>
      <c r="CJ58" s="361">
        <f t="shared" si="75"/>
        <v>0</v>
      </c>
      <c r="CK58" s="361">
        <f t="shared" si="76"/>
        <v>0</v>
      </c>
      <c r="CL58" s="362">
        <f t="shared" si="77"/>
        <v>100</v>
      </c>
      <c r="CM58" s="361" t="str">
        <f t="shared" si="78"/>
        <v/>
      </c>
      <c r="CN58" s="361" t="str">
        <f t="shared" si="79"/>
        <v>P</v>
      </c>
      <c r="CO58" s="361" t="str">
        <f t="shared" si="80"/>
        <v>D</v>
      </c>
      <c r="CP58" s="363" t="str">
        <f>IF('Marks Entry'!AU60="","",'Marks Entry'!AU60)</f>
        <v/>
      </c>
      <c r="CQ58" s="356" t="str">
        <f>IF('Marks Entry'!AW60="","",'Marks Entry'!AW60)</f>
        <v/>
      </c>
      <c r="CR58" s="356" t="str">
        <f>IF('Marks Entry'!AX60="","",'Marks Entry'!AX60)</f>
        <v/>
      </c>
      <c r="CS58" s="356" t="str">
        <f>IF('Marks Entry'!AY60="","",'Marks Entry'!AY60)</f>
        <v/>
      </c>
      <c r="CT58" s="357" t="str">
        <f t="shared" si="81"/>
        <v/>
      </c>
      <c r="CU58" s="380" t="str">
        <f t="shared" si="82"/>
        <v/>
      </c>
      <c r="CV58" s="356" t="str">
        <f>IF('Marks Entry'!AZ60="","",'Marks Entry'!AZ60)</f>
        <v/>
      </c>
      <c r="CW58" s="356" t="str">
        <f>IF('Marks Entry'!BA60="","",'Marks Entry'!BA60)</f>
        <v/>
      </c>
      <c r="CX58" s="356" t="str">
        <f t="shared" si="83"/>
        <v/>
      </c>
      <c r="CY58" s="380" t="str">
        <f t="shared" si="84"/>
        <v/>
      </c>
      <c r="CZ58" s="377" t="str">
        <f>IF(AND($B58="NSO",$E58=""),"",IF(AND('Marks Entry'!BB60="AB",'Marks Entry'!BC60="AB"),"AB",IF(AND('Marks Entry'!BB60="ML",'Marks Entry'!BC60="ML"),"RE",IF('Marks Entry'!BB60="","",ROUNDUP(('Marks Entry'!BB60+'Marks Entry'!BC60)*30/100,0)))))</f>
        <v/>
      </c>
      <c r="DA58" s="381" t="str">
        <f t="shared" si="85"/>
        <v/>
      </c>
      <c r="DB58" s="361">
        <f t="shared" si="86"/>
        <v>0</v>
      </c>
      <c r="DC58" s="361">
        <f t="shared" si="87"/>
        <v>0</v>
      </c>
      <c r="DD58" s="362" t="str">
        <f t="shared" si="88"/>
        <v/>
      </c>
      <c r="DE58" s="361" t="str">
        <f t="shared" si="89"/>
        <v/>
      </c>
      <c r="DF58" s="361" t="str">
        <f t="shared" si="90"/>
        <v/>
      </c>
      <c r="DG58" s="361" t="str">
        <f t="shared" si="91"/>
        <v/>
      </c>
      <c r="DH58" s="361">
        <f t="shared" si="92"/>
        <v>0</v>
      </c>
      <c r="DI58" s="382" t="str">
        <f t="shared" si="93"/>
        <v>I</v>
      </c>
      <c r="DJ58" s="382" t="str">
        <f t="shared" si="94"/>
        <v>II</v>
      </c>
      <c r="DK58" s="382" t="str">
        <f t="shared" si="95"/>
        <v>I</v>
      </c>
      <c r="DL58" s="382" t="str">
        <f t="shared" si="96"/>
        <v>II</v>
      </c>
      <c r="DM58" s="382" t="str">
        <f t="shared" si="97"/>
        <v>D</v>
      </c>
      <c r="DN58" s="382" t="str">
        <f t="shared" si="98"/>
        <v/>
      </c>
      <c r="DO58" s="365">
        <f t="shared" si="99"/>
        <v>0</v>
      </c>
      <c r="DP58" s="365">
        <f t="shared" si="100"/>
        <v>0</v>
      </c>
      <c r="DQ58" s="365">
        <f t="shared" si="101"/>
        <v>0</v>
      </c>
      <c r="DR58" s="365">
        <f t="shared" si="102"/>
        <v>0</v>
      </c>
      <c r="DS58" s="365">
        <f t="shared" si="103"/>
        <v>0</v>
      </c>
      <c r="DT58" s="383" t="str">
        <f t="shared" si="104"/>
        <v>PASS</v>
      </c>
      <c r="DU58" s="482">
        <f>IF('Marks Entry'!BD60="","",'Marks Entry'!BD60)</f>
        <v>28</v>
      </c>
      <c r="DV58" s="482">
        <f>IF('Marks Entry'!BE60="","",'Marks Entry'!BE60)</f>
        <v>25</v>
      </c>
      <c r="DW58" s="482">
        <f>IF('Marks Entry'!BF60="","",'Marks Entry'!BF60)</f>
        <v>40</v>
      </c>
      <c r="DX58" s="384">
        <f t="shared" si="105"/>
        <v>93</v>
      </c>
      <c r="DY58" s="356" t="str">
        <f t="shared" si="106"/>
        <v>I</v>
      </c>
      <c r="DZ58" s="385" t="str">
        <f t="shared" si="107"/>
        <v/>
      </c>
      <c r="EA58" s="356" t="str">
        <f t="shared" si="108"/>
        <v>II</v>
      </c>
      <c r="EB58" s="385" t="str">
        <f t="shared" si="109"/>
        <v/>
      </c>
      <c r="EC58" s="356" t="str">
        <f t="shared" si="110"/>
        <v>I</v>
      </c>
      <c r="ED58" s="356" t="str">
        <f t="shared" si="111"/>
        <v>I</v>
      </c>
      <c r="EE58" s="356" t="str">
        <f t="shared" si="112"/>
        <v/>
      </c>
      <c r="EF58" s="386" t="str">
        <f t="shared" si="113"/>
        <v/>
      </c>
      <c r="EG58" s="385" t="str">
        <f t="shared" si="114"/>
        <v/>
      </c>
      <c r="EH58" s="356" t="str">
        <f t="shared" si="115"/>
        <v>II</v>
      </c>
      <c r="EI58" s="356" t="str">
        <f t="shared" si="116"/>
        <v/>
      </c>
      <c r="EJ58" s="356" t="str">
        <f t="shared" si="117"/>
        <v>II</v>
      </c>
      <c r="EK58" s="356" t="str">
        <f t="shared" si="118"/>
        <v/>
      </c>
      <c r="EL58" s="385" t="str">
        <f t="shared" si="119"/>
        <v/>
      </c>
      <c r="EM58" s="356" t="str">
        <f t="shared" si="120"/>
        <v>D</v>
      </c>
      <c r="EN58" s="356" t="str">
        <f t="shared" si="121"/>
        <v/>
      </c>
      <c r="EO58" s="356" t="str">
        <f t="shared" si="122"/>
        <v/>
      </c>
      <c r="EP58" s="356" t="str">
        <f t="shared" si="123"/>
        <v>D</v>
      </c>
      <c r="EQ58" s="385" t="str">
        <f t="shared" si="124"/>
        <v/>
      </c>
      <c r="ER58" s="356" t="str">
        <f t="shared" si="125"/>
        <v/>
      </c>
      <c r="ES58" s="356" t="str">
        <f t="shared" si="126"/>
        <v/>
      </c>
      <c r="ET58" s="356" t="str">
        <f t="shared" si="127"/>
        <v/>
      </c>
      <c r="EU58" s="356" t="str">
        <f t="shared" si="128"/>
        <v/>
      </c>
      <c r="EV58" s="385" t="str">
        <f t="shared" si="129"/>
        <v/>
      </c>
      <c r="EW58" s="385" t="str">
        <f t="shared" si="130"/>
        <v>D</v>
      </c>
      <c r="EX58" s="387">
        <f>IF('Student DATA Entry'!I55="","",'Student DATA Entry'!I55)</f>
        <v>370</v>
      </c>
      <c r="EY58" s="388">
        <f>IF('Student DATA Entry'!J55="","",'Student DATA Entry'!J55)</f>
        <v>308</v>
      </c>
      <c r="EZ58" s="373" t="str">
        <f t="shared" si="131"/>
        <v xml:space="preserve">      </v>
      </c>
      <c r="FA58" s="373" t="str">
        <f t="shared" si="132"/>
        <v xml:space="preserve">      </v>
      </c>
      <c r="FB58" s="373" t="str">
        <f t="shared" si="133"/>
        <v xml:space="preserve">      </v>
      </c>
      <c r="FC58" s="373" t="str">
        <f t="shared" si="134"/>
        <v xml:space="preserve">          INFORMATION TECHNOLOGY AND PROCESSING 1    </v>
      </c>
      <c r="FD58" s="373" t="str">
        <f t="shared" si="135"/>
        <v>Promoted to Class 12th</v>
      </c>
      <c r="FE58" s="484">
        <f t="shared" si="136"/>
        <v>316</v>
      </c>
      <c r="FF58" s="390">
        <f t="shared" si="137"/>
        <v>63.2</v>
      </c>
      <c r="FG58" s="483" t="str">
        <f t="shared" si="138"/>
        <v>I</v>
      </c>
      <c r="FH58" s="392">
        <f t="shared" si="27"/>
        <v>4.0000000000000293</v>
      </c>
      <c r="FI58" s="482" t="str">
        <f t="shared" si="139"/>
        <v/>
      </c>
    </row>
    <row r="59" spans="1:166" s="393" customFormat="1" ht="22" customHeight="1">
      <c r="A59" s="375">
        <v>54</v>
      </c>
      <c r="B59" s="376">
        <f>IF('Marks Entry'!B61="","",VALUE('Marks Entry'!B61))</f>
        <v>1155</v>
      </c>
      <c r="C59" s="377">
        <f>IF('Marks Entry'!C61="","",'Marks Entry'!C61)</f>
        <v>6353</v>
      </c>
      <c r="D59" s="378">
        <f>IF('Marks Entry'!D61="","",'Marks Entry'!D61)</f>
        <v>36443</v>
      </c>
      <c r="E59" s="379" t="str">
        <f>IF('Marks Entry'!E61="","",'Marks Entry'!E61)</f>
        <v>TARUNA BAIRWA</v>
      </c>
      <c r="F59" s="379" t="str">
        <f>IF('Marks Entry'!F61="","",'Marks Entry'!F61)</f>
        <v>BHAWANI SHANKAR</v>
      </c>
      <c r="G59" s="379" t="str">
        <f>IF('Marks Entry'!G61="","",'Marks Entry'!G61)</f>
        <v>PINKI BAI</v>
      </c>
      <c r="H59" s="356" t="str">
        <f>IF('Marks Entry'!H61="","",'Marks Entry'!H61)</f>
        <v>SC</v>
      </c>
      <c r="I59" s="356" t="str">
        <f>IF('Marks Entry'!I61="","",'Marks Entry'!I61)</f>
        <v>F</v>
      </c>
      <c r="J59" s="356">
        <f>IF('Marks Entry'!J61="","",'Marks Entry'!J61)</f>
        <v>4</v>
      </c>
      <c r="K59" s="356">
        <f>IF('Marks Entry'!K61="","",'Marks Entry'!K61)</f>
        <v>7</v>
      </c>
      <c r="L59" s="356">
        <f>IF('Marks Entry'!L61="","",'Marks Entry'!L61)</f>
        <v>8</v>
      </c>
      <c r="M59" s="357">
        <f t="shared" si="28"/>
        <v>19</v>
      </c>
      <c r="N59" s="380">
        <f t="shared" si="29"/>
        <v>13</v>
      </c>
      <c r="O59" s="356">
        <f>IF('Marks Entry'!M61="","",'Marks Entry'!M61)</f>
        <v>35</v>
      </c>
      <c r="P59" s="380">
        <f t="shared" si="30"/>
        <v>25</v>
      </c>
      <c r="Q59" s="377">
        <f>IF(AND($B59="NSO",$E59="",O59=""),"",IF(AND('Marks Entry'!N61="AB"),"AB",IF(AND('Marks Entry'!N61="ML"),"RE",IF('Marks Entry'!N61="","",ROUNDUP('Marks Entry'!N61*30/100,0)))))</f>
        <v>29</v>
      </c>
      <c r="R59" s="381">
        <f t="shared" si="31"/>
        <v>67</v>
      </c>
      <c r="S59" s="361">
        <f t="shared" si="32"/>
        <v>0</v>
      </c>
      <c r="T59" s="361">
        <f t="shared" si="33"/>
        <v>0</v>
      </c>
      <c r="U59" s="362">
        <f t="shared" si="34"/>
        <v>100</v>
      </c>
      <c r="V59" s="361" t="str">
        <f t="shared" si="35"/>
        <v/>
      </c>
      <c r="W59" s="361" t="str">
        <f t="shared" si="36"/>
        <v>P</v>
      </c>
      <c r="X59" s="361" t="str">
        <f t="shared" si="37"/>
        <v>I</v>
      </c>
      <c r="Y59" s="356">
        <f>IF('Marks Entry'!O61="","",'Marks Entry'!O61)</f>
        <v>5</v>
      </c>
      <c r="Z59" s="356">
        <f>IF('Marks Entry'!P61="","",'Marks Entry'!P61)</f>
        <v>6</v>
      </c>
      <c r="AA59" s="356">
        <f>IF('Marks Entry'!Q61="","",'Marks Entry'!Q61)</f>
        <v>7</v>
      </c>
      <c r="AB59" s="357">
        <f t="shared" si="38"/>
        <v>18</v>
      </c>
      <c r="AC59" s="380">
        <f t="shared" si="39"/>
        <v>12</v>
      </c>
      <c r="AD59" s="356">
        <f>IF('Marks Entry'!R61="","",'Marks Entry'!R61)</f>
        <v>12</v>
      </c>
      <c r="AE59" s="380">
        <f t="shared" si="40"/>
        <v>9</v>
      </c>
      <c r="AF59" s="377">
        <f>IF(AND($B59="NSO",$E59=""),"",IF(AND('Marks Entry'!S61="AB"),"AB",IF(AND('Marks Entry'!S61="ML"),"RE",IF('Marks Entry'!S61="","",ROUNDUP('Marks Entry'!S61*30/100,0)))))</f>
        <v>29</v>
      </c>
      <c r="AG59" s="381">
        <f t="shared" si="41"/>
        <v>50</v>
      </c>
      <c r="AH59" s="361">
        <f t="shared" si="42"/>
        <v>0</v>
      </c>
      <c r="AI59" s="361">
        <f t="shared" si="43"/>
        <v>0</v>
      </c>
      <c r="AJ59" s="362">
        <f t="shared" si="44"/>
        <v>100</v>
      </c>
      <c r="AK59" s="361" t="str">
        <f t="shared" si="45"/>
        <v/>
      </c>
      <c r="AL59" s="361" t="str">
        <f t="shared" si="46"/>
        <v>P</v>
      </c>
      <c r="AM59" s="361" t="str">
        <f t="shared" si="47"/>
        <v>II</v>
      </c>
      <c r="AN59" s="363">
        <f>IF('Marks Entry'!T61="","",'Marks Entry'!T61)</f>
        <v>1</v>
      </c>
      <c r="AO59" s="356">
        <f>IF('Marks Entry'!V61="","",'Marks Entry'!V61)</f>
        <v>9</v>
      </c>
      <c r="AP59" s="356">
        <f>IF('Marks Entry'!W61="","",'Marks Entry'!W61)</f>
        <v>8</v>
      </c>
      <c r="AQ59" s="356">
        <f>IF('Marks Entry'!X61="","",'Marks Entry'!X61)</f>
        <v>8</v>
      </c>
      <c r="AR59" s="357">
        <f t="shared" si="48"/>
        <v>25</v>
      </c>
      <c r="AS59" s="380">
        <f t="shared" si="49"/>
        <v>17</v>
      </c>
      <c r="AT59" s="356">
        <f>IF('Marks Entry'!Y61="","",'Marks Entry'!Y61)</f>
        <v>13</v>
      </c>
      <c r="AU59" s="356">
        <f>IF('Marks Entry'!Z61="","",'Marks Entry'!Z61)</f>
        <v>12</v>
      </c>
      <c r="AV59" s="356">
        <f t="shared" si="50"/>
        <v>25</v>
      </c>
      <c r="AW59" s="380">
        <f t="shared" si="51"/>
        <v>18</v>
      </c>
      <c r="AX59" s="377">
        <f>IF(AND($B59="NSO",$E59=""),"",IF(AND('Marks Entry'!AA61="AB",'Marks Entry'!AB61="AB"),"AB",IF(AND('Marks Entry'!AA61="ML",'Marks Entry'!AB61="ML"),"RE",IF('Marks Entry'!AA61="","",ROUNDUP(('Marks Entry'!AA61+'Marks Entry'!AB61)*30/100,0)))))</f>
        <v>28</v>
      </c>
      <c r="AY59" s="381">
        <f t="shared" si="52"/>
        <v>63</v>
      </c>
      <c r="AZ59" s="361">
        <f t="shared" si="53"/>
        <v>0</v>
      </c>
      <c r="BA59" s="361">
        <f t="shared" si="54"/>
        <v>0</v>
      </c>
      <c r="BB59" s="362">
        <f t="shared" si="55"/>
        <v>100</v>
      </c>
      <c r="BC59" s="361" t="str">
        <f t="shared" si="56"/>
        <v/>
      </c>
      <c r="BD59" s="361" t="str">
        <f t="shared" si="57"/>
        <v>P</v>
      </c>
      <c r="BE59" s="361" t="str">
        <f t="shared" si="58"/>
        <v>I</v>
      </c>
      <c r="BF59" s="363">
        <f>IF('Marks Entry'!AC61="","",'Marks Entry'!AC61)</f>
        <v>2</v>
      </c>
      <c r="BG59" s="356">
        <f>IF('Marks Entry'!AE61="","",'Marks Entry'!AE61)</f>
        <v>6</v>
      </c>
      <c r="BH59" s="356">
        <f>IF('Marks Entry'!AF61="","",'Marks Entry'!AF61)</f>
        <v>4</v>
      </c>
      <c r="BI59" s="356" t="str">
        <f>IF('Marks Entry'!AG61="","",'Marks Entry'!AG61)</f>
        <v>AB</v>
      </c>
      <c r="BJ59" s="357">
        <f t="shared" si="59"/>
        <v>10</v>
      </c>
      <c r="BK59" s="380">
        <f t="shared" si="60"/>
        <v>7</v>
      </c>
      <c r="BL59" s="356">
        <f>IF('Marks Entry'!AH61="","",'Marks Entry'!AH61)</f>
        <v>31</v>
      </c>
      <c r="BM59" s="356" t="str">
        <f>IF('Marks Entry'!AI61="","",'Marks Entry'!AI61)</f>
        <v/>
      </c>
      <c r="BN59" s="356">
        <f t="shared" si="61"/>
        <v>31</v>
      </c>
      <c r="BO59" s="380">
        <f t="shared" si="62"/>
        <v>23</v>
      </c>
      <c r="BP59" s="377">
        <f>IF(AND($B59="NSO",$E59=""),"",IF(AND('Marks Entry'!AJ61="AB",'Marks Entry'!AK61="AB"),"AB",IF(AND('Marks Entry'!AJ61="ML",'Marks Entry'!AK61="ML"),"RE",IF('Marks Entry'!AJ61="","",ROUNDUP(('Marks Entry'!AJ61+'Marks Entry'!AK61)*30/100,0)))))</f>
        <v>28</v>
      </c>
      <c r="BQ59" s="381">
        <f t="shared" si="63"/>
        <v>58</v>
      </c>
      <c r="BR59" s="361">
        <f t="shared" si="64"/>
        <v>0</v>
      </c>
      <c r="BS59" s="361">
        <f t="shared" si="65"/>
        <v>0</v>
      </c>
      <c r="BT59" s="362">
        <f t="shared" si="66"/>
        <v>100</v>
      </c>
      <c r="BU59" s="361" t="str">
        <f t="shared" si="67"/>
        <v/>
      </c>
      <c r="BV59" s="361" t="str">
        <f t="shared" si="68"/>
        <v>P</v>
      </c>
      <c r="BW59" s="361" t="str">
        <f t="shared" si="69"/>
        <v>II</v>
      </c>
      <c r="BX59" s="363">
        <f>IF('Marks Entry'!AL61="","",'Marks Entry'!AL61)</f>
        <v>3</v>
      </c>
      <c r="BY59" s="356">
        <f>IF('Marks Entry'!AN61="","",'Marks Entry'!AN61)</f>
        <v>4</v>
      </c>
      <c r="BZ59" s="356">
        <f>IF('Marks Entry'!AO61="","",'Marks Entry'!AO61)</f>
        <v>3</v>
      </c>
      <c r="CA59" s="356">
        <f>IF('Marks Entry'!AP61="","",'Marks Entry'!AP61)</f>
        <v>7</v>
      </c>
      <c r="CB59" s="357">
        <f t="shared" si="70"/>
        <v>14</v>
      </c>
      <c r="CC59" s="380">
        <f t="shared" si="71"/>
        <v>10</v>
      </c>
      <c r="CD59" s="356">
        <f>IF('Marks Entry'!AQ61="","",'Marks Entry'!AQ61)</f>
        <v>38</v>
      </c>
      <c r="CE59" s="356">
        <f>IF('Marks Entry'!AR61="","",'Marks Entry'!AR61)</f>
        <v>18</v>
      </c>
      <c r="CF59" s="356">
        <f t="shared" si="72"/>
        <v>56</v>
      </c>
      <c r="CG59" s="380">
        <f t="shared" si="73"/>
        <v>40</v>
      </c>
      <c r="CH59" s="377">
        <f>IF(AND($B59="NSO",$E59=""),"",IF(AND('Marks Entry'!AS61="AB",'Marks Entry'!AT61="AB"),"AB",IF(AND('Marks Entry'!AS61="ML",'Marks Entry'!AT61="ML"),"RE",IF('Marks Entry'!AS61="","",ROUNDUP(('Marks Entry'!AS61+'Marks Entry'!AT61)*30/100,0)))))</f>
        <v>28</v>
      </c>
      <c r="CI59" s="381">
        <f t="shared" si="74"/>
        <v>78</v>
      </c>
      <c r="CJ59" s="361">
        <f t="shared" si="75"/>
        <v>0</v>
      </c>
      <c r="CK59" s="361">
        <f t="shared" si="76"/>
        <v>0</v>
      </c>
      <c r="CL59" s="362">
        <f t="shared" si="77"/>
        <v>100</v>
      </c>
      <c r="CM59" s="361" t="str">
        <f t="shared" si="78"/>
        <v/>
      </c>
      <c r="CN59" s="361" t="str">
        <f t="shared" si="79"/>
        <v>P</v>
      </c>
      <c r="CO59" s="361" t="str">
        <f t="shared" si="80"/>
        <v>D</v>
      </c>
      <c r="CP59" s="363" t="str">
        <f>IF('Marks Entry'!AU61="","",'Marks Entry'!AU61)</f>
        <v/>
      </c>
      <c r="CQ59" s="356" t="str">
        <f>IF('Marks Entry'!AW61="","",'Marks Entry'!AW61)</f>
        <v/>
      </c>
      <c r="CR59" s="356" t="str">
        <f>IF('Marks Entry'!AX61="","",'Marks Entry'!AX61)</f>
        <v/>
      </c>
      <c r="CS59" s="356" t="str">
        <f>IF('Marks Entry'!AY61="","",'Marks Entry'!AY61)</f>
        <v/>
      </c>
      <c r="CT59" s="357" t="str">
        <f t="shared" si="81"/>
        <v/>
      </c>
      <c r="CU59" s="380" t="str">
        <f t="shared" si="82"/>
        <v/>
      </c>
      <c r="CV59" s="356" t="str">
        <f>IF('Marks Entry'!AZ61="","",'Marks Entry'!AZ61)</f>
        <v/>
      </c>
      <c r="CW59" s="356" t="str">
        <f>IF('Marks Entry'!BA61="","",'Marks Entry'!BA61)</f>
        <v/>
      </c>
      <c r="CX59" s="356" t="str">
        <f t="shared" si="83"/>
        <v/>
      </c>
      <c r="CY59" s="380" t="str">
        <f t="shared" si="84"/>
        <v/>
      </c>
      <c r="CZ59" s="377" t="str">
        <f>IF(AND($B59="NSO",$E59=""),"",IF(AND('Marks Entry'!BB61="AB",'Marks Entry'!BC61="AB"),"AB",IF(AND('Marks Entry'!BB61="ML",'Marks Entry'!BC61="ML"),"RE",IF('Marks Entry'!BB61="","",ROUNDUP(('Marks Entry'!BB61+'Marks Entry'!BC61)*30/100,0)))))</f>
        <v/>
      </c>
      <c r="DA59" s="381" t="str">
        <f t="shared" si="85"/>
        <v/>
      </c>
      <c r="DB59" s="361">
        <f t="shared" si="86"/>
        <v>0</v>
      </c>
      <c r="DC59" s="361">
        <f t="shared" si="87"/>
        <v>0</v>
      </c>
      <c r="DD59" s="362" t="str">
        <f t="shared" si="88"/>
        <v/>
      </c>
      <c r="DE59" s="361" t="str">
        <f t="shared" si="89"/>
        <v/>
      </c>
      <c r="DF59" s="361" t="str">
        <f t="shared" si="90"/>
        <v/>
      </c>
      <c r="DG59" s="361" t="str">
        <f t="shared" si="91"/>
        <v/>
      </c>
      <c r="DH59" s="361">
        <f t="shared" si="92"/>
        <v>0</v>
      </c>
      <c r="DI59" s="382" t="str">
        <f t="shared" si="93"/>
        <v>I</v>
      </c>
      <c r="DJ59" s="382" t="str">
        <f t="shared" si="94"/>
        <v>II</v>
      </c>
      <c r="DK59" s="382" t="str">
        <f t="shared" si="95"/>
        <v>I</v>
      </c>
      <c r="DL59" s="382" t="str">
        <f t="shared" si="96"/>
        <v>II</v>
      </c>
      <c r="DM59" s="382" t="str">
        <f t="shared" si="97"/>
        <v>D</v>
      </c>
      <c r="DN59" s="382" t="str">
        <f t="shared" si="98"/>
        <v/>
      </c>
      <c r="DO59" s="365">
        <f t="shared" si="99"/>
        <v>0</v>
      </c>
      <c r="DP59" s="365">
        <f t="shared" si="100"/>
        <v>0</v>
      </c>
      <c r="DQ59" s="365">
        <f t="shared" si="101"/>
        <v>0</v>
      </c>
      <c r="DR59" s="365">
        <f t="shared" si="102"/>
        <v>0</v>
      </c>
      <c r="DS59" s="365">
        <f t="shared" si="103"/>
        <v>0</v>
      </c>
      <c r="DT59" s="383" t="str">
        <f t="shared" si="104"/>
        <v>PASS</v>
      </c>
      <c r="DU59" s="482">
        <f>IF('Marks Entry'!BD61="","",'Marks Entry'!BD61)</f>
        <v>28</v>
      </c>
      <c r="DV59" s="482">
        <f>IF('Marks Entry'!BE61="","",'Marks Entry'!BE61)</f>
        <v>25</v>
      </c>
      <c r="DW59" s="482">
        <f>IF('Marks Entry'!BF61="","",'Marks Entry'!BF61)</f>
        <v>40</v>
      </c>
      <c r="DX59" s="384">
        <f t="shared" si="105"/>
        <v>93</v>
      </c>
      <c r="DY59" s="356" t="str">
        <f t="shared" si="106"/>
        <v>I</v>
      </c>
      <c r="DZ59" s="385" t="str">
        <f t="shared" si="107"/>
        <v/>
      </c>
      <c r="EA59" s="356" t="str">
        <f t="shared" si="108"/>
        <v>II</v>
      </c>
      <c r="EB59" s="385" t="str">
        <f t="shared" si="109"/>
        <v/>
      </c>
      <c r="EC59" s="356" t="str">
        <f t="shared" si="110"/>
        <v>I</v>
      </c>
      <c r="ED59" s="356" t="str">
        <f t="shared" si="111"/>
        <v>I</v>
      </c>
      <c r="EE59" s="356" t="str">
        <f t="shared" si="112"/>
        <v/>
      </c>
      <c r="EF59" s="386" t="str">
        <f t="shared" si="113"/>
        <v/>
      </c>
      <c r="EG59" s="385" t="str">
        <f t="shared" si="114"/>
        <v/>
      </c>
      <c r="EH59" s="356" t="str">
        <f t="shared" si="115"/>
        <v>II</v>
      </c>
      <c r="EI59" s="356" t="str">
        <f t="shared" si="116"/>
        <v/>
      </c>
      <c r="EJ59" s="356" t="str">
        <f t="shared" si="117"/>
        <v>II</v>
      </c>
      <c r="EK59" s="356" t="str">
        <f t="shared" si="118"/>
        <v/>
      </c>
      <c r="EL59" s="385" t="str">
        <f t="shared" si="119"/>
        <v/>
      </c>
      <c r="EM59" s="356" t="str">
        <f t="shared" si="120"/>
        <v>D</v>
      </c>
      <c r="EN59" s="356" t="str">
        <f t="shared" si="121"/>
        <v/>
      </c>
      <c r="EO59" s="356" t="str">
        <f t="shared" si="122"/>
        <v/>
      </c>
      <c r="EP59" s="356" t="str">
        <f t="shared" si="123"/>
        <v>D</v>
      </c>
      <c r="EQ59" s="385" t="str">
        <f t="shared" si="124"/>
        <v/>
      </c>
      <c r="ER59" s="356" t="str">
        <f t="shared" si="125"/>
        <v/>
      </c>
      <c r="ES59" s="356" t="str">
        <f t="shared" si="126"/>
        <v/>
      </c>
      <c r="ET59" s="356" t="str">
        <f t="shared" si="127"/>
        <v/>
      </c>
      <c r="EU59" s="356" t="str">
        <f t="shared" si="128"/>
        <v/>
      </c>
      <c r="EV59" s="385" t="str">
        <f t="shared" si="129"/>
        <v/>
      </c>
      <c r="EW59" s="385" t="str">
        <f t="shared" si="130"/>
        <v>D</v>
      </c>
      <c r="EX59" s="387">
        <f>IF('Student DATA Entry'!I56="","",'Student DATA Entry'!I56)</f>
        <v>370</v>
      </c>
      <c r="EY59" s="388">
        <f>IF('Student DATA Entry'!J56="","",'Student DATA Entry'!J56)</f>
        <v>286</v>
      </c>
      <c r="EZ59" s="373" t="str">
        <f t="shared" si="131"/>
        <v xml:space="preserve">      </v>
      </c>
      <c r="FA59" s="373" t="str">
        <f t="shared" si="132"/>
        <v xml:space="preserve">      </v>
      </c>
      <c r="FB59" s="373" t="str">
        <f t="shared" si="133"/>
        <v xml:space="preserve">      </v>
      </c>
      <c r="FC59" s="373" t="str">
        <f t="shared" si="134"/>
        <v xml:space="preserve">          INFORMATION TECHNOLOGY AND PROCESSING 1    </v>
      </c>
      <c r="FD59" s="373" t="str">
        <f t="shared" si="135"/>
        <v>Promoted to Class 12th</v>
      </c>
      <c r="FE59" s="484">
        <f t="shared" si="136"/>
        <v>316</v>
      </c>
      <c r="FF59" s="390">
        <f t="shared" si="137"/>
        <v>63.2</v>
      </c>
      <c r="FG59" s="483" t="str">
        <f t="shared" si="138"/>
        <v>I</v>
      </c>
      <c r="FH59" s="392">
        <f t="shared" si="27"/>
        <v>4.0000000000000293</v>
      </c>
      <c r="FI59" s="482" t="str">
        <f t="shared" si="139"/>
        <v/>
      </c>
    </row>
    <row r="60" spans="1:166" s="393" customFormat="1" ht="22" customHeight="1">
      <c r="A60" s="375">
        <v>55</v>
      </c>
      <c r="B60" s="376">
        <f>IF('Marks Entry'!B62="","",VALUE('Marks Entry'!B62))</f>
        <v>1156</v>
      </c>
      <c r="C60" s="377">
        <f>IF('Marks Entry'!C62="","",'Marks Entry'!C62)</f>
        <v>6465</v>
      </c>
      <c r="D60" s="378">
        <f>IF('Marks Entry'!D62="","",'Marks Entry'!D62)</f>
        <v>38048</v>
      </c>
      <c r="E60" s="379" t="str">
        <f>IF('Marks Entry'!E62="","",'Marks Entry'!E62)</f>
        <v>Vijay Kumar Badigar</v>
      </c>
      <c r="F60" s="379" t="str">
        <f>IF('Marks Entry'!F62="","",'Marks Entry'!F62)</f>
        <v>Ramgopal Yadav</v>
      </c>
      <c r="G60" s="379" t="str">
        <f>IF('Marks Entry'!G62="","",'Marks Entry'!G62)</f>
        <v>Aachi Devi</v>
      </c>
      <c r="H60" s="356" t="str">
        <f>IF('Marks Entry'!H62="","",'Marks Entry'!H62)</f>
        <v>OBC</v>
      </c>
      <c r="I60" s="356" t="str">
        <f>IF('Marks Entry'!I62="","",'Marks Entry'!I62)</f>
        <v>M</v>
      </c>
      <c r="J60" s="356">
        <f>IF('Marks Entry'!J62="","",'Marks Entry'!J62)</f>
        <v>4</v>
      </c>
      <c r="K60" s="356">
        <f>IF('Marks Entry'!K62="","",'Marks Entry'!K62)</f>
        <v>7</v>
      </c>
      <c r="L60" s="356">
        <f>IF('Marks Entry'!L62="","",'Marks Entry'!L62)</f>
        <v>8</v>
      </c>
      <c r="M60" s="357">
        <f t="shared" si="28"/>
        <v>19</v>
      </c>
      <c r="N60" s="380">
        <f t="shared" si="29"/>
        <v>13</v>
      </c>
      <c r="O60" s="356">
        <f>IF('Marks Entry'!M62="","",'Marks Entry'!M62)</f>
        <v>35</v>
      </c>
      <c r="P60" s="380">
        <f t="shared" si="30"/>
        <v>25</v>
      </c>
      <c r="Q60" s="377">
        <f>IF(AND($B60="NSO",$E60="",O60=""),"",IF(AND('Marks Entry'!N62="AB"),"AB",IF(AND('Marks Entry'!N62="ML"),"RE",IF('Marks Entry'!N62="","",ROUNDUP('Marks Entry'!N62*30/100,0)))))</f>
        <v>29</v>
      </c>
      <c r="R60" s="381">
        <f t="shared" si="31"/>
        <v>67</v>
      </c>
      <c r="S60" s="361">
        <f t="shared" si="32"/>
        <v>0</v>
      </c>
      <c r="T60" s="361">
        <f t="shared" si="33"/>
        <v>0</v>
      </c>
      <c r="U60" s="362">
        <f t="shared" si="34"/>
        <v>100</v>
      </c>
      <c r="V60" s="361" t="str">
        <f t="shared" si="35"/>
        <v/>
      </c>
      <c r="W60" s="361" t="str">
        <f t="shared" si="36"/>
        <v>P</v>
      </c>
      <c r="X60" s="361" t="str">
        <f t="shared" si="37"/>
        <v>I</v>
      </c>
      <c r="Y60" s="356">
        <f>IF('Marks Entry'!O62="","",'Marks Entry'!O62)</f>
        <v>5</v>
      </c>
      <c r="Z60" s="356">
        <f>IF('Marks Entry'!P62="","",'Marks Entry'!P62)</f>
        <v>6</v>
      </c>
      <c r="AA60" s="356">
        <f>IF('Marks Entry'!Q62="","",'Marks Entry'!Q62)</f>
        <v>7</v>
      </c>
      <c r="AB60" s="357">
        <f t="shared" si="38"/>
        <v>18</v>
      </c>
      <c r="AC60" s="380">
        <f t="shared" si="39"/>
        <v>12</v>
      </c>
      <c r="AD60" s="356">
        <f>IF('Marks Entry'!R62="","",'Marks Entry'!R62)</f>
        <v>12</v>
      </c>
      <c r="AE60" s="380">
        <f t="shared" si="40"/>
        <v>9</v>
      </c>
      <c r="AF60" s="377">
        <f>IF(AND($B60="NSO",$E60=""),"",IF(AND('Marks Entry'!S62="AB"),"AB",IF(AND('Marks Entry'!S62="ML"),"RE",IF('Marks Entry'!S62="","",ROUNDUP('Marks Entry'!S62*30/100,0)))))</f>
        <v>29</v>
      </c>
      <c r="AG60" s="381">
        <f t="shared" si="41"/>
        <v>50</v>
      </c>
      <c r="AH60" s="361">
        <f t="shared" si="42"/>
        <v>0</v>
      </c>
      <c r="AI60" s="361">
        <f t="shared" si="43"/>
        <v>0</v>
      </c>
      <c r="AJ60" s="362">
        <f t="shared" si="44"/>
        <v>100</v>
      </c>
      <c r="AK60" s="361" t="str">
        <f t="shared" si="45"/>
        <v/>
      </c>
      <c r="AL60" s="361" t="str">
        <f t="shared" si="46"/>
        <v>P</v>
      </c>
      <c r="AM60" s="361" t="str">
        <f t="shared" si="47"/>
        <v>II</v>
      </c>
      <c r="AN60" s="363">
        <f>IF('Marks Entry'!T62="","",'Marks Entry'!T62)</f>
        <v>1</v>
      </c>
      <c r="AO60" s="356">
        <f>IF('Marks Entry'!V62="","",'Marks Entry'!V62)</f>
        <v>9</v>
      </c>
      <c r="AP60" s="356">
        <f>IF('Marks Entry'!W62="","",'Marks Entry'!W62)</f>
        <v>8</v>
      </c>
      <c r="AQ60" s="356">
        <f>IF('Marks Entry'!X62="","",'Marks Entry'!X62)</f>
        <v>8</v>
      </c>
      <c r="AR60" s="357">
        <f t="shared" si="48"/>
        <v>25</v>
      </c>
      <c r="AS60" s="380">
        <f t="shared" si="49"/>
        <v>17</v>
      </c>
      <c r="AT60" s="356">
        <f>IF('Marks Entry'!Y62="","",'Marks Entry'!Y62)</f>
        <v>13</v>
      </c>
      <c r="AU60" s="356">
        <f>IF('Marks Entry'!Z62="","",'Marks Entry'!Z62)</f>
        <v>12</v>
      </c>
      <c r="AV60" s="356">
        <f t="shared" si="50"/>
        <v>25</v>
      </c>
      <c r="AW60" s="380">
        <f t="shared" si="51"/>
        <v>18</v>
      </c>
      <c r="AX60" s="377">
        <f>IF(AND($B60="NSO",$E60=""),"",IF(AND('Marks Entry'!AA62="AB",'Marks Entry'!AB62="AB"),"AB",IF(AND('Marks Entry'!AA62="ML",'Marks Entry'!AB62="ML"),"RE",IF('Marks Entry'!AA62="","",ROUNDUP(('Marks Entry'!AA62+'Marks Entry'!AB62)*30/100,0)))))</f>
        <v>28</v>
      </c>
      <c r="AY60" s="381">
        <f t="shared" si="52"/>
        <v>63</v>
      </c>
      <c r="AZ60" s="361">
        <f t="shared" si="53"/>
        <v>0</v>
      </c>
      <c r="BA60" s="361">
        <f t="shared" si="54"/>
        <v>0</v>
      </c>
      <c r="BB60" s="362">
        <f t="shared" si="55"/>
        <v>100</v>
      </c>
      <c r="BC60" s="361" t="str">
        <f t="shared" si="56"/>
        <v/>
      </c>
      <c r="BD60" s="361" t="str">
        <f t="shared" si="57"/>
        <v>P</v>
      </c>
      <c r="BE60" s="361" t="str">
        <f t="shared" si="58"/>
        <v>I</v>
      </c>
      <c r="BF60" s="363">
        <f>IF('Marks Entry'!AC62="","",'Marks Entry'!AC62)</f>
        <v>2</v>
      </c>
      <c r="BG60" s="356">
        <f>IF('Marks Entry'!AE62="","",'Marks Entry'!AE62)</f>
        <v>6</v>
      </c>
      <c r="BH60" s="356">
        <f>IF('Marks Entry'!AF62="","",'Marks Entry'!AF62)</f>
        <v>4</v>
      </c>
      <c r="BI60" s="356" t="str">
        <f>IF('Marks Entry'!AG62="","",'Marks Entry'!AG62)</f>
        <v>AB</v>
      </c>
      <c r="BJ60" s="357">
        <f t="shared" si="59"/>
        <v>10</v>
      </c>
      <c r="BK60" s="380">
        <f t="shared" si="60"/>
        <v>7</v>
      </c>
      <c r="BL60" s="356">
        <f>IF('Marks Entry'!AH62="","",'Marks Entry'!AH62)</f>
        <v>31</v>
      </c>
      <c r="BM60" s="356" t="str">
        <f>IF('Marks Entry'!AI62="","",'Marks Entry'!AI62)</f>
        <v/>
      </c>
      <c r="BN60" s="356">
        <f t="shared" si="61"/>
        <v>31</v>
      </c>
      <c r="BO60" s="380">
        <f t="shared" si="62"/>
        <v>23</v>
      </c>
      <c r="BP60" s="377">
        <f>IF(AND($B60="NSO",$E60=""),"",IF(AND('Marks Entry'!AJ62="AB",'Marks Entry'!AK62="AB"),"AB",IF(AND('Marks Entry'!AJ62="ML",'Marks Entry'!AK62="ML"),"RE",IF('Marks Entry'!AJ62="","",ROUNDUP(('Marks Entry'!AJ62+'Marks Entry'!AK62)*30/100,0)))))</f>
        <v>28</v>
      </c>
      <c r="BQ60" s="381">
        <f t="shared" si="63"/>
        <v>58</v>
      </c>
      <c r="BR60" s="361">
        <f t="shared" si="64"/>
        <v>0</v>
      </c>
      <c r="BS60" s="361">
        <f t="shared" si="65"/>
        <v>0</v>
      </c>
      <c r="BT60" s="362">
        <f t="shared" si="66"/>
        <v>100</v>
      </c>
      <c r="BU60" s="361" t="str">
        <f t="shared" si="67"/>
        <v/>
      </c>
      <c r="BV60" s="361" t="str">
        <f t="shared" si="68"/>
        <v>P</v>
      </c>
      <c r="BW60" s="361" t="str">
        <f t="shared" si="69"/>
        <v>II</v>
      </c>
      <c r="BX60" s="363">
        <f>IF('Marks Entry'!AL62="","",'Marks Entry'!AL62)</f>
        <v>3</v>
      </c>
      <c r="BY60" s="356">
        <f>IF('Marks Entry'!AN62="","",'Marks Entry'!AN62)</f>
        <v>4</v>
      </c>
      <c r="BZ60" s="356">
        <f>IF('Marks Entry'!AO62="","",'Marks Entry'!AO62)</f>
        <v>3</v>
      </c>
      <c r="CA60" s="356">
        <f>IF('Marks Entry'!AP62="","",'Marks Entry'!AP62)</f>
        <v>7</v>
      </c>
      <c r="CB60" s="357">
        <f t="shared" si="70"/>
        <v>14</v>
      </c>
      <c r="CC60" s="380">
        <f t="shared" si="71"/>
        <v>10</v>
      </c>
      <c r="CD60" s="356">
        <f>IF('Marks Entry'!AQ62="","",'Marks Entry'!AQ62)</f>
        <v>38</v>
      </c>
      <c r="CE60" s="356">
        <f>IF('Marks Entry'!AR62="","",'Marks Entry'!AR62)</f>
        <v>18</v>
      </c>
      <c r="CF60" s="356">
        <f t="shared" si="72"/>
        <v>56</v>
      </c>
      <c r="CG60" s="380">
        <f t="shared" si="73"/>
        <v>40</v>
      </c>
      <c r="CH60" s="377">
        <f>IF(AND($B60="NSO",$E60=""),"",IF(AND('Marks Entry'!AS62="AB",'Marks Entry'!AT62="AB"),"AB",IF(AND('Marks Entry'!AS62="ML",'Marks Entry'!AT62="ML"),"RE",IF('Marks Entry'!AS62="","",ROUNDUP(('Marks Entry'!AS62+'Marks Entry'!AT62)*30/100,0)))))</f>
        <v>28</v>
      </c>
      <c r="CI60" s="381">
        <f t="shared" si="74"/>
        <v>78</v>
      </c>
      <c r="CJ60" s="361">
        <f t="shared" si="75"/>
        <v>0</v>
      </c>
      <c r="CK60" s="361">
        <f t="shared" si="76"/>
        <v>0</v>
      </c>
      <c r="CL60" s="362">
        <f t="shared" si="77"/>
        <v>100</v>
      </c>
      <c r="CM60" s="361" t="str">
        <f t="shared" si="78"/>
        <v/>
      </c>
      <c r="CN60" s="361" t="str">
        <f t="shared" si="79"/>
        <v>P</v>
      </c>
      <c r="CO60" s="361" t="str">
        <f t="shared" si="80"/>
        <v>D</v>
      </c>
      <c r="CP60" s="363" t="str">
        <f>IF('Marks Entry'!AU62="","",'Marks Entry'!AU62)</f>
        <v/>
      </c>
      <c r="CQ60" s="356" t="str">
        <f>IF('Marks Entry'!AW62="","",'Marks Entry'!AW62)</f>
        <v/>
      </c>
      <c r="CR60" s="356" t="str">
        <f>IF('Marks Entry'!AX62="","",'Marks Entry'!AX62)</f>
        <v/>
      </c>
      <c r="CS60" s="356" t="str">
        <f>IF('Marks Entry'!AY62="","",'Marks Entry'!AY62)</f>
        <v/>
      </c>
      <c r="CT60" s="357" t="str">
        <f t="shared" si="81"/>
        <v/>
      </c>
      <c r="CU60" s="380" t="str">
        <f t="shared" si="82"/>
        <v/>
      </c>
      <c r="CV60" s="356" t="str">
        <f>IF('Marks Entry'!AZ62="","",'Marks Entry'!AZ62)</f>
        <v/>
      </c>
      <c r="CW60" s="356" t="str">
        <f>IF('Marks Entry'!BA62="","",'Marks Entry'!BA62)</f>
        <v/>
      </c>
      <c r="CX60" s="356" t="str">
        <f t="shared" si="83"/>
        <v/>
      </c>
      <c r="CY60" s="380" t="str">
        <f t="shared" si="84"/>
        <v/>
      </c>
      <c r="CZ60" s="377" t="str">
        <f>IF(AND($B60="NSO",$E60=""),"",IF(AND('Marks Entry'!BB62="AB",'Marks Entry'!BC62="AB"),"AB",IF(AND('Marks Entry'!BB62="ML",'Marks Entry'!BC62="ML"),"RE",IF('Marks Entry'!BB62="","",ROUNDUP(('Marks Entry'!BB62+'Marks Entry'!BC62)*30/100,0)))))</f>
        <v/>
      </c>
      <c r="DA60" s="381" t="str">
        <f t="shared" si="85"/>
        <v/>
      </c>
      <c r="DB60" s="361">
        <f t="shared" si="86"/>
        <v>0</v>
      </c>
      <c r="DC60" s="361">
        <f t="shared" si="87"/>
        <v>0</v>
      </c>
      <c r="DD60" s="362" t="str">
        <f t="shared" si="88"/>
        <v/>
      </c>
      <c r="DE60" s="361" t="str">
        <f t="shared" si="89"/>
        <v/>
      </c>
      <c r="DF60" s="361" t="str">
        <f t="shared" si="90"/>
        <v/>
      </c>
      <c r="DG60" s="361" t="str">
        <f t="shared" si="91"/>
        <v/>
      </c>
      <c r="DH60" s="361">
        <f t="shared" si="92"/>
        <v>0</v>
      </c>
      <c r="DI60" s="382" t="str">
        <f t="shared" si="93"/>
        <v>I</v>
      </c>
      <c r="DJ60" s="382" t="str">
        <f t="shared" si="94"/>
        <v>II</v>
      </c>
      <c r="DK60" s="382" t="str">
        <f t="shared" si="95"/>
        <v>I</v>
      </c>
      <c r="DL60" s="382" t="str">
        <f t="shared" si="96"/>
        <v>II</v>
      </c>
      <c r="DM60" s="382" t="str">
        <f t="shared" si="97"/>
        <v>D</v>
      </c>
      <c r="DN60" s="382" t="str">
        <f t="shared" si="98"/>
        <v/>
      </c>
      <c r="DO60" s="365">
        <f t="shared" si="99"/>
        <v>0</v>
      </c>
      <c r="DP60" s="365">
        <f t="shared" si="100"/>
        <v>0</v>
      </c>
      <c r="DQ60" s="365">
        <f t="shared" si="101"/>
        <v>0</v>
      </c>
      <c r="DR60" s="365">
        <f t="shared" si="102"/>
        <v>0</v>
      </c>
      <c r="DS60" s="365">
        <f t="shared" si="103"/>
        <v>0</v>
      </c>
      <c r="DT60" s="383" t="str">
        <f t="shared" si="104"/>
        <v>PASS</v>
      </c>
      <c r="DU60" s="482">
        <f>IF('Marks Entry'!BD62="","",'Marks Entry'!BD62)</f>
        <v>28</v>
      </c>
      <c r="DV60" s="482">
        <f>IF('Marks Entry'!BE62="","",'Marks Entry'!BE62)</f>
        <v>25</v>
      </c>
      <c r="DW60" s="482">
        <f>IF('Marks Entry'!BF62="","",'Marks Entry'!BF62)</f>
        <v>40</v>
      </c>
      <c r="DX60" s="384">
        <f t="shared" si="105"/>
        <v>93</v>
      </c>
      <c r="DY60" s="356" t="str">
        <f t="shared" si="106"/>
        <v>I</v>
      </c>
      <c r="DZ60" s="385" t="str">
        <f t="shared" si="107"/>
        <v/>
      </c>
      <c r="EA60" s="356" t="str">
        <f t="shared" si="108"/>
        <v>II</v>
      </c>
      <c r="EB60" s="385" t="str">
        <f t="shared" si="109"/>
        <v/>
      </c>
      <c r="EC60" s="356" t="str">
        <f t="shared" si="110"/>
        <v>I</v>
      </c>
      <c r="ED60" s="356" t="str">
        <f t="shared" si="111"/>
        <v>I</v>
      </c>
      <c r="EE60" s="356" t="str">
        <f t="shared" si="112"/>
        <v/>
      </c>
      <c r="EF60" s="386" t="str">
        <f t="shared" si="113"/>
        <v/>
      </c>
      <c r="EG60" s="385" t="str">
        <f t="shared" si="114"/>
        <v/>
      </c>
      <c r="EH60" s="356" t="str">
        <f t="shared" si="115"/>
        <v>II</v>
      </c>
      <c r="EI60" s="356" t="str">
        <f t="shared" si="116"/>
        <v/>
      </c>
      <c r="EJ60" s="356" t="str">
        <f t="shared" si="117"/>
        <v>II</v>
      </c>
      <c r="EK60" s="356" t="str">
        <f t="shared" si="118"/>
        <v/>
      </c>
      <c r="EL60" s="385" t="str">
        <f t="shared" si="119"/>
        <v/>
      </c>
      <c r="EM60" s="356" t="str">
        <f t="shared" si="120"/>
        <v>D</v>
      </c>
      <c r="EN60" s="356" t="str">
        <f t="shared" si="121"/>
        <v/>
      </c>
      <c r="EO60" s="356" t="str">
        <f t="shared" si="122"/>
        <v/>
      </c>
      <c r="EP60" s="356" t="str">
        <f t="shared" si="123"/>
        <v>D</v>
      </c>
      <c r="EQ60" s="385" t="str">
        <f t="shared" si="124"/>
        <v/>
      </c>
      <c r="ER60" s="356" t="str">
        <f t="shared" si="125"/>
        <v/>
      </c>
      <c r="ES60" s="356" t="str">
        <f t="shared" si="126"/>
        <v/>
      </c>
      <c r="ET60" s="356" t="str">
        <f t="shared" si="127"/>
        <v/>
      </c>
      <c r="EU60" s="356" t="str">
        <f t="shared" si="128"/>
        <v/>
      </c>
      <c r="EV60" s="385" t="str">
        <f t="shared" si="129"/>
        <v/>
      </c>
      <c r="EW60" s="385" t="str">
        <f t="shared" si="130"/>
        <v>D</v>
      </c>
      <c r="EX60" s="387">
        <f>IF('Student DATA Entry'!I57="","",'Student DATA Entry'!I57)</f>
        <v>226</v>
      </c>
      <c r="EY60" s="388">
        <f>IF('Student DATA Entry'!J57="","",'Student DATA Entry'!J57)</f>
        <v>169</v>
      </c>
      <c r="EZ60" s="373" t="str">
        <f t="shared" si="131"/>
        <v xml:space="preserve">      </v>
      </c>
      <c r="FA60" s="373" t="str">
        <f t="shared" si="132"/>
        <v xml:space="preserve">      </v>
      </c>
      <c r="FB60" s="373" t="str">
        <f t="shared" si="133"/>
        <v xml:space="preserve">      </v>
      </c>
      <c r="FC60" s="373" t="str">
        <f t="shared" si="134"/>
        <v xml:space="preserve">          INFORMATION TECHNOLOGY AND PROCESSING 1    </v>
      </c>
      <c r="FD60" s="373" t="str">
        <f t="shared" si="135"/>
        <v>Promoted to Class 12th</v>
      </c>
      <c r="FE60" s="484">
        <f t="shared" si="136"/>
        <v>316</v>
      </c>
      <c r="FF60" s="390">
        <f t="shared" si="137"/>
        <v>63.2</v>
      </c>
      <c r="FG60" s="483" t="str">
        <f t="shared" si="138"/>
        <v>I</v>
      </c>
      <c r="FH60" s="392">
        <f t="shared" si="27"/>
        <v>4.0000000000000293</v>
      </c>
      <c r="FI60" s="482" t="str">
        <f t="shared" si="139"/>
        <v/>
      </c>
    </row>
    <row r="61" spans="1:166" s="393" customFormat="1" ht="22" customHeight="1">
      <c r="A61" s="375">
        <v>56</v>
      </c>
      <c r="B61" s="376">
        <f>IF('Marks Entry'!B63="","",VALUE('Marks Entry'!B63))</f>
        <v>1157</v>
      </c>
      <c r="C61" s="377">
        <f>IF('Marks Entry'!C63="","",'Marks Entry'!C63)</f>
        <v>6343</v>
      </c>
      <c r="D61" s="378">
        <f>IF('Marks Entry'!D63="","",'Marks Entry'!D63)</f>
        <v>38895</v>
      </c>
      <c r="E61" s="379" t="str">
        <f>IF('Marks Entry'!E63="","",'Marks Entry'!E63)</f>
        <v>VISHAL SHARMA</v>
      </c>
      <c r="F61" s="379" t="str">
        <f>IF('Marks Entry'!F63="","",'Marks Entry'!F63)</f>
        <v>RAM KISHOR SHARMA</v>
      </c>
      <c r="G61" s="379" t="str">
        <f>IF('Marks Entry'!G63="","",'Marks Entry'!G63)</f>
        <v>ANITA DEVI</v>
      </c>
      <c r="H61" s="356" t="str">
        <f>IF('Marks Entry'!H63="","",'Marks Entry'!H63)</f>
        <v>GEN</v>
      </c>
      <c r="I61" s="356" t="str">
        <f>IF('Marks Entry'!I63="","",'Marks Entry'!I63)</f>
        <v>M</v>
      </c>
      <c r="J61" s="356">
        <f>IF('Marks Entry'!J63="","",'Marks Entry'!J63)</f>
        <v>4</v>
      </c>
      <c r="K61" s="356">
        <f>IF('Marks Entry'!K63="","",'Marks Entry'!K63)</f>
        <v>7</v>
      </c>
      <c r="L61" s="356">
        <f>IF('Marks Entry'!L63="","",'Marks Entry'!L63)</f>
        <v>8</v>
      </c>
      <c r="M61" s="357">
        <f t="shared" si="28"/>
        <v>19</v>
      </c>
      <c r="N61" s="380">
        <f t="shared" si="29"/>
        <v>13</v>
      </c>
      <c r="O61" s="356">
        <f>IF('Marks Entry'!M63="","",'Marks Entry'!M63)</f>
        <v>35</v>
      </c>
      <c r="P61" s="380">
        <f t="shared" si="30"/>
        <v>25</v>
      </c>
      <c r="Q61" s="377">
        <f>IF(AND($B61="NSO",$E61="",O61=""),"",IF(AND('Marks Entry'!N63="AB"),"AB",IF(AND('Marks Entry'!N63="ML"),"RE",IF('Marks Entry'!N63="","",ROUNDUP('Marks Entry'!N63*30/100,0)))))</f>
        <v>29</v>
      </c>
      <c r="R61" s="381">
        <f t="shared" si="31"/>
        <v>67</v>
      </c>
      <c r="S61" s="361">
        <f t="shared" si="32"/>
        <v>0</v>
      </c>
      <c r="T61" s="361">
        <f t="shared" si="33"/>
        <v>0</v>
      </c>
      <c r="U61" s="362">
        <f t="shared" si="34"/>
        <v>100</v>
      </c>
      <c r="V61" s="361" t="str">
        <f t="shared" si="35"/>
        <v/>
      </c>
      <c r="W61" s="361" t="str">
        <f t="shared" si="36"/>
        <v>P</v>
      </c>
      <c r="X61" s="361" t="str">
        <f t="shared" si="37"/>
        <v>I</v>
      </c>
      <c r="Y61" s="356">
        <f>IF('Marks Entry'!O63="","",'Marks Entry'!O63)</f>
        <v>5</v>
      </c>
      <c r="Z61" s="356">
        <f>IF('Marks Entry'!P63="","",'Marks Entry'!P63)</f>
        <v>6</v>
      </c>
      <c r="AA61" s="356">
        <f>IF('Marks Entry'!Q63="","",'Marks Entry'!Q63)</f>
        <v>8</v>
      </c>
      <c r="AB61" s="357">
        <f t="shared" si="38"/>
        <v>19</v>
      </c>
      <c r="AC61" s="380">
        <f t="shared" si="39"/>
        <v>13</v>
      </c>
      <c r="AD61" s="356">
        <f>IF('Marks Entry'!R63="","",'Marks Entry'!R63)</f>
        <v>12</v>
      </c>
      <c r="AE61" s="380">
        <f t="shared" si="40"/>
        <v>9</v>
      </c>
      <c r="AF61" s="377">
        <f>IF(AND($B61="NSO",$E61=""),"",IF(AND('Marks Entry'!S63="AB"),"AB",IF(AND('Marks Entry'!S63="ML"),"RE",IF('Marks Entry'!S63="","",ROUNDUP('Marks Entry'!S63*30/100,0)))))</f>
        <v>29</v>
      </c>
      <c r="AG61" s="381">
        <f t="shared" si="41"/>
        <v>51</v>
      </c>
      <c r="AH61" s="361">
        <f t="shared" si="42"/>
        <v>0</v>
      </c>
      <c r="AI61" s="361">
        <f t="shared" si="43"/>
        <v>0</v>
      </c>
      <c r="AJ61" s="362">
        <f t="shared" si="44"/>
        <v>100</v>
      </c>
      <c r="AK61" s="361" t="str">
        <f t="shared" si="45"/>
        <v/>
      </c>
      <c r="AL61" s="361" t="str">
        <f t="shared" si="46"/>
        <v>P</v>
      </c>
      <c r="AM61" s="361" t="str">
        <f t="shared" si="47"/>
        <v>II</v>
      </c>
      <c r="AN61" s="363">
        <f>IF('Marks Entry'!T63="","",'Marks Entry'!T63)</f>
        <v>1</v>
      </c>
      <c r="AO61" s="356">
        <f>IF('Marks Entry'!V63="","",'Marks Entry'!V63)</f>
        <v>9</v>
      </c>
      <c r="AP61" s="356">
        <f>IF('Marks Entry'!W63="","",'Marks Entry'!W63)</f>
        <v>8</v>
      </c>
      <c r="AQ61" s="356">
        <f>IF('Marks Entry'!X63="","",'Marks Entry'!X63)</f>
        <v>8</v>
      </c>
      <c r="AR61" s="357">
        <f t="shared" si="48"/>
        <v>25</v>
      </c>
      <c r="AS61" s="380">
        <f t="shared" si="49"/>
        <v>17</v>
      </c>
      <c r="AT61" s="356">
        <f>IF('Marks Entry'!Y63="","",'Marks Entry'!Y63)</f>
        <v>13</v>
      </c>
      <c r="AU61" s="356">
        <f>IF('Marks Entry'!Z63="","",'Marks Entry'!Z63)</f>
        <v>12</v>
      </c>
      <c r="AV61" s="356">
        <f t="shared" si="50"/>
        <v>25</v>
      </c>
      <c r="AW61" s="380">
        <f t="shared" si="51"/>
        <v>18</v>
      </c>
      <c r="AX61" s="377">
        <f>IF(AND($B61="NSO",$E61=""),"",IF(AND('Marks Entry'!AA63="AB",'Marks Entry'!AB63="AB"),"AB",IF(AND('Marks Entry'!AA63="ML",'Marks Entry'!AB63="ML"),"RE",IF('Marks Entry'!AA63="","",ROUNDUP(('Marks Entry'!AA63+'Marks Entry'!AB63)*30/100,0)))))</f>
        <v>28</v>
      </c>
      <c r="AY61" s="381">
        <f t="shared" si="52"/>
        <v>63</v>
      </c>
      <c r="AZ61" s="361">
        <f t="shared" si="53"/>
        <v>0</v>
      </c>
      <c r="BA61" s="361">
        <f t="shared" si="54"/>
        <v>0</v>
      </c>
      <c r="BB61" s="362">
        <f t="shared" si="55"/>
        <v>100</v>
      </c>
      <c r="BC61" s="361" t="str">
        <f t="shared" si="56"/>
        <v/>
      </c>
      <c r="BD61" s="361" t="str">
        <f t="shared" si="57"/>
        <v>P</v>
      </c>
      <c r="BE61" s="361" t="str">
        <f t="shared" si="58"/>
        <v>I</v>
      </c>
      <c r="BF61" s="363">
        <f>IF('Marks Entry'!AC63="","",'Marks Entry'!AC63)</f>
        <v>2</v>
      </c>
      <c r="BG61" s="356">
        <f>IF('Marks Entry'!AE63="","",'Marks Entry'!AE63)</f>
        <v>6</v>
      </c>
      <c r="BH61" s="356">
        <f>IF('Marks Entry'!AF63="","",'Marks Entry'!AF63)</f>
        <v>4</v>
      </c>
      <c r="BI61" s="356" t="str">
        <f>IF('Marks Entry'!AG63="","",'Marks Entry'!AG63)</f>
        <v>AB</v>
      </c>
      <c r="BJ61" s="357">
        <f t="shared" si="59"/>
        <v>10</v>
      </c>
      <c r="BK61" s="380">
        <f t="shared" si="60"/>
        <v>7</v>
      </c>
      <c r="BL61" s="356">
        <f>IF('Marks Entry'!AH63="","",'Marks Entry'!AH63)</f>
        <v>31</v>
      </c>
      <c r="BM61" s="356" t="str">
        <f>IF('Marks Entry'!AI63="","",'Marks Entry'!AI63)</f>
        <v/>
      </c>
      <c r="BN61" s="356">
        <f t="shared" si="61"/>
        <v>31</v>
      </c>
      <c r="BO61" s="380">
        <f t="shared" si="62"/>
        <v>23</v>
      </c>
      <c r="BP61" s="377">
        <f>IF(AND($B61="NSO",$E61=""),"",IF(AND('Marks Entry'!AJ63="AB",'Marks Entry'!AK63="AB"),"AB",IF(AND('Marks Entry'!AJ63="ML",'Marks Entry'!AK63="ML"),"RE",IF('Marks Entry'!AJ63="","",ROUNDUP(('Marks Entry'!AJ63+'Marks Entry'!AK63)*30/100,0)))))</f>
        <v>28</v>
      </c>
      <c r="BQ61" s="381">
        <f t="shared" si="63"/>
        <v>58</v>
      </c>
      <c r="BR61" s="361">
        <f t="shared" si="64"/>
        <v>0</v>
      </c>
      <c r="BS61" s="361">
        <f t="shared" si="65"/>
        <v>0</v>
      </c>
      <c r="BT61" s="362">
        <f t="shared" si="66"/>
        <v>100</v>
      </c>
      <c r="BU61" s="361" t="str">
        <f t="shared" si="67"/>
        <v/>
      </c>
      <c r="BV61" s="361" t="str">
        <f t="shared" si="68"/>
        <v>P</v>
      </c>
      <c r="BW61" s="361" t="str">
        <f t="shared" si="69"/>
        <v>II</v>
      </c>
      <c r="BX61" s="363">
        <f>IF('Marks Entry'!AL63="","",'Marks Entry'!AL63)</f>
        <v>3</v>
      </c>
      <c r="BY61" s="356">
        <f>IF('Marks Entry'!AN63="","",'Marks Entry'!AN63)</f>
        <v>4</v>
      </c>
      <c r="BZ61" s="356">
        <f>IF('Marks Entry'!AO63="","",'Marks Entry'!AO63)</f>
        <v>3</v>
      </c>
      <c r="CA61" s="356">
        <f>IF('Marks Entry'!AP63="","",'Marks Entry'!AP63)</f>
        <v>7</v>
      </c>
      <c r="CB61" s="357">
        <f t="shared" si="70"/>
        <v>14</v>
      </c>
      <c r="CC61" s="380">
        <f t="shared" si="71"/>
        <v>10</v>
      </c>
      <c r="CD61" s="356">
        <f>IF('Marks Entry'!AQ63="","",'Marks Entry'!AQ63)</f>
        <v>38</v>
      </c>
      <c r="CE61" s="356">
        <f>IF('Marks Entry'!AR63="","",'Marks Entry'!AR63)</f>
        <v>18</v>
      </c>
      <c r="CF61" s="356">
        <f t="shared" si="72"/>
        <v>56</v>
      </c>
      <c r="CG61" s="380">
        <f t="shared" si="73"/>
        <v>40</v>
      </c>
      <c r="CH61" s="377">
        <f>IF(AND($B61="NSO",$E61=""),"",IF(AND('Marks Entry'!AS63="AB",'Marks Entry'!AT63="AB"),"AB",IF(AND('Marks Entry'!AS63="ML",'Marks Entry'!AT63="ML"),"RE",IF('Marks Entry'!AS63="","",ROUNDUP(('Marks Entry'!AS63+'Marks Entry'!AT63)*30/100,0)))))</f>
        <v>28</v>
      </c>
      <c r="CI61" s="381">
        <f t="shared" si="74"/>
        <v>78</v>
      </c>
      <c r="CJ61" s="361">
        <f t="shared" si="75"/>
        <v>0</v>
      </c>
      <c r="CK61" s="361">
        <f t="shared" si="76"/>
        <v>0</v>
      </c>
      <c r="CL61" s="362">
        <f t="shared" si="77"/>
        <v>100</v>
      </c>
      <c r="CM61" s="361" t="str">
        <f t="shared" si="78"/>
        <v/>
      </c>
      <c r="CN61" s="361" t="str">
        <f t="shared" si="79"/>
        <v>P</v>
      </c>
      <c r="CO61" s="361" t="str">
        <f t="shared" si="80"/>
        <v>D</v>
      </c>
      <c r="CP61" s="363" t="str">
        <f>IF('Marks Entry'!AU63="","",'Marks Entry'!AU63)</f>
        <v/>
      </c>
      <c r="CQ61" s="356" t="str">
        <f>IF('Marks Entry'!AW63="","",'Marks Entry'!AW63)</f>
        <v/>
      </c>
      <c r="CR61" s="356" t="str">
        <f>IF('Marks Entry'!AX63="","",'Marks Entry'!AX63)</f>
        <v/>
      </c>
      <c r="CS61" s="356" t="str">
        <f>IF('Marks Entry'!AY63="","",'Marks Entry'!AY63)</f>
        <v/>
      </c>
      <c r="CT61" s="357" t="str">
        <f t="shared" si="81"/>
        <v/>
      </c>
      <c r="CU61" s="380" t="str">
        <f t="shared" si="82"/>
        <v/>
      </c>
      <c r="CV61" s="356" t="str">
        <f>IF('Marks Entry'!AZ63="","",'Marks Entry'!AZ63)</f>
        <v/>
      </c>
      <c r="CW61" s="356" t="str">
        <f>IF('Marks Entry'!BA63="","",'Marks Entry'!BA63)</f>
        <v/>
      </c>
      <c r="CX61" s="356" t="str">
        <f t="shared" si="83"/>
        <v/>
      </c>
      <c r="CY61" s="380" t="str">
        <f t="shared" si="84"/>
        <v/>
      </c>
      <c r="CZ61" s="377" t="str">
        <f>IF(AND($B61="NSO",$E61=""),"",IF(AND('Marks Entry'!BB63="AB",'Marks Entry'!BC63="AB"),"AB",IF(AND('Marks Entry'!BB63="ML",'Marks Entry'!BC63="ML"),"RE",IF('Marks Entry'!BB63="","",ROUNDUP(('Marks Entry'!BB63+'Marks Entry'!BC63)*30/100,0)))))</f>
        <v/>
      </c>
      <c r="DA61" s="381" t="str">
        <f t="shared" si="85"/>
        <v/>
      </c>
      <c r="DB61" s="361">
        <f t="shared" si="86"/>
        <v>0</v>
      </c>
      <c r="DC61" s="361">
        <f t="shared" si="87"/>
        <v>0</v>
      </c>
      <c r="DD61" s="362" t="str">
        <f t="shared" si="88"/>
        <v/>
      </c>
      <c r="DE61" s="361" t="str">
        <f t="shared" si="89"/>
        <v/>
      </c>
      <c r="DF61" s="361" t="str">
        <f t="shared" si="90"/>
        <v/>
      </c>
      <c r="DG61" s="361" t="str">
        <f t="shared" si="91"/>
        <v/>
      </c>
      <c r="DH61" s="361">
        <f t="shared" si="92"/>
        <v>0</v>
      </c>
      <c r="DI61" s="382" t="str">
        <f t="shared" si="93"/>
        <v>I</v>
      </c>
      <c r="DJ61" s="382" t="str">
        <f t="shared" si="94"/>
        <v>II</v>
      </c>
      <c r="DK61" s="382" t="str">
        <f t="shared" si="95"/>
        <v>I</v>
      </c>
      <c r="DL61" s="382" t="str">
        <f t="shared" si="96"/>
        <v>II</v>
      </c>
      <c r="DM61" s="382" t="str">
        <f t="shared" si="97"/>
        <v>D</v>
      </c>
      <c r="DN61" s="382" t="str">
        <f t="shared" si="98"/>
        <v/>
      </c>
      <c r="DO61" s="365">
        <f t="shared" si="99"/>
        <v>0</v>
      </c>
      <c r="DP61" s="365">
        <f t="shared" si="100"/>
        <v>0</v>
      </c>
      <c r="DQ61" s="365">
        <f t="shared" si="101"/>
        <v>0</v>
      </c>
      <c r="DR61" s="365">
        <f t="shared" si="102"/>
        <v>0</v>
      </c>
      <c r="DS61" s="365">
        <f t="shared" si="103"/>
        <v>0</v>
      </c>
      <c r="DT61" s="383" t="str">
        <f t="shared" si="104"/>
        <v>PASS</v>
      </c>
      <c r="DU61" s="482">
        <f>IF('Marks Entry'!BD63="","",'Marks Entry'!BD63)</f>
        <v>28</v>
      </c>
      <c r="DV61" s="482">
        <f>IF('Marks Entry'!BE63="","",'Marks Entry'!BE63)</f>
        <v>25</v>
      </c>
      <c r="DW61" s="482">
        <f>IF('Marks Entry'!BF63="","",'Marks Entry'!BF63)</f>
        <v>40</v>
      </c>
      <c r="DX61" s="384">
        <f t="shared" si="105"/>
        <v>93</v>
      </c>
      <c r="DY61" s="356" t="str">
        <f t="shared" si="106"/>
        <v>I</v>
      </c>
      <c r="DZ61" s="385" t="str">
        <f t="shared" si="107"/>
        <v/>
      </c>
      <c r="EA61" s="356" t="str">
        <f t="shared" si="108"/>
        <v>II</v>
      </c>
      <c r="EB61" s="385" t="str">
        <f t="shared" si="109"/>
        <v/>
      </c>
      <c r="EC61" s="356" t="str">
        <f t="shared" si="110"/>
        <v>I</v>
      </c>
      <c r="ED61" s="356" t="str">
        <f t="shared" si="111"/>
        <v>I</v>
      </c>
      <c r="EE61" s="356" t="str">
        <f t="shared" si="112"/>
        <v/>
      </c>
      <c r="EF61" s="386" t="str">
        <f t="shared" si="113"/>
        <v/>
      </c>
      <c r="EG61" s="385" t="str">
        <f t="shared" si="114"/>
        <v/>
      </c>
      <c r="EH61" s="356" t="str">
        <f t="shared" si="115"/>
        <v>II</v>
      </c>
      <c r="EI61" s="356" t="str">
        <f t="shared" si="116"/>
        <v/>
      </c>
      <c r="EJ61" s="356" t="str">
        <f t="shared" si="117"/>
        <v>II</v>
      </c>
      <c r="EK61" s="356" t="str">
        <f t="shared" si="118"/>
        <v/>
      </c>
      <c r="EL61" s="385" t="str">
        <f t="shared" si="119"/>
        <v/>
      </c>
      <c r="EM61" s="356" t="str">
        <f t="shared" si="120"/>
        <v>D</v>
      </c>
      <c r="EN61" s="356" t="str">
        <f t="shared" si="121"/>
        <v/>
      </c>
      <c r="EO61" s="356" t="str">
        <f t="shared" si="122"/>
        <v/>
      </c>
      <c r="EP61" s="356" t="str">
        <f t="shared" si="123"/>
        <v>D</v>
      </c>
      <c r="EQ61" s="385" t="str">
        <f t="shared" si="124"/>
        <v/>
      </c>
      <c r="ER61" s="356" t="str">
        <f t="shared" si="125"/>
        <v/>
      </c>
      <c r="ES61" s="356" t="str">
        <f t="shared" si="126"/>
        <v/>
      </c>
      <c r="ET61" s="356" t="str">
        <f t="shared" si="127"/>
        <v/>
      </c>
      <c r="EU61" s="356" t="str">
        <f t="shared" si="128"/>
        <v/>
      </c>
      <c r="EV61" s="385" t="str">
        <f t="shared" si="129"/>
        <v/>
      </c>
      <c r="EW61" s="385" t="str">
        <f t="shared" si="130"/>
        <v>D</v>
      </c>
      <c r="EX61" s="387">
        <f>IF('Student DATA Entry'!I58="","",'Student DATA Entry'!I58)</f>
        <v>370</v>
      </c>
      <c r="EY61" s="388">
        <f>IF('Student DATA Entry'!J58="","",'Student DATA Entry'!J58)</f>
        <v>292</v>
      </c>
      <c r="EZ61" s="373" t="str">
        <f t="shared" si="131"/>
        <v xml:space="preserve">      </v>
      </c>
      <c r="FA61" s="373" t="str">
        <f t="shared" si="132"/>
        <v xml:space="preserve">      </v>
      </c>
      <c r="FB61" s="373" t="str">
        <f t="shared" si="133"/>
        <v xml:space="preserve">      </v>
      </c>
      <c r="FC61" s="373" t="str">
        <f t="shared" si="134"/>
        <v xml:space="preserve">          INFORMATION TECHNOLOGY AND PROCESSING 1    </v>
      </c>
      <c r="FD61" s="373" t="str">
        <f t="shared" si="135"/>
        <v>Promoted to Class 12th</v>
      </c>
      <c r="FE61" s="484">
        <f t="shared" si="136"/>
        <v>317</v>
      </c>
      <c r="FF61" s="390">
        <f t="shared" si="137"/>
        <v>63.4</v>
      </c>
      <c r="FG61" s="483" t="str">
        <f t="shared" si="138"/>
        <v>I</v>
      </c>
      <c r="FH61" s="392">
        <f t="shared" si="27"/>
        <v>3.000000000000028</v>
      </c>
      <c r="FI61" s="482" t="str">
        <f t="shared" si="139"/>
        <v/>
      </c>
    </row>
    <row r="62" spans="1:166" s="393" customFormat="1" ht="22" customHeight="1">
      <c r="A62" s="375">
        <v>57</v>
      </c>
      <c r="B62" s="376">
        <f>IF('Marks Entry'!B64="","",VALUE('Marks Entry'!B64))</f>
        <v>1158</v>
      </c>
      <c r="C62" s="377">
        <f>IF('Marks Entry'!C64="","",'Marks Entry'!C64)</f>
        <v>6224</v>
      </c>
      <c r="D62" s="378">
        <f>IF('Marks Entry'!D64="","",'Marks Entry'!D64)</f>
        <v>37829</v>
      </c>
      <c r="E62" s="379" t="str">
        <f>IF('Marks Entry'!E64="","",'Marks Entry'!E64)</f>
        <v>VISHNU SIGHAL</v>
      </c>
      <c r="F62" s="379" t="str">
        <f>IF('Marks Entry'!F64="","",'Marks Entry'!F64)</f>
        <v>SADHU RAM SINGHAL</v>
      </c>
      <c r="G62" s="379" t="str">
        <f>IF('Marks Entry'!G64="","",'Marks Entry'!G64)</f>
        <v>ARUNA SINGHAL</v>
      </c>
      <c r="H62" s="356" t="str">
        <f>IF('Marks Entry'!H64="","",'Marks Entry'!H64)</f>
        <v>GEN</v>
      </c>
      <c r="I62" s="356" t="str">
        <f>IF('Marks Entry'!I64="","",'Marks Entry'!I64)</f>
        <v>M</v>
      </c>
      <c r="J62" s="356">
        <f>IF('Marks Entry'!J64="","",'Marks Entry'!J64)</f>
        <v>4</v>
      </c>
      <c r="K62" s="356">
        <f>IF('Marks Entry'!K64="","",'Marks Entry'!K64)</f>
        <v>7</v>
      </c>
      <c r="L62" s="356">
        <f>IF('Marks Entry'!L64="","",'Marks Entry'!L64)</f>
        <v>8</v>
      </c>
      <c r="M62" s="357">
        <f t="shared" si="28"/>
        <v>19</v>
      </c>
      <c r="N62" s="380">
        <f t="shared" si="29"/>
        <v>13</v>
      </c>
      <c r="O62" s="356">
        <f>IF('Marks Entry'!M64="","",'Marks Entry'!M64)</f>
        <v>35</v>
      </c>
      <c r="P62" s="380">
        <f t="shared" si="30"/>
        <v>25</v>
      </c>
      <c r="Q62" s="377">
        <f>IF(AND($B62="NSO",$E62="",O62=""),"",IF(AND('Marks Entry'!N64="AB"),"AB",IF(AND('Marks Entry'!N64="ML"),"RE",IF('Marks Entry'!N64="","",ROUNDUP('Marks Entry'!N64*30/100,0)))))</f>
        <v>29</v>
      </c>
      <c r="R62" s="381">
        <f t="shared" si="31"/>
        <v>67</v>
      </c>
      <c r="S62" s="361">
        <f t="shared" si="32"/>
        <v>0</v>
      </c>
      <c r="T62" s="361">
        <f t="shared" si="33"/>
        <v>0</v>
      </c>
      <c r="U62" s="362">
        <f t="shared" si="34"/>
        <v>100</v>
      </c>
      <c r="V62" s="361" t="str">
        <f t="shared" si="35"/>
        <v/>
      </c>
      <c r="W62" s="361" t="str">
        <f t="shared" si="36"/>
        <v>P</v>
      </c>
      <c r="X62" s="361" t="str">
        <f t="shared" si="37"/>
        <v>I</v>
      </c>
      <c r="Y62" s="356">
        <f>IF('Marks Entry'!O64="","",'Marks Entry'!O64)</f>
        <v>5</v>
      </c>
      <c r="Z62" s="356">
        <f>IF('Marks Entry'!P64="","",'Marks Entry'!P64)</f>
        <v>6</v>
      </c>
      <c r="AA62" s="356">
        <f>IF('Marks Entry'!Q64="","",'Marks Entry'!Q64)</f>
        <v>8</v>
      </c>
      <c r="AB62" s="357">
        <f t="shared" si="38"/>
        <v>19</v>
      </c>
      <c r="AC62" s="380">
        <f t="shared" si="39"/>
        <v>13</v>
      </c>
      <c r="AD62" s="356">
        <f>IF('Marks Entry'!R64="","",'Marks Entry'!R64)</f>
        <v>12</v>
      </c>
      <c r="AE62" s="380">
        <f t="shared" si="40"/>
        <v>9</v>
      </c>
      <c r="AF62" s="377">
        <f>IF(AND($B62="NSO",$E62=""),"",IF(AND('Marks Entry'!S64="AB"),"AB",IF(AND('Marks Entry'!S64="ML"),"RE",IF('Marks Entry'!S64="","",ROUNDUP('Marks Entry'!S64*30/100,0)))))</f>
        <v>29</v>
      </c>
      <c r="AG62" s="381">
        <f t="shared" si="41"/>
        <v>51</v>
      </c>
      <c r="AH62" s="361">
        <f t="shared" si="42"/>
        <v>0</v>
      </c>
      <c r="AI62" s="361">
        <f t="shared" si="43"/>
        <v>0</v>
      </c>
      <c r="AJ62" s="362">
        <f t="shared" si="44"/>
        <v>100</v>
      </c>
      <c r="AK62" s="361" t="str">
        <f t="shared" si="45"/>
        <v/>
      </c>
      <c r="AL62" s="361" t="str">
        <f t="shared" si="46"/>
        <v>P</v>
      </c>
      <c r="AM62" s="361" t="str">
        <f t="shared" si="47"/>
        <v>II</v>
      </c>
      <c r="AN62" s="363">
        <f>IF('Marks Entry'!T64="","",'Marks Entry'!T64)</f>
        <v>1</v>
      </c>
      <c r="AO62" s="356">
        <f>IF('Marks Entry'!V64="","",'Marks Entry'!V64)</f>
        <v>9</v>
      </c>
      <c r="AP62" s="356">
        <f>IF('Marks Entry'!W64="","",'Marks Entry'!W64)</f>
        <v>8</v>
      </c>
      <c r="AQ62" s="356">
        <f>IF('Marks Entry'!X64="","",'Marks Entry'!X64)</f>
        <v>8</v>
      </c>
      <c r="AR62" s="357">
        <f t="shared" si="48"/>
        <v>25</v>
      </c>
      <c r="AS62" s="380">
        <f t="shared" si="49"/>
        <v>17</v>
      </c>
      <c r="AT62" s="356">
        <f>IF('Marks Entry'!Y64="","",'Marks Entry'!Y64)</f>
        <v>13</v>
      </c>
      <c r="AU62" s="356">
        <f>IF('Marks Entry'!Z64="","",'Marks Entry'!Z64)</f>
        <v>12</v>
      </c>
      <c r="AV62" s="356">
        <f t="shared" si="50"/>
        <v>25</v>
      </c>
      <c r="AW62" s="380">
        <f t="shared" si="51"/>
        <v>18</v>
      </c>
      <c r="AX62" s="377">
        <f>IF(AND($B62="NSO",$E62=""),"",IF(AND('Marks Entry'!AA64="AB",'Marks Entry'!AB64="AB"),"AB",IF(AND('Marks Entry'!AA64="ML",'Marks Entry'!AB64="ML"),"RE",IF('Marks Entry'!AA64="","",ROUNDUP(('Marks Entry'!AA64+'Marks Entry'!AB64)*30/100,0)))))</f>
        <v>28</v>
      </c>
      <c r="AY62" s="381">
        <f t="shared" si="52"/>
        <v>63</v>
      </c>
      <c r="AZ62" s="361">
        <f t="shared" si="53"/>
        <v>0</v>
      </c>
      <c r="BA62" s="361">
        <f t="shared" si="54"/>
        <v>0</v>
      </c>
      <c r="BB62" s="362">
        <f t="shared" si="55"/>
        <v>100</v>
      </c>
      <c r="BC62" s="361" t="str">
        <f t="shared" si="56"/>
        <v/>
      </c>
      <c r="BD62" s="361" t="str">
        <f t="shared" si="57"/>
        <v>P</v>
      </c>
      <c r="BE62" s="361" t="str">
        <f t="shared" si="58"/>
        <v>I</v>
      </c>
      <c r="BF62" s="363">
        <f>IF('Marks Entry'!AC64="","",'Marks Entry'!AC64)</f>
        <v>2</v>
      </c>
      <c r="BG62" s="356">
        <f>IF('Marks Entry'!AE64="","",'Marks Entry'!AE64)</f>
        <v>6</v>
      </c>
      <c r="BH62" s="356">
        <f>IF('Marks Entry'!AF64="","",'Marks Entry'!AF64)</f>
        <v>4</v>
      </c>
      <c r="BI62" s="356" t="str">
        <f>IF('Marks Entry'!AG64="","",'Marks Entry'!AG64)</f>
        <v>AB</v>
      </c>
      <c r="BJ62" s="357">
        <f t="shared" si="59"/>
        <v>10</v>
      </c>
      <c r="BK62" s="380">
        <f t="shared" si="60"/>
        <v>7</v>
      </c>
      <c r="BL62" s="356">
        <f>IF('Marks Entry'!AH64="","",'Marks Entry'!AH64)</f>
        <v>31</v>
      </c>
      <c r="BM62" s="356" t="str">
        <f>IF('Marks Entry'!AI64="","",'Marks Entry'!AI64)</f>
        <v/>
      </c>
      <c r="BN62" s="356">
        <f t="shared" si="61"/>
        <v>31</v>
      </c>
      <c r="BO62" s="380">
        <f t="shared" si="62"/>
        <v>23</v>
      </c>
      <c r="BP62" s="377">
        <f>IF(AND($B62="NSO",$E62=""),"",IF(AND('Marks Entry'!AJ64="AB",'Marks Entry'!AK64="AB"),"AB",IF(AND('Marks Entry'!AJ64="ML",'Marks Entry'!AK64="ML"),"RE",IF('Marks Entry'!AJ64="","",ROUNDUP(('Marks Entry'!AJ64+'Marks Entry'!AK64)*30/100,0)))))</f>
        <v>28</v>
      </c>
      <c r="BQ62" s="381">
        <f t="shared" si="63"/>
        <v>58</v>
      </c>
      <c r="BR62" s="361">
        <f t="shared" si="64"/>
        <v>0</v>
      </c>
      <c r="BS62" s="361">
        <f t="shared" si="65"/>
        <v>0</v>
      </c>
      <c r="BT62" s="362">
        <f t="shared" si="66"/>
        <v>100</v>
      </c>
      <c r="BU62" s="361" t="str">
        <f t="shared" si="67"/>
        <v/>
      </c>
      <c r="BV62" s="361" t="str">
        <f t="shared" si="68"/>
        <v>P</v>
      </c>
      <c r="BW62" s="361" t="str">
        <f t="shared" si="69"/>
        <v>II</v>
      </c>
      <c r="BX62" s="363">
        <f>IF('Marks Entry'!AL64="","",'Marks Entry'!AL64)</f>
        <v>3</v>
      </c>
      <c r="BY62" s="356">
        <f>IF('Marks Entry'!AN64="","",'Marks Entry'!AN64)</f>
        <v>4</v>
      </c>
      <c r="BZ62" s="356">
        <f>IF('Marks Entry'!AO64="","",'Marks Entry'!AO64)</f>
        <v>3</v>
      </c>
      <c r="CA62" s="356">
        <f>IF('Marks Entry'!AP64="","",'Marks Entry'!AP64)</f>
        <v>7</v>
      </c>
      <c r="CB62" s="357">
        <f t="shared" si="70"/>
        <v>14</v>
      </c>
      <c r="CC62" s="380">
        <f t="shared" si="71"/>
        <v>10</v>
      </c>
      <c r="CD62" s="356">
        <f>IF('Marks Entry'!AQ64="","",'Marks Entry'!AQ64)</f>
        <v>38</v>
      </c>
      <c r="CE62" s="356">
        <f>IF('Marks Entry'!AR64="","",'Marks Entry'!AR64)</f>
        <v>18</v>
      </c>
      <c r="CF62" s="356">
        <f t="shared" si="72"/>
        <v>56</v>
      </c>
      <c r="CG62" s="380">
        <f t="shared" si="73"/>
        <v>40</v>
      </c>
      <c r="CH62" s="377">
        <f>IF(AND($B62="NSO",$E62=""),"",IF(AND('Marks Entry'!AS64="AB",'Marks Entry'!AT64="AB"),"AB",IF(AND('Marks Entry'!AS64="ML",'Marks Entry'!AT64="ML"),"RE",IF('Marks Entry'!AS64="","",ROUNDUP(('Marks Entry'!AS64+'Marks Entry'!AT64)*30/100,0)))))</f>
        <v>28</v>
      </c>
      <c r="CI62" s="381">
        <f t="shared" si="74"/>
        <v>78</v>
      </c>
      <c r="CJ62" s="361">
        <f t="shared" si="75"/>
        <v>0</v>
      </c>
      <c r="CK62" s="361">
        <f t="shared" si="76"/>
        <v>0</v>
      </c>
      <c r="CL62" s="362">
        <f t="shared" si="77"/>
        <v>100</v>
      </c>
      <c r="CM62" s="361" t="str">
        <f t="shared" si="78"/>
        <v/>
      </c>
      <c r="CN62" s="361" t="str">
        <f t="shared" si="79"/>
        <v>P</v>
      </c>
      <c r="CO62" s="361" t="str">
        <f t="shared" si="80"/>
        <v>D</v>
      </c>
      <c r="CP62" s="363" t="str">
        <f>IF('Marks Entry'!AU64="","",'Marks Entry'!AU64)</f>
        <v/>
      </c>
      <c r="CQ62" s="356" t="str">
        <f>IF('Marks Entry'!AW64="","",'Marks Entry'!AW64)</f>
        <v/>
      </c>
      <c r="CR62" s="356" t="str">
        <f>IF('Marks Entry'!AX64="","",'Marks Entry'!AX64)</f>
        <v/>
      </c>
      <c r="CS62" s="356" t="str">
        <f>IF('Marks Entry'!AY64="","",'Marks Entry'!AY64)</f>
        <v/>
      </c>
      <c r="CT62" s="357" t="str">
        <f t="shared" si="81"/>
        <v/>
      </c>
      <c r="CU62" s="380" t="str">
        <f t="shared" si="82"/>
        <v/>
      </c>
      <c r="CV62" s="356" t="str">
        <f>IF('Marks Entry'!AZ64="","",'Marks Entry'!AZ64)</f>
        <v/>
      </c>
      <c r="CW62" s="356" t="str">
        <f>IF('Marks Entry'!BA64="","",'Marks Entry'!BA64)</f>
        <v/>
      </c>
      <c r="CX62" s="356" t="str">
        <f t="shared" si="83"/>
        <v/>
      </c>
      <c r="CY62" s="380" t="str">
        <f t="shared" si="84"/>
        <v/>
      </c>
      <c r="CZ62" s="377" t="str">
        <f>IF(AND($B62="NSO",$E62=""),"",IF(AND('Marks Entry'!BB64="AB",'Marks Entry'!BC64="AB"),"AB",IF(AND('Marks Entry'!BB64="ML",'Marks Entry'!BC64="ML"),"RE",IF('Marks Entry'!BB64="","",ROUNDUP(('Marks Entry'!BB64+'Marks Entry'!BC64)*30/100,0)))))</f>
        <v/>
      </c>
      <c r="DA62" s="381" t="str">
        <f t="shared" si="85"/>
        <v/>
      </c>
      <c r="DB62" s="361">
        <f t="shared" si="86"/>
        <v>0</v>
      </c>
      <c r="DC62" s="361">
        <f t="shared" si="87"/>
        <v>0</v>
      </c>
      <c r="DD62" s="362" t="str">
        <f t="shared" si="88"/>
        <v/>
      </c>
      <c r="DE62" s="361" t="str">
        <f t="shared" si="89"/>
        <v/>
      </c>
      <c r="DF62" s="361" t="str">
        <f t="shared" si="90"/>
        <v/>
      </c>
      <c r="DG62" s="361" t="str">
        <f t="shared" si="91"/>
        <v/>
      </c>
      <c r="DH62" s="361">
        <f t="shared" si="92"/>
        <v>0</v>
      </c>
      <c r="DI62" s="382" t="str">
        <f t="shared" si="93"/>
        <v>I</v>
      </c>
      <c r="DJ62" s="382" t="str">
        <f t="shared" si="94"/>
        <v>II</v>
      </c>
      <c r="DK62" s="382" t="str">
        <f t="shared" si="95"/>
        <v>I</v>
      </c>
      <c r="DL62" s="382" t="str">
        <f t="shared" si="96"/>
        <v>II</v>
      </c>
      <c r="DM62" s="382" t="str">
        <f t="shared" si="97"/>
        <v>D</v>
      </c>
      <c r="DN62" s="382" t="str">
        <f t="shared" si="98"/>
        <v/>
      </c>
      <c r="DO62" s="365">
        <f t="shared" si="99"/>
        <v>0</v>
      </c>
      <c r="DP62" s="365">
        <f t="shared" si="100"/>
        <v>0</v>
      </c>
      <c r="DQ62" s="365">
        <f t="shared" si="101"/>
        <v>0</v>
      </c>
      <c r="DR62" s="365">
        <f t="shared" si="102"/>
        <v>0</v>
      </c>
      <c r="DS62" s="365">
        <f t="shared" si="103"/>
        <v>0</v>
      </c>
      <c r="DT62" s="383" t="str">
        <f t="shared" si="104"/>
        <v>PASS</v>
      </c>
      <c r="DU62" s="482">
        <f>IF('Marks Entry'!BD64="","",'Marks Entry'!BD64)</f>
        <v>28</v>
      </c>
      <c r="DV62" s="482">
        <f>IF('Marks Entry'!BE64="","",'Marks Entry'!BE64)</f>
        <v>25</v>
      </c>
      <c r="DW62" s="482">
        <f>IF('Marks Entry'!BF64="","",'Marks Entry'!BF64)</f>
        <v>40</v>
      </c>
      <c r="DX62" s="384">
        <f t="shared" si="105"/>
        <v>93</v>
      </c>
      <c r="DY62" s="356" t="str">
        <f t="shared" si="106"/>
        <v>I</v>
      </c>
      <c r="DZ62" s="385" t="str">
        <f t="shared" si="107"/>
        <v/>
      </c>
      <c r="EA62" s="356" t="str">
        <f t="shared" si="108"/>
        <v>II</v>
      </c>
      <c r="EB62" s="385" t="str">
        <f t="shared" si="109"/>
        <v/>
      </c>
      <c r="EC62" s="356" t="str">
        <f t="shared" si="110"/>
        <v>I</v>
      </c>
      <c r="ED62" s="356" t="str">
        <f t="shared" si="111"/>
        <v>I</v>
      </c>
      <c r="EE62" s="356" t="str">
        <f t="shared" si="112"/>
        <v/>
      </c>
      <c r="EF62" s="386" t="str">
        <f t="shared" si="113"/>
        <v/>
      </c>
      <c r="EG62" s="385" t="str">
        <f t="shared" si="114"/>
        <v/>
      </c>
      <c r="EH62" s="356" t="str">
        <f t="shared" si="115"/>
        <v>II</v>
      </c>
      <c r="EI62" s="356" t="str">
        <f t="shared" si="116"/>
        <v/>
      </c>
      <c r="EJ62" s="356" t="str">
        <f t="shared" si="117"/>
        <v>II</v>
      </c>
      <c r="EK62" s="356" t="str">
        <f t="shared" si="118"/>
        <v/>
      </c>
      <c r="EL62" s="385" t="str">
        <f t="shared" si="119"/>
        <v/>
      </c>
      <c r="EM62" s="356" t="str">
        <f t="shared" si="120"/>
        <v>D</v>
      </c>
      <c r="EN62" s="356" t="str">
        <f t="shared" si="121"/>
        <v/>
      </c>
      <c r="EO62" s="356" t="str">
        <f t="shared" si="122"/>
        <v/>
      </c>
      <c r="EP62" s="356" t="str">
        <f t="shared" si="123"/>
        <v>D</v>
      </c>
      <c r="EQ62" s="385" t="str">
        <f t="shared" si="124"/>
        <v/>
      </c>
      <c r="ER62" s="356" t="str">
        <f t="shared" si="125"/>
        <v/>
      </c>
      <c r="ES62" s="356" t="str">
        <f t="shared" si="126"/>
        <v/>
      </c>
      <c r="ET62" s="356" t="str">
        <f t="shared" si="127"/>
        <v/>
      </c>
      <c r="EU62" s="356" t="str">
        <f t="shared" si="128"/>
        <v/>
      </c>
      <c r="EV62" s="385" t="str">
        <f t="shared" si="129"/>
        <v/>
      </c>
      <c r="EW62" s="385" t="str">
        <f t="shared" si="130"/>
        <v>D</v>
      </c>
      <c r="EX62" s="387">
        <f>IF('Student DATA Entry'!I59="","",'Student DATA Entry'!I59)</f>
        <v>370</v>
      </c>
      <c r="EY62" s="388">
        <f>IF('Student DATA Entry'!J59="","",'Student DATA Entry'!J59)</f>
        <v>284</v>
      </c>
      <c r="EZ62" s="373" t="str">
        <f t="shared" si="131"/>
        <v xml:space="preserve">      </v>
      </c>
      <c r="FA62" s="373" t="str">
        <f t="shared" si="132"/>
        <v xml:space="preserve">      </v>
      </c>
      <c r="FB62" s="373" t="str">
        <f t="shared" si="133"/>
        <v xml:space="preserve">      </v>
      </c>
      <c r="FC62" s="373" t="str">
        <f t="shared" si="134"/>
        <v xml:space="preserve">          INFORMATION TECHNOLOGY AND PROCESSING 1    </v>
      </c>
      <c r="FD62" s="373" t="str">
        <f t="shared" si="135"/>
        <v>Promoted to Class 12th</v>
      </c>
      <c r="FE62" s="484">
        <f t="shared" si="136"/>
        <v>317</v>
      </c>
      <c r="FF62" s="390">
        <f t="shared" si="137"/>
        <v>63.4</v>
      </c>
      <c r="FG62" s="483" t="str">
        <f t="shared" si="138"/>
        <v>I</v>
      </c>
      <c r="FH62" s="392">
        <f t="shared" si="27"/>
        <v>3.000000000000028</v>
      </c>
      <c r="FI62" s="482" t="str">
        <f t="shared" si="139"/>
        <v/>
      </c>
    </row>
    <row r="63" spans="1:166" s="393" customFormat="1" ht="22" customHeight="1">
      <c r="A63" s="375">
        <v>58</v>
      </c>
      <c r="B63" s="376" t="str">
        <f>IF('Marks Entry'!B65="","",VALUE('Marks Entry'!B65))</f>
        <v/>
      </c>
      <c r="C63" s="377" t="str">
        <f>IF('Marks Entry'!C65="","",'Marks Entry'!C65)</f>
        <v/>
      </c>
      <c r="D63" s="378" t="str">
        <f>IF('Marks Entry'!D65="","",'Marks Entry'!D65)</f>
        <v/>
      </c>
      <c r="E63" s="379" t="str">
        <f>IF('Marks Entry'!E65="","",'Marks Entry'!E65)</f>
        <v/>
      </c>
      <c r="F63" s="379" t="str">
        <f>IF('Marks Entry'!F65="","",'Marks Entry'!F65)</f>
        <v/>
      </c>
      <c r="G63" s="379" t="str">
        <f>IF('Marks Entry'!G65="","",'Marks Entry'!G65)</f>
        <v/>
      </c>
      <c r="H63" s="356" t="str">
        <f>IF('Marks Entry'!H65="","",'Marks Entry'!H65)</f>
        <v/>
      </c>
      <c r="I63" s="356" t="str">
        <f>IF('Marks Entry'!I65="","",'Marks Entry'!I65)</f>
        <v/>
      </c>
      <c r="J63" s="356" t="str">
        <f>IF('Marks Entry'!J65="","",'Marks Entry'!J65)</f>
        <v/>
      </c>
      <c r="K63" s="356" t="str">
        <f>IF('Marks Entry'!K65="","",'Marks Entry'!K65)</f>
        <v/>
      </c>
      <c r="L63" s="356" t="str">
        <f>IF('Marks Entry'!L65="","",'Marks Entry'!L65)</f>
        <v/>
      </c>
      <c r="M63" s="357" t="str">
        <f t="shared" si="28"/>
        <v/>
      </c>
      <c r="N63" s="380" t="str">
        <f t="shared" si="29"/>
        <v/>
      </c>
      <c r="O63" s="356" t="str">
        <f>IF('Marks Entry'!M65="","",'Marks Entry'!M65)</f>
        <v/>
      </c>
      <c r="P63" s="380" t="str">
        <f t="shared" si="30"/>
        <v/>
      </c>
      <c r="Q63" s="377" t="str">
        <f>IF(AND($B63="NSO",$E63="",O63=""),"",IF(AND('Marks Entry'!N65="AB"),"AB",IF(AND('Marks Entry'!N65="ML"),"RE",IF('Marks Entry'!N65="","",ROUNDUP('Marks Entry'!N65*30/100,0)))))</f>
        <v/>
      </c>
      <c r="R63" s="381" t="str">
        <f t="shared" si="31"/>
        <v/>
      </c>
      <c r="S63" s="361">
        <f t="shared" si="32"/>
        <v>0</v>
      </c>
      <c r="T63" s="361">
        <f t="shared" si="33"/>
        <v>0</v>
      </c>
      <c r="U63" s="362" t="str">
        <f t="shared" si="34"/>
        <v/>
      </c>
      <c r="V63" s="361" t="str">
        <f t="shared" si="35"/>
        <v/>
      </c>
      <c r="W63" s="361" t="str">
        <f t="shared" si="36"/>
        <v/>
      </c>
      <c r="X63" s="361" t="str">
        <f t="shared" si="37"/>
        <v/>
      </c>
      <c r="Y63" s="356" t="str">
        <f>IF('Marks Entry'!O65="","",'Marks Entry'!O65)</f>
        <v/>
      </c>
      <c r="Z63" s="356" t="str">
        <f>IF('Marks Entry'!P65="","",'Marks Entry'!P65)</f>
        <v/>
      </c>
      <c r="AA63" s="356" t="str">
        <f>IF('Marks Entry'!Q65="","",'Marks Entry'!Q65)</f>
        <v/>
      </c>
      <c r="AB63" s="357" t="str">
        <f t="shared" si="38"/>
        <v/>
      </c>
      <c r="AC63" s="380" t="str">
        <f t="shared" si="39"/>
        <v/>
      </c>
      <c r="AD63" s="356" t="str">
        <f>IF('Marks Entry'!R65="","",'Marks Entry'!R65)</f>
        <v/>
      </c>
      <c r="AE63" s="380" t="str">
        <f t="shared" si="40"/>
        <v/>
      </c>
      <c r="AF63" s="377" t="str">
        <f>IF(AND($B63="NSO",$E63=""),"",IF(AND('Marks Entry'!S65="AB"),"AB",IF(AND('Marks Entry'!S65="ML"),"RE",IF('Marks Entry'!S65="","",ROUNDUP('Marks Entry'!S65*30/100,0)))))</f>
        <v/>
      </c>
      <c r="AG63" s="381" t="str">
        <f t="shared" si="41"/>
        <v/>
      </c>
      <c r="AH63" s="361">
        <f t="shared" si="42"/>
        <v>0</v>
      </c>
      <c r="AI63" s="361">
        <f t="shared" si="43"/>
        <v>0</v>
      </c>
      <c r="AJ63" s="362" t="str">
        <f t="shared" si="44"/>
        <v/>
      </c>
      <c r="AK63" s="361" t="str">
        <f t="shared" si="45"/>
        <v/>
      </c>
      <c r="AL63" s="361" t="str">
        <f t="shared" si="46"/>
        <v/>
      </c>
      <c r="AM63" s="361" t="str">
        <f t="shared" si="47"/>
        <v/>
      </c>
      <c r="AN63" s="363" t="str">
        <f>IF('Marks Entry'!T65="","",'Marks Entry'!T65)</f>
        <v/>
      </c>
      <c r="AO63" s="356" t="str">
        <f>IF('Marks Entry'!V65="","",'Marks Entry'!V65)</f>
        <v/>
      </c>
      <c r="AP63" s="356" t="str">
        <f>IF('Marks Entry'!W65="","",'Marks Entry'!W65)</f>
        <v/>
      </c>
      <c r="AQ63" s="356" t="str">
        <f>IF('Marks Entry'!X65="","",'Marks Entry'!X65)</f>
        <v/>
      </c>
      <c r="AR63" s="357" t="str">
        <f t="shared" si="48"/>
        <v/>
      </c>
      <c r="AS63" s="380" t="str">
        <f t="shared" si="49"/>
        <v/>
      </c>
      <c r="AT63" s="356" t="str">
        <f>IF('Marks Entry'!Y65="","",'Marks Entry'!Y65)</f>
        <v/>
      </c>
      <c r="AU63" s="356" t="str">
        <f>IF('Marks Entry'!Z65="","",'Marks Entry'!Z65)</f>
        <v/>
      </c>
      <c r="AV63" s="356" t="str">
        <f t="shared" si="50"/>
        <v/>
      </c>
      <c r="AW63" s="380" t="str">
        <f t="shared" si="51"/>
        <v/>
      </c>
      <c r="AX63" s="377" t="str">
        <f>IF(AND($B63="NSO",$E63=""),"",IF(AND('Marks Entry'!AA65="AB",'Marks Entry'!AB65="AB"),"AB",IF(AND('Marks Entry'!AA65="ML",'Marks Entry'!AB65="ML"),"RE",IF('Marks Entry'!AA65="","",ROUNDUP(('Marks Entry'!AA65+'Marks Entry'!AB65)*30/100,0)))))</f>
        <v/>
      </c>
      <c r="AY63" s="381" t="str">
        <f t="shared" si="52"/>
        <v/>
      </c>
      <c r="AZ63" s="361">
        <f t="shared" si="53"/>
        <v>0</v>
      </c>
      <c r="BA63" s="361">
        <f t="shared" si="54"/>
        <v>0</v>
      </c>
      <c r="BB63" s="362" t="str">
        <f t="shared" si="55"/>
        <v/>
      </c>
      <c r="BC63" s="361" t="str">
        <f t="shared" si="56"/>
        <v/>
      </c>
      <c r="BD63" s="361" t="str">
        <f t="shared" si="57"/>
        <v/>
      </c>
      <c r="BE63" s="361" t="str">
        <f t="shared" si="58"/>
        <v/>
      </c>
      <c r="BF63" s="363" t="str">
        <f>IF('Marks Entry'!AC65="","",'Marks Entry'!AC65)</f>
        <v/>
      </c>
      <c r="BG63" s="356" t="str">
        <f>IF('Marks Entry'!AE65="","",'Marks Entry'!AE65)</f>
        <v/>
      </c>
      <c r="BH63" s="356" t="str">
        <f>IF('Marks Entry'!AF65="","",'Marks Entry'!AF65)</f>
        <v/>
      </c>
      <c r="BI63" s="356" t="str">
        <f>IF('Marks Entry'!AG65="","",'Marks Entry'!AG65)</f>
        <v/>
      </c>
      <c r="BJ63" s="357" t="str">
        <f t="shared" si="59"/>
        <v/>
      </c>
      <c r="BK63" s="380" t="str">
        <f t="shared" si="60"/>
        <v/>
      </c>
      <c r="BL63" s="356" t="str">
        <f>IF('Marks Entry'!AH65="","",'Marks Entry'!AH65)</f>
        <v/>
      </c>
      <c r="BM63" s="356" t="str">
        <f>IF('Marks Entry'!AI65="","",'Marks Entry'!AI65)</f>
        <v/>
      </c>
      <c r="BN63" s="356" t="str">
        <f t="shared" si="61"/>
        <v/>
      </c>
      <c r="BO63" s="380" t="str">
        <f t="shared" si="62"/>
        <v/>
      </c>
      <c r="BP63" s="377" t="str">
        <f>IF(AND($B63="NSO",$E63=""),"",IF(AND('Marks Entry'!AJ65="AB",'Marks Entry'!AK65="AB"),"AB",IF(AND('Marks Entry'!AJ65="ML",'Marks Entry'!AK65="ML"),"RE",IF('Marks Entry'!AJ65="","",ROUNDUP(('Marks Entry'!AJ65+'Marks Entry'!AK65)*30/100,0)))))</f>
        <v/>
      </c>
      <c r="BQ63" s="381" t="str">
        <f t="shared" si="63"/>
        <v/>
      </c>
      <c r="BR63" s="361">
        <f t="shared" si="64"/>
        <v>0</v>
      </c>
      <c r="BS63" s="361">
        <f t="shared" si="65"/>
        <v>0</v>
      </c>
      <c r="BT63" s="362" t="str">
        <f t="shared" si="66"/>
        <v/>
      </c>
      <c r="BU63" s="361" t="str">
        <f t="shared" si="67"/>
        <v/>
      </c>
      <c r="BV63" s="361" t="str">
        <f t="shared" si="68"/>
        <v/>
      </c>
      <c r="BW63" s="361" t="str">
        <f t="shared" si="69"/>
        <v/>
      </c>
      <c r="BX63" s="363" t="str">
        <f>IF('Marks Entry'!AL65="","",'Marks Entry'!AL65)</f>
        <v/>
      </c>
      <c r="BY63" s="356" t="str">
        <f>IF('Marks Entry'!AN65="","",'Marks Entry'!AN65)</f>
        <v/>
      </c>
      <c r="BZ63" s="356" t="str">
        <f>IF('Marks Entry'!AO65="","",'Marks Entry'!AO65)</f>
        <v/>
      </c>
      <c r="CA63" s="356" t="str">
        <f>IF('Marks Entry'!AP65="","",'Marks Entry'!AP65)</f>
        <v/>
      </c>
      <c r="CB63" s="357" t="str">
        <f t="shared" si="70"/>
        <v/>
      </c>
      <c r="CC63" s="380" t="str">
        <f t="shared" si="71"/>
        <v/>
      </c>
      <c r="CD63" s="356" t="str">
        <f>IF('Marks Entry'!AQ65="","",'Marks Entry'!AQ65)</f>
        <v/>
      </c>
      <c r="CE63" s="356" t="str">
        <f>IF('Marks Entry'!AR65="","",'Marks Entry'!AR65)</f>
        <v/>
      </c>
      <c r="CF63" s="356" t="str">
        <f t="shared" si="72"/>
        <v/>
      </c>
      <c r="CG63" s="380" t="str">
        <f t="shared" si="73"/>
        <v/>
      </c>
      <c r="CH63" s="377" t="str">
        <f>IF(AND($B63="NSO",$E63=""),"",IF(AND('Marks Entry'!AS65="AB",'Marks Entry'!AT65="AB"),"AB",IF(AND('Marks Entry'!AS65="ML",'Marks Entry'!AT65="ML"),"RE",IF('Marks Entry'!AS65="","",ROUNDUP(('Marks Entry'!AS65+'Marks Entry'!AT65)*30/100,0)))))</f>
        <v/>
      </c>
      <c r="CI63" s="381" t="str">
        <f t="shared" si="74"/>
        <v/>
      </c>
      <c r="CJ63" s="361">
        <f t="shared" si="75"/>
        <v>0</v>
      </c>
      <c r="CK63" s="361">
        <f t="shared" si="76"/>
        <v>0</v>
      </c>
      <c r="CL63" s="362" t="str">
        <f t="shared" si="77"/>
        <v/>
      </c>
      <c r="CM63" s="361" t="str">
        <f t="shared" si="78"/>
        <v/>
      </c>
      <c r="CN63" s="361" t="str">
        <f t="shared" si="79"/>
        <v/>
      </c>
      <c r="CO63" s="361" t="str">
        <f t="shared" si="80"/>
        <v/>
      </c>
      <c r="CP63" s="363" t="str">
        <f>IF('Marks Entry'!AU65="","",'Marks Entry'!AU65)</f>
        <v/>
      </c>
      <c r="CQ63" s="356" t="str">
        <f>IF('Marks Entry'!AW65="","",'Marks Entry'!AW65)</f>
        <v/>
      </c>
      <c r="CR63" s="356" t="str">
        <f>IF('Marks Entry'!AX65="","",'Marks Entry'!AX65)</f>
        <v/>
      </c>
      <c r="CS63" s="356" t="str">
        <f>IF('Marks Entry'!AY65="","",'Marks Entry'!AY65)</f>
        <v/>
      </c>
      <c r="CT63" s="357" t="str">
        <f t="shared" si="81"/>
        <v/>
      </c>
      <c r="CU63" s="380" t="str">
        <f t="shared" si="82"/>
        <v/>
      </c>
      <c r="CV63" s="356" t="str">
        <f>IF('Marks Entry'!AZ65="","",'Marks Entry'!AZ65)</f>
        <v/>
      </c>
      <c r="CW63" s="356" t="str">
        <f>IF('Marks Entry'!BA65="","",'Marks Entry'!BA65)</f>
        <v/>
      </c>
      <c r="CX63" s="356" t="str">
        <f t="shared" si="83"/>
        <v/>
      </c>
      <c r="CY63" s="380" t="str">
        <f t="shared" si="84"/>
        <v/>
      </c>
      <c r="CZ63" s="377" t="str">
        <f>IF(AND($B63="NSO",$E63=""),"",IF(AND('Marks Entry'!BB65="AB",'Marks Entry'!BC65="AB"),"AB",IF(AND('Marks Entry'!BB65="ML",'Marks Entry'!BC65="ML"),"RE",IF('Marks Entry'!BB65="","",ROUNDUP(('Marks Entry'!BB65+'Marks Entry'!BC65)*30/100,0)))))</f>
        <v/>
      </c>
      <c r="DA63" s="381" t="str">
        <f t="shared" si="85"/>
        <v/>
      </c>
      <c r="DB63" s="361">
        <f t="shared" si="86"/>
        <v>0</v>
      </c>
      <c r="DC63" s="361">
        <f t="shared" si="87"/>
        <v>0</v>
      </c>
      <c r="DD63" s="362" t="str">
        <f t="shared" si="88"/>
        <v/>
      </c>
      <c r="DE63" s="361" t="str">
        <f t="shared" si="89"/>
        <v/>
      </c>
      <c r="DF63" s="361" t="str">
        <f t="shared" si="90"/>
        <v/>
      </c>
      <c r="DG63" s="361" t="str">
        <f t="shared" si="91"/>
        <v/>
      </c>
      <c r="DH63" s="361">
        <f t="shared" si="92"/>
        <v>0</v>
      </c>
      <c r="DI63" s="382" t="str">
        <f t="shared" si="93"/>
        <v/>
      </c>
      <c r="DJ63" s="382" t="str">
        <f t="shared" si="94"/>
        <v/>
      </c>
      <c r="DK63" s="382" t="str">
        <f t="shared" si="95"/>
        <v/>
      </c>
      <c r="DL63" s="382" t="str">
        <f t="shared" si="96"/>
        <v/>
      </c>
      <c r="DM63" s="382" t="str">
        <f t="shared" si="97"/>
        <v/>
      </c>
      <c r="DN63" s="382" t="str">
        <f t="shared" si="98"/>
        <v/>
      </c>
      <c r="DO63" s="365">
        <f t="shared" si="99"/>
        <v>0</v>
      </c>
      <c r="DP63" s="365">
        <f t="shared" si="100"/>
        <v>0</v>
      </c>
      <c r="DQ63" s="365">
        <f t="shared" si="101"/>
        <v>0</v>
      </c>
      <c r="DR63" s="365">
        <f t="shared" si="102"/>
        <v>0</v>
      </c>
      <c r="DS63" s="365">
        <f t="shared" si="103"/>
        <v>0</v>
      </c>
      <c r="DT63" s="383" t="str">
        <f t="shared" si="104"/>
        <v/>
      </c>
      <c r="DU63" s="482" t="str">
        <f>IF('Marks Entry'!BD65="","",'Marks Entry'!BD65)</f>
        <v/>
      </c>
      <c r="DV63" s="482" t="str">
        <f>IF('Marks Entry'!BE65="","",'Marks Entry'!BE65)</f>
        <v/>
      </c>
      <c r="DW63" s="482" t="str">
        <f>IF('Marks Entry'!BF65="","",'Marks Entry'!BF65)</f>
        <v/>
      </c>
      <c r="DX63" s="384" t="str">
        <f t="shared" si="105"/>
        <v/>
      </c>
      <c r="DY63" s="356" t="str">
        <f t="shared" si="106"/>
        <v/>
      </c>
      <c r="DZ63" s="385" t="str">
        <f t="shared" si="107"/>
        <v/>
      </c>
      <c r="EA63" s="356" t="str">
        <f t="shared" si="108"/>
        <v/>
      </c>
      <c r="EB63" s="385" t="str">
        <f t="shared" si="109"/>
        <v/>
      </c>
      <c r="EC63" s="356" t="str">
        <f t="shared" si="110"/>
        <v/>
      </c>
      <c r="ED63" s="356" t="str">
        <f t="shared" si="111"/>
        <v/>
      </c>
      <c r="EE63" s="356" t="str">
        <f t="shared" si="112"/>
        <v/>
      </c>
      <c r="EF63" s="386" t="str">
        <f t="shared" si="113"/>
        <v/>
      </c>
      <c r="EG63" s="385" t="str">
        <f t="shared" si="114"/>
        <v/>
      </c>
      <c r="EH63" s="356" t="str">
        <f t="shared" si="115"/>
        <v/>
      </c>
      <c r="EI63" s="356" t="str">
        <f t="shared" si="116"/>
        <v/>
      </c>
      <c r="EJ63" s="356" t="str">
        <f t="shared" si="117"/>
        <v/>
      </c>
      <c r="EK63" s="356" t="str">
        <f t="shared" si="118"/>
        <v/>
      </c>
      <c r="EL63" s="385" t="str">
        <f t="shared" si="119"/>
        <v/>
      </c>
      <c r="EM63" s="356" t="str">
        <f t="shared" si="120"/>
        <v/>
      </c>
      <c r="EN63" s="356" t="str">
        <f t="shared" si="121"/>
        <v/>
      </c>
      <c r="EO63" s="356" t="str">
        <f t="shared" si="122"/>
        <v/>
      </c>
      <c r="EP63" s="356" t="str">
        <f t="shared" si="123"/>
        <v/>
      </c>
      <c r="EQ63" s="385" t="str">
        <f t="shared" si="124"/>
        <v/>
      </c>
      <c r="ER63" s="356" t="str">
        <f t="shared" si="125"/>
        <v/>
      </c>
      <c r="ES63" s="356" t="str">
        <f t="shared" si="126"/>
        <v/>
      </c>
      <c r="ET63" s="356" t="str">
        <f t="shared" si="127"/>
        <v/>
      </c>
      <c r="EU63" s="356" t="str">
        <f t="shared" si="128"/>
        <v/>
      </c>
      <c r="EV63" s="385" t="str">
        <f t="shared" si="129"/>
        <v/>
      </c>
      <c r="EW63" s="385" t="str">
        <f t="shared" si="130"/>
        <v/>
      </c>
      <c r="EX63" s="387" t="str">
        <f>IF('Student DATA Entry'!I60="","",'Student DATA Entry'!I60)</f>
        <v/>
      </c>
      <c r="EY63" s="388" t="str">
        <f>IF('Student DATA Entry'!J60="","",'Student DATA Entry'!J60)</f>
        <v/>
      </c>
      <c r="EZ63" s="373" t="str">
        <f t="shared" si="131"/>
        <v xml:space="preserve">      </v>
      </c>
      <c r="FA63" s="373" t="str">
        <f t="shared" si="132"/>
        <v xml:space="preserve">      </v>
      </c>
      <c r="FB63" s="373" t="str">
        <f t="shared" si="133"/>
        <v xml:space="preserve">      </v>
      </c>
      <c r="FC63" s="373" t="str">
        <f t="shared" si="134"/>
        <v xml:space="preserve">              </v>
      </c>
      <c r="FD63" s="373" t="str">
        <f t="shared" si="135"/>
        <v xml:space="preserve"> </v>
      </c>
      <c r="FE63" s="484" t="str">
        <f t="shared" si="136"/>
        <v/>
      </c>
      <c r="FF63" s="390" t="str">
        <f t="shared" si="137"/>
        <v/>
      </c>
      <c r="FG63" s="483" t="str">
        <f t="shared" si="138"/>
        <v/>
      </c>
      <c r="FH63" s="392" t="str">
        <f t="shared" si="27"/>
        <v/>
      </c>
      <c r="FI63" s="482" t="str">
        <f t="shared" si="139"/>
        <v/>
      </c>
    </row>
    <row r="64" spans="1:166" s="393" customFormat="1" ht="22" customHeight="1">
      <c r="A64" s="375">
        <v>59</v>
      </c>
      <c r="B64" s="376" t="str">
        <f>IF('Marks Entry'!B66="","",VALUE('Marks Entry'!B66))</f>
        <v/>
      </c>
      <c r="C64" s="377" t="str">
        <f>IF('Marks Entry'!C66="","",'Marks Entry'!C66)</f>
        <v/>
      </c>
      <c r="D64" s="378" t="str">
        <f>IF('Marks Entry'!D66="","",'Marks Entry'!D66)</f>
        <v/>
      </c>
      <c r="E64" s="379" t="str">
        <f>IF('Marks Entry'!E66="","",'Marks Entry'!E66)</f>
        <v/>
      </c>
      <c r="F64" s="379" t="str">
        <f>IF('Marks Entry'!F66="","",'Marks Entry'!F66)</f>
        <v/>
      </c>
      <c r="G64" s="379" t="str">
        <f>IF('Marks Entry'!G66="","",'Marks Entry'!G66)</f>
        <v/>
      </c>
      <c r="H64" s="356" t="str">
        <f>IF('Marks Entry'!H66="","",'Marks Entry'!H66)</f>
        <v/>
      </c>
      <c r="I64" s="356" t="str">
        <f>IF('Marks Entry'!I66="","",'Marks Entry'!I66)</f>
        <v/>
      </c>
      <c r="J64" s="356" t="str">
        <f>IF('Marks Entry'!J66="","",'Marks Entry'!J66)</f>
        <v/>
      </c>
      <c r="K64" s="356" t="str">
        <f>IF('Marks Entry'!K66="","",'Marks Entry'!K66)</f>
        <v/>
      </c>
      <c r="L64" s="356" t="str">
        <f>IF('Marks Entry'!L66="","",'Marks Entry'!L66)</f>
        <v/>
      </c>
      <c r="M64" s="357" t="str">
        <f t="shared" si="28"/>
        <v/>
      </c>
      <c r="N64" s="380" t="str">
        <f t="shared" si="29"/>
        <v/>
      </c>
      <c r="O64" s="356" t="str">
        <f>IF('Marks Entry'!M66="","",'Marks Entry'!M66)</f>
        <v/>
      </c>
      <c r="P64" s="380" t="str">
        <f t="shared" si="30"/>
        <v/>
      </c>
      <c r="Q64" s="377" t="str">
        <f>IF(AND($B64="NSO",$E64="",O64=""),"",IF(AND('Marks Entry'!N66="AB"),"AB",IF(AND('Marks Entry'!N66="ML"),"RE",IF('Marks Entry'!N66="","",ROUNDUP('Marks Entry'!N66*30/100,0)))))</f>
        <v/>
      </c>
      <c r="R64" s="381" t="str">
        <f t="shared" si="31"/>
        <v/>
      </c>
      <c r="S64" s="361">
        <f t="shared" si="32"/>
        <v>0</v>
      </c>
      <c r="T64" s="361">
        <f t="shared" si="33"/>
        <v>0</v>
      </c>
      <c r="U64" s="362" t="str">
        <f t="shared" si="34"/>
        <v/>
      </c>
      <c r="V64" s="361" t="str">
        <f t="shared" si="35"/>
        <v/>
      </c>
      <c r="W64" s="361" t="str">
        <f t="shared" si="36"/>
        <v/>
      </c>
      <c r="X64" s="361" t="str">
        <f t="shared" si="37"/>
        <v/>
      </c>
      <c r="Y64" s="356" t="str">
        <f>IF('Marks Entry'!O66="","",'Marks Entry'!O66)</f>
        <v/>
      </c>
      <c r="Z64" s="356" t="str">
        <f>IF('Marks Entry'!P66="","",'Marks Entry'!P66)</f>
        <v/>
      </c>
      <c r="AA64" s="356" t="str">
        <f>IF('Marks Entry'!Q66="","",'Marks Entry'!Q66)</f>
        <v/>
      </c>
      <c r="AB64" s="357" t="str">
        <f t="shared" si="38"/>
        <v/>
      </c>
      <c r="AC64" s="380" t="str">
        <f t="shared" si="39"/>
        <v/>
      </c>
      <c r="AD64" s="356" t="str">
        <f>IF('Marks Entry'!R66="","",'Marks Entry'!R66)</f>
        <v/>
      </c>
      <c r="AE64" s="380" t="str">
        <f t="shared" si="40"/>
        <v/>
      </c>
      <c r="AF64" s="377" t="str">
        <f>IF(AND($B64="NSO",$E64=""),"",IF(AND('Marks Entry'!S66="AB"),"AB",IF(AND('Marks Entry'!S66="ML"),"RE",IF('Marks Entry'!S66="","",ROUNDUP('Marks Entry'!S66*30/100,0)))))</f>
        <v/>
      </c>
      <c r="AG64" s="381" t="str">
        <f t="shared" si="41"/>
        <v/>
      </c>
      <c r="AH64" s="361">
        <f t="shared" si="42"/>
        <v>0</v>
      </c>
      <c r="AI64" s="361">
        <f t="shared" si="43"/>
        <v>0</v>
      </c>
      <c r="AJ64" s="362" t="str">
        <f t="shared" si="44"/>
        <v/>
      </c>
      <c r="AK64" s="361" t="str">
        <f t="shared" si="45"/>
        <v/>
      </c>
      <c r="AL64" s="361" t="str">
        <f t="shared" si="46"/>
        <v/>
      </c>
      <c r="AM64" s="361" t="str">
        <f t="shared" si="47"/>
        <v/>
      </c>
      <c r="AN64" s="363" t="str">
        <f>IF('Marks Entry'!T66="","",'Marks Entry'!T66)</f>
        <v/>
      </c>
      <c r="AO64" s="356" t="str">
        <f>IF('Marks Entry'!V66="","",'Marks Entry'!V66)</f>
        <v/>
      </c>
      <c r="AP64" s="356" t="str">
        <f>IF('Marks Entry'!W66="","",'Marks Entry'!W66)</f>
        <v/>
      </c>
      <c r="AQ64" s="356" t="str">
        <f>IF('Marks Entry'!X66="","",'Marks Entry'!X66)</f>
        <v/>
      </c>
      <c r="AR64" s="357" t="str">
        <f t="shared" si="48"/>
        <v/>
      </c>
      <c r="AS64" s="380" t="str">
        <f t="shared" si="49"/>
        <v/>
      </c>
      <c r="AT64" s="356" t="str">
        <f>IF('Marks Entry'!Y66="","",'Marks Entry'!Y66)</f>
        <v/>
      </c>
      <c r="AU64" s="356" t="str">
        <f>IF('Marks Entry'!Z66="","",'Marks Entry'!Z66)</f>
        <v/>
      </c>
      <c r="AV64" s="356" t="str">
        <f t="shared" si="50"/>
        <v/>
      </c>
      <c r="AW64" s="380" t="str">
        <f t="shared" si="51"/>
        <v/>
      </c>
      <c r="AX64" s="377" t="str">
        <f>IF(AND($B64="NSO",$E64=""),"",IF(AND('Marks Entry'!AA66="AB",'Marks Entry'!AB66="AB"),"AB",IF(AND('Marks Entry'!AA66="ML",'Marks Entry'!AB66="ML"),"RE",IF('Marks Entry'!AA66="","",ROUNDUP(('Marks Entry'!AA66+'Marks Entry'!AB66)*30/100,0)))))</f>
        <v/>
      </c>
      <c r="AY64" s="381" t="str">
        <f t="shared" si="52"/>
        <v/>
      </c>
      <c r="AZ64" s="361">
        <f t="shared" si="53"/>
        <v>0</v>
      </c>
      <c r="BA64" s="361">
        <f t="shared" si="54"/>
        <v>0</v>
      </c>
      <c r="BB64" s="362" t="str">
        <f t="shared" si="55"/>
        <v/>
      </c>
      <c r="BC64" s="361" t="str">
        <f t="shared" si="56"/>
        <v/>
      </c>
      <c r="BD64" s="361" t="str">
        <f t="shared" si="57"/>
        <v/>
      </c>
      <c r="BE64" s="361" t="str">
        <f t="shared" si="58"/>
        <v/>
      </c>
      <c r="BF64" s="363" t="str">
        <f>IF('Marks Entry'!AC66="","",'Marks Entry'!AC66)</f>
        <v/>
      </c>
      <c r="BG64" s="356" t="str">
        <f>IF('Marks Entry'!AE66="","",'Marks Entry'!AE66)</f>
        <v/>
      </c>
      <c r="BH64" s="356" t="str">
        <f>IF('Marks Entry'!AF66="","",'Marks Entry'!AF66)</f>
        <v/>
      </c>
      <c r="BI64" s="356" t="str">
        <f>IF('Marks Entry'!AG66="","",'Marks Entry'!AG66)</f>
        <v/>
      </c>
      <c r="BJ64" s="357" t="str">
        <f t="shared" si="59"/>
        <v/>
      </c>
      <c r="BK64" s="380" t="str">
        <f t="shared" si="60"/>
        <v/>
      </c>
      <c r="BL64" s="356" t="str">
        <f>IF('Marks Entry'!AH66="","",'Marks Entry'!AH66)</f>
        <v/>
      </c>
      <c r="BM64" s="356" t="str">
        <f>IF('Marks Entry'!AI66="","",'Marks Entry'!AI66)</f>
        <v/>
      </c>
      <c r="BN64" s="356" t="str">
        <f t="shared" si="61"/>
        <v/>
      </c>
      <c r="BO64" s="380" t="str">
        <f t="shared" si="62"/>
        <v/>
      </c>
      <c r="BP64" s="377" t="str">
        <f>IF(AND($B64="NSO",$E64=""),"",IF(AND('Marks Entry'!AJ66="AB",'Marks Entry'!AK66="AB"),"AB",IF(AND('Marks Entry'!AJ66="ML",'Marks Entry'!AK66="ML"),"RE",IF('Marks Entry'!AJ66="","",ROUNDUP(('Marks Entry'!AJ66+'Marks Entry'!AK66)*30/100,0)))))</f>
        <v/>
      </c>
      <c r="BQ64" s="381" t="str">
        <f t="shared" si="63"/>
        <v/>
      </c>
      <c r="BR64" s="361">
        <f t="shared" si="64"/>
        <v>0</v>
      </c>
      <c r="BS64" s="361">
        <f t="shared" si="65"/>
        <v>0</v>
      </c>
      <c r="BT64" s="362" t="str">
        <f t="shared" si="66"/>
        <v/>
      </c>
      <c r="BU64" s="361" t="str">
        <f t="shared" si="67"/>
        <v/>
      </c>
      <c r="BV64" s="361" t="str">
        <f t="shared" si="68"/>
        <v/>
      </c>
      <c r="BW64" s="361" t="str">
        <f t="shared" si="69"/>
        <v/>
      </c>
      <c r="BX64" s="363" t="str">
        <f>IF('Marks Entry'!AL66="","",'Marks Entry'!AL66)</f>
        <v/>
      </c>
      <c r="BY64" s="356" t="str">
        <f>IF('Marks Entry'!AN66="","",'Marks Entry'!AN66)</f>
        <v/>
      </c>
      <c r="BZ64" s="356" t="str">
        <f>IF('Marks Entry'!AO66="","",'Marks Entry'!AO66)</f>
        <v/>
      </c>
      <c r="CA64" s="356" t="str">
        <f>IF('Marks Entry'!AP66="","",'Marks Entry'!AP66)</f>
        <v/>
      </c>
      <c r="CB64" s="357" t="str">
        <f t="shared" si="70"/>
        <v/>
      </c>
      <c r="CC64" s="380" t="str">
        <f t="shared" si="71"/>
        <v/>
      </c>
      <c r="CD64" s="356" t="str">
        <f>IF('Marks Entry'!AQ66="","",'Marks Entry'!AQ66)</f>
        <v/>
      </c>
      <c r="CE64" s="356" t="str">
        <f>IF('Marks Entry'!AR66="","",'Marks Entry'!AR66)</f>
        <v/>
      </c>
      <c r="CF64" s="356" t="str">
        <f t="shared" si="72"/>
        <v/>
      </c>
      <c r="CG64" s="380" t="str">
        <f t="shared" si="73"/>
        <v/>
      </c>
      <c r="CH64" s="377" t="str">
        <f>IF(AND($B64="NSO",$E64=""),"",IF(AND('Marks Entry'!AS66="AB",'Marks Entry'!AT66="AB"),"AB",IF(AND('Marks Entry'!AS66="ML",'Marks Entry'!AT66="ML"),"RE",IF('Marks Entry'!AS66="","",ROUNDUP(('Marks Entry'!AS66+'Marks Entry'!AT66)*30/100,0)))))</f>
        <v/>
      </c>
      <c r="CI64" s="381" t="str">
        <f t="shared" si="74"/>
        <v/>
      </c>
      <c r="CJ64" s="361">
        <f t="shared" si="75"/>
        <v>0</v>
      </c>
      <c r="CK64" s="361">
        <f t="shared" si="76"/>
        <v>0</v>
      </c>
      <c r="CL64" s="362" t="str">
        <f t="shared" si="77"/>
        <v/>
      </c>
      <c r="CM64" s="361" t="str">
        <f t="shared" si="78"/>
        <v/>
      </c>
      <c r="CN64" s="361" t="str">
        <f t="shared" si="79"/>
        <v/>
      </c>
      <c r="CO64" s="361" t="str">
        <f t="shared" si="80"/>
        <v/>
      </c>
      <c r="CP64" s="363" t="str">
        <f>IF('Marks Entry'!AU66="","",'Marks Entry'!AU66)</f>
        <v/>
      </c>
      <c r="CQ64" s="356" t="str">
        <f>IF('Marks Entry'!AW66="","",'Marks Entry'!AW66)</f>
        <v/>
      </c>
      <c r="CR64" s="356" t="str">
        <f>IF('Marks Entry'!AX66="","",'Marks Entry'!AX66)</f>
        <v/>
      </c>
      <c r="CS64" s="356" t="str">
        <f>IF('Marks Entry'!AY66="","",'Marks Entry'!AY66)</f>
        <v/>
      </c>
      <c r="CT64" s="357" t="str">
        <f t="shared" si="81"/>
        <v/>
      </c>
      <c r="CU64" s="380" t="str">
        <f t="shared" si="82"/>
        <v/>
      </c>
      <c r="CV64" s="356" t="str">
        <f>IF('Marks Entry'!AZ66="","",'Marks Entry'!AZ66)</f>
        <v/>
      </c>
      <c r="CW64" s="356" t="str">
        <f>IF('Marks Entry'!BA66="","",'Marks Entry'!BA66)</f>
        <v/>
      </c>
      <c r="CX64" s="356" t="str">
        <f t="shared" si="83"/>
        <v/>
      </c>
      <c r="CY64" s="380" t="str">
        <f t="shared" si="84"/>
        <v/>
      </c>
      <c r="CZ64" s="377" t="str">
        <f>IF(AND($B64="NSO",$E64=""),"",IF(AND('Marks Entry'!BB66="AB",'Marks Entry'!BC66="AB"),"AB",IF(AND('Marks Entry'!BB66="ML",'Marks Entry'!BC66="ML"),"RE",IF('Marks Entry'!BB66="","",ROUNDUP(('Marks Entry'!BB66+'Marks Entry'!BC66)*30/100,0)))))</f>
        <v/>
      </c>
      <c r="DA64" s="381" t="str">
        <f t="shared" si="85"/>
        <v/>
      </c>
      <c r="DB64" s="361">
        <f t="shared" si="86"/>
        <v>0</v>
      </c>
      <c r="DC64" s="361">
        <f t="shared" si="87"/>
        <v>0</v>
      </c>
      <c r="DD64" s="362" t="str">
        <f t="shared" si="88"/>
        <v/>
      </c>
      <c r="DE64" s="361" t="str">
        <f t="shared" si="89"/>
        <v/>
      </c>
      <c r="DF64" s="361" t="str">
        <f t="shared" si="90"/>
        <v/>
      </c>
      <c r="DG64" s="361" t="str">
        <f t="shared" si="91"/>
        <v/>
      </c>
      <c r="DH64" s="361">
        <f t="shared" si="92"/>
        <v>0</v>
      </c>
      <c r="DI64" s="382" t="str">
        <f t="shared" si="93"/>
        <v/>
      </c>
      <c r="DJ64" s="382" t="str">
        <f t="shared" si="94"/>
        <v/>
      </c>
      <c r="DK64" s="382" t="str">
        <f t="shared" si="95"/>
        <v/>
      </c>
      <c r="DL64" s="382" t="str">
        <f t="shared" si="96"/>
        <v/>
      </c>
      <c r="DM64" s="382" t="str">
        <f t="shared" si="97"/>
        <v/>
      </c>
      <c r="DN64" s="382" t="str">
        <f t="shared" si="98"/>
        <v/>
      </c>
      <c r="DO64" s="365">
        <f t="shared" si="99"/>
        <v>0</v>
      </c>
      <c r="DP64" s="365">
        <f t="shared" si="100"/>
        <v>0</v>
      </c>
      <c r="DQ64" s="365">
        <f t="shared" si="101"/>
        <v>0</v>
      </c>
      <c r="DR64" s="365">
        <f t="shared" si="102"/>
        <v>0</v>
      </c>
      <c r="DS64" s="365">
        <f t="shared" si="103"/>
        <v>0</v>
      </c>
      <c r="DT64" s="383" t="str">
        <f t="shared" si="104"/>
        <v/>
      </c>
      <c r="DU64" s="482" t="str">
        <f>IF('Marks Entry'!BD66="","",'Marks Entry'!BD66)</f>
        <v/>
      </c>
      <c r="DV64" s="482" t="str">
        <f>IF('Marks Entry'!BE66="","",'Marks Entry'!BE66)</f>
        <v/>
      </c>
      <c r="DW64" s="482" t="str">
        <f>IF('Marks Entry'!BF66="","",'Marks Entry'!BF66)</f>
        <v/>
      </c>
      <c r="DX64" s="384" t="str">
        <f t="shared" si="105"/>
        <v/>
      </c>
      <c r="DY64" s="356" t="str">
        <f t="shared" si="106"/>
        <v/>
      </c>
      <c r="DZ64" s="385" t="str">
        <f t="shared" si="107"/>
        <v/>
      </c>
      <c r="EA64" s="356" t="str">
        <f t="shared" si="108"/>
        <v/>
      </c>
      <c r="EB64" s="385" t="str">
        <f t="shared" si="109"/>
        <v/>
      </c>
      <c r="EC64" s="356" t="str">
        <f t="shared" si="110"/>
        <v/>
      </c>
      <c r="ED64" s="356" t="str">
        <f t="shared" si="111"/>
        <v/>
      </c>
      <c r="EE64" s="356" t="str">
        <f t="shared" si="112"/>
        <v/>
      </c>
      <c r="EF64" s="386" t="str">
        <f t="shared" si="113"/>
        <v/>
      </c>
      <c r="EG64" s="385" t="str">
        <f t="shared" si="114"/>
        <v/>
      </c>
      <c r="EH64" s="356" t="str">
        <f t="shared" si="115"/>
        <v/>
      </c>
      <c r="EI64" s="356" t="str">
        <f t="shared" si="116"/>
        <v/>
      </c>
      <c r="EJ64" s="356" t="str">
        <f t="shared" si="117"/>
        <v/>
      </c>
      <c r="EK64" s="356" t="str">
        <f t="shared" si="118"/>
        <v/>
      </c>
      <c r="EL64" s="385" t="str">
        <f t="shared" si="119"/>
        <v/>
      </c>
      <c r="EM64" s="356" t="str">
        <f t="shared" si="120"/>
        <v/>
      </c>
      <c r="EN64" s="356" t="str">
        <f t="shared" si="121"/>
        <v/>
      </c>
      <c r="EO64" s="356" t="str">
        <f t="shared" si="122"/>
        <v/>
      </c>
      <c r="EP64" s="356" t="str">
        <f t="shared" si="123"/>
        <v/>
      </c>
      <c r="EQ64" s="385" t="str">
        <f t="shared" si="124"/>
        <v/>
      </c>
      <c r="ER64" s="356" t="str">
        <f t="shared" si="125"/>
        <v/>
      </c>
      <c r="ES64" s="356" t="str">
        <f t="shared" si="126"/>
        <v/>
      </c>
      <c r="ET64" s="356" t="str">
        <f t="shared" si="127"/>
        <v/>
      </c>
      <c r="EU64" s="356" t="str">
        <f t="shared" si="128"/>
        <v/>
      </c>
      <c r="EV64" s="385" t="str">
        <f t="shared" si="129"/>
        <v/>
      </c>
      <c r="EW64" s="385" t="str">
        <f t="shared" si="130"/>
        <v/>
      </c>
      <c r="EX64" s="387" t="str">
        <f>IF('Student DATA Entry'!I61="","",'Student DATA Entry'!I61)</f>
        <v/>
      </c>
      <c r="EY64" s="388" t="str">
        <f>IF('Student DATA Entry'!J61="","",'Student DATA Entry'!J61)</f>
        <v/>
      </c>
      <c r="EZ64" s="373" t="str">
        <f t="shared" si="131"/>
        <v xml:space="preserve">      </v>
      </c>
      <c r="FA64" s="373" t="str">
        <f t="shared" si="132"/>
        <v xml:space="preserve">      </v>
      </c>
      <c r="FB64" s="373" t="str">
        <f t="shared" si="133"/>
        <v xml:space="preserve">      </v>
      </c>
      <c r="FC64" s="373" t="str">
        <f t="shared" si="134"/>
        <v xml:space="preserve">              </v>
      </c>
      <c r="FD64" s="373" t="str">
        <f t="shared" si="135"/>
        <v xml:space="preserve"> </v>
      </c>
      <c r="FE64" s="484" t="str">
        <f t="shared" si="136"/>
        <v/>
      </c>
      <c r="FF64" s="390" t="str">
        <f t="shared" si="137"/>
        <v/>
      </c>
      <c r="FG64" s="483" t="str">
        <f t="shared" si="138"/>
        <v/>
      </c>
      <c r="FH64" s="392" t="str">
        <f t="shared" si="27"/>
        <v/>
      </c>
      <c r="FI64" s="482" t="str">
        <f t="shared" si="139"/>
        <v/>
      </c>
    </row>
    <row r="65" spans="1:165" s="393" customFormat="1" ht="22" customHeight="1">
      <c r="A65" s="375">
        <v>60</v>
      </c>
      <c r="B65" s="376" t="str">
        <f>IF('Marks Entry'!B67="","",VALUE('Marks Entry'!B67))</f>
        <v/>
      </c>
      <c r="C65" s="377" t="str">
        <f>IF('Marks Entry'!C67="","",'Marks Entry'!C67)</f>
        <v/>
      </c>
      <c r="D65" s="378" t="str">
        <f>IF('Marks Entry'!D67="","",'Marks Entry'!D67)</f>
        <v/>
      </c>
      <c r="E65" s="379" t="str">
        <f>IF('Marks Entry'!E67="","",'Marks Entry'!E67)</f>
        <v/>
      </c>
      <c r="F65" s="379" t="str">
        <f>IF('Marks Entry'!F67="","",'Marks Entry'!F67)</f>
        <v/>
      </c>
      <c r="G65" s="379" t="str">
        <f>IF('Marks Entry'!G67="","",'Marks Entry'!G67)</f>
        <v/>
      </c>
      <c r="H65" s="356" t="str">
        <f>IF('Marks Entry'!H67="","",'Marks Entry'!H67)</f>
        <v/>
      </c>
      <c r="I65" s="356" t="str">
        <f>IF('Marks Entry'!I67="","",'Marks Entry'!I67)</f>
        <v/>
      </c>
      <c r="J65" s="356" t="str">
        <f>IF('Marks Entry'!J67="","",'Marks Entry'!J67)</f>
        <v/>
      </c>
      <c r="K65" s="356" t="str">
        <f>IF('Marks Entry'!K67="","",'Marks Entry'!K67)</f>
        <v/>
      </c>
      <c r="L65" s="356" t="str">
        <f>IF('Marks Entry'!L67="","",'Marks Entry'!L67)</f>
        <v/>
      </c>
      <c r="M65" s="357" t="str">
        <f t="shared" si="28"/>
        <v/>
      </c>
      <c r="N65" s="380" t="str">
        <f t="shared" si="29"/>
        <v/>
      </c>
      <c r="O65" s="356" t="str">
        <f>IF('Marks Entry'!M67="","",'Marks Entry'!M67)</f>
        <v/>
      </c>
      <c r="P65" s="380" t="str">
        <f t="shared" si="30"/>
        <v/>
      </c>
      <c r="Q65" s="377" t="str">
        <f>IF(AND($B65="NSO",$E65="",O65=""),"",IF(AND('Marks Entry'!N67="AB"),"AB",IF(AND('Marks Entry'!N67="ML"),"RE",IF('Marks Entry'!N67="","",ROUNDUP('Marks Entry'!N67*30/100,0)))))</f>
        <v/>
      </c>
      <c r="R65" s="381" t="str">
        <f t="shared" si="31"/>
        <v/>
      </c>
      <c r="S65" s="361">
        <f t="shared" si="32"/>
        <v>0</v>
      </c>
      <c r="T65" s="361">
        <f t="shared" si="33"/>
        <v>0</v>
      </c>
      <c r="U65" s="362" t="str">
        <f t="shared" si="34"/>
        <v/>
      </c>
      <c r="V65" s="361" t="str">
        <f t="shared" si="35"/>
        <v/>
      </c>
      <c r="W65" s="361" t="str">
        <f t="shared" si="36"/>
        <v/>
      </c>
      <c r="X65" s="361" t="str">
        <f t="shared" si="37"/>
        <v/>
      </c>
      <c r="Y65" s="356" t="str">
        <f>IF('Marks Entry'!O67="","",'Marks Entry'!O67)</f>
        <v/>
      </c>
      <c r="Z65" s="356" t="str">
        <f>IF('Marks Entry'!P67="","",'Marks Entry'!P67)</f>
        <v/>
      </c>
      <c r="AA65" s="356" t="str">
        <f>IF('Marks Entry'!Q67="","",'Marks Entry'!Q67)</f>
        <v/>
      </c>
      <c r="AB65" s="357" t="str">
        <f t="shared" si="38"/>
        <v/>
      </c>
      <c r="AC65" s="380" t="str">
        <f t="shared" si="39"/>
        <v/>
      </c>
      <c r="AD65" s="356" t="str">
        <f>IF('Marks Entry'!R67="","",'Marks Entry'!R67)</f>
        <v/>
      </c>
      <c r="AE65" s="380" t="str">
        <f t="shared" si="40"/>
        <v/>
      </c>
      <c r="AF65" s="377" t="str">
        <f>IF(AND($B65="NSO",$E65=""),"",IF(AND('Marks Entry'!S67="AB"),"AB",IF(AND('Marks Entry'!S67="ML"),"RE",IF('Marks Entry'!S67="","",ROUNDUP('Marks Entry'!S67*30/100,0)))))</f>
        <v/>
      </c>
      <c r="AG65" s="381" t="str">
        <f t="shared" si="41"/>
        <v/>
      </c>
      <c r="AH65" s="361">
        <f t="shared" si="42"/>
        <v>0</v>
      </c>
      <c r="AI65" s="361">
        <f t="shared" si="43"/>
        <v>0</v>
      </c>
      <c r="AJ65" s="362" t="str">
        <f t="shared" si="44"/>
        <v/>
      </c>
      <c r="AK65" s="361" t="str">
        <f t="shared" si="45"/>
        <v/>
      </c>
      <c r="AL65" s="361" t="str">
        <f t="shared" si="46"/>
        <v/>
      </c>
      <c r="AM65" s="361" t="str">
        <f t="shared" si="47"/>
        <v/>
      </c>
      <c r="AN65" s="363" t="str">
        <f>IF('Marks Entry'!T67="","",'Marks Entry'!T67)</f>
        <v/>
      </c>
      <c r="AO65" s="356" t="str">
        <f>IF('Marks Entry'!V67="","",'Marks Entry'!V67)</f>
        <v/>
      </c>
      <c r="AP65" s="356" t="str">
        <f>IF('Marks Entry'!W67="","",'Marks Entry'!W67)</f>
        <v/>
      </c>
      <c r="AQ65" s="356" t="str">
        <f>IF('Marks Entry'!X67="","",'Marks Entry'!X67)</f>
        <v/>
      </c>
      <c r="AR65" s="357" t="str">
        <f t="shared" si="48"/>
        <v/>
      </c>
      <c r="AS65" s="380" t="str">
        <f t="shared" si="49"/>
        <v/>
      </c>
      <c r="AT65" s="356" t="str">
        <f>IF('Marks Entry'!Y67="","",'Marks Entry'!Y67)</f>
        <v/>
      </c>
      <c r="AU65" s="356" t="str">
        <f>IF('Marks Entry'!Z67="","",'Marks Entry'!Z67)</f>
        <v/>
      </c>
      <c r="AV65" s="356" t="str">
        <f t="shared" si="50"/>
        <v/>
      </c>
      <c r="AW65" s="380" t="str">
        <f t="shared" si="51"/>
        <v/>
      </c>
      <c r="AX65" s="377" t="str">
        <f>IF(AND($B65="NSO",$E65=""),"",IF(AND('Marks Entry'!AA67="AB",'Marks Entry'!AB67="AB"),"AB",IF(AND('Marks Entry'!AA67="ML",'Marks Entry'!AB67="ML"),"RE",IF('Marks Entry'!AA67="","",ROUNDUP(('Marks Entry'!AA67+'Marks Entry'!AB67)*30/100,0)))))</f>
        <v/>
      </c>
      <c r="AY65" s="381" t="str">
        <f t="shared" si="52"/>
        <v/>
      </c>
      <c r="AZ65" s="361">
        <f t="shared" si="53"/>
        <v>0</v>
      </c>
      <c r="BA65" s="361">
        <f t="shared" si="54"/>
        <v>0</v>
      </c>
      <c r="BB65" s="362" t="str">
        <f t="shared" si="55"/>
        <v/>
      </c>
      <c r="BC65" s="361" t="str">
        <f t="shared" si="56"/>
        <v/>
      </c>
      <c r="BD65" s="361" t="str">
        <f t="shared" si="57"/>
        <v/>
      </c>
      <c r="BE65" s="361" t="str">
        <f t="shared" si="58"/>
        <v/>
      </c>
      <c r="BF65" s="363" t="str">
        <f>IF('Marks Entry'!AC67="","",'Marks Entry'!AC67)</f>
        <v/>
      </c>
      <c r="BG65" s="356" t="str">
        <f>IF('Marks Entry'!AE67="","",'Marks Entry'!AE67)</f>
        <v/>
      </c>
      <c r="BH65" s="356" t="str">
        <f>IF('Marks Entry'!AF67="","",'Marks Entry'!AF67)</f>
        <v/>
      </c>
      <c r="BI65" s="356" t="str">
        <f>IF('Marks Entry'!AG67="","",'Marks Entry'!AG67)</f>
        <v/>
      </c>
      <c r="BJ65" s="357" t="str">
        <f t="shared" si="59"/>
        <v/>
      </c>
      <c r="BK65" s="380" t="str">
        <f t="shared" si="60"/>
        <v/>
      </c>
      <c r="BL65" s="356" t="str">
        <f>IF('Marks Entry'!AH67="","",'Marks Entry'!AH67)</f>
        <v/>
      </c>
      <c r="BM65" s="356" t="str">
        <f>IF('Marks Entry'!AI67="","",'Marks Entry'!AI67)</f>
        <v/>
      </c>
      <c r="BN65" s="356" t="str">
        <f t="shared" si="61"/>
        <v/>
      </c>
      <c r="BO65" s="380" t="str">
        <f t="shared" si="62"/>
        <v/>
      </c>
      <c r="BP65" s="377" t="str">
        <f>IF(AND($B65="NSO",$E65=""),"",IF(AND('Marks Entry'!AJ67="AB",'Marks Entry'!AK67="AB"),"AB",IF(AND('Marks Entry'!AJ67="ML",'Marks Entry'!AK67="ML"),"RE",IF('Marks Entry'!AJ67="","",ROUNDUP(('Marks Entry'!AJ67+'Marks Entry'!AK67)*30/100,0)))))</f>
        <v/>
      </c>
      <c r="BQ65" s="381" t="str">
        <f t="shared" si="63"/>
        <v/>
      </c>
      <c r="BR65" s="361">
        <f t="shared" si="64"/>
        <v>0</v>
      </c>
      <c r="BS65" s="361">
        <f t="shared" si="65"/>
        <v>0</v>
      </c>
      <c r="BT65" s="362" t="str">
        <f t="shared" si="66"/>
        <v/>
      </c>
      <c r="BU65" s="361" t="str">
        <f t="shared" si="67"/>
        <v/>
      </c>
      <c r="BV65" s="361" t="str">
        <f t="shared" si="68"/>
        <v/>
      </c>
      <c r="BW65" s="361" t="str">
        <f t="shared" si="69"/>
        <v/>
      </c>
      <c r="BX65" s="363" t="str">
        <f>IF('Marks Entry'!AL67="","",'Marks Entry'!AL67)</f>
        <v/>
      </c>
      <c r="BY65" s="356" t="str">
        <f>IF('Marks Entry'!AN67="","",'Marks Entry'!AN67)</f>
        <v/>
      </c>
      <c r="BZ65" s="356" t="str">
        <f>IF('Marks Entry'!AO67="","",'Marks Entry'!AO67)</f>
        <v/>
      </c>
      <c r="CA65" s="356" t="str">
        <f>IF('Marks Entry'!AP67="","",'Marks Entry'!AP67)</f>
        <v/>
      </c>
      <c r="CB65" s="357" t="str">
        <f t="shared" si="70"/>
        <v/>
      </c>
      <c r="CC65" s="380" t="str">
        <f t="shared" si="71"/>
        <v/>
      </c>
      <c r="CD65" s="356" t="str">
        <f>IF('Marks Entry'!AQ67="","",'Marks Entry'!AQ67)</f>
        <v/>
      </c>
      <c r="CE65" s="356" t="str">
        <f>IF('Marks Entry'!AR67="","",'Marks Entry'!AR67)</f>
        <v/>
      </c>
      <c r="CF65" s="356" t="str">
        <f t="shared" si="72"/>
        <v/>
      </c>
      <c r="CG65" s="380" t="str">
        <f t="shared" si="73"/>
        <v/>
      </c>
      <c r="CH65" s="377" t="str">
        <f>IF(AND($B65="NSO",$E65=""),"",IF(AND('Marks Entry'!AS67="AB",'Marks Entry'!AT67="AB"),"AB",IF(AND('Marks Entry'!AS67="ML",'Marks Entry'!AT67="ML"),"RE",IF('Marks Entry'!AS67="","",ROUNDUP(('Marks Entry'!AS67+'Marks Entry'!AT67)*30/100,0)))))</f>
        <v/>
      </c>
      <c r="CI65" s="381" t="str">
        <f t="shared" si="74"/>
        <v/>
      </c>
      <c r="CJ65" s="361">
        <f t="shared" si="75"/>
        <v>0</v>
      </c>
      <c r="CK65" s="361">
        <f t="shared" si="76"/>
        <v>0</v>
      </c>
      <c r="CL65" s="362" t="str">
        <f t="shared" si="77"/>
        <v/>
      </c>
      <c r="CM65" s="361" t="str">
        <f t="shared" si="78"/>
        <v/>
      </c>
      <c r="CN65" s="361" t="str">
        <f t="shared" si="79"/>
        <v/>
      </c>
      <c r="CO65" s="361" t="str">
        <f t="shared" si="80"/>
        <v/>
      </c>
      <c r="CP65" s="363" t="str">
        <f>IF('Marks Entry'!AU67="","",'Marks Entry'!AU67)</f>
        <v/>
      </c>
      <c r="CQ65" s="356" t="str">
        <f>IF('Marks Entry'!AW67="","",'Marks Entry'!AW67)</f>
        <v/>
      </c>
      <c r="CR65" s="356" t="str">
        <f>IF('Marks Entry'!AX67="","",'Marks Entry'!AX67)</f>
        <v/>
      </c>
      <c r="CS65" s="356" t="str">
        <f>IF('Marks Entry'!AY67="","",'Marks Entry'!AY67)</f>
        <v/>
      </c>
      <c r="CT65" s="357" t="str">
        <f t="shared" si="81"/>
        <v/>
      </c>
      <c r="CU65" s="380" t="str">
        <f t="shared" si="82"/>
        <v/>
      </c>
      <c r="CV65" s="356" t="str">
        <f>IF('Marks Entry'!AZ67="","",'Marks Entry'!AZ67)</f>
        <v/>
      </c>
      <c r="CW65" s="356" t="str">
        <f>IF('Marks Entry'!BA67="","",'Marks Entry'!BA67)</f>
        <v/>
      </c>
      <c r="CX65" s="356" t="str">
        <f t="shared" si="83"/>
        <v/>
      </c>
      <c r="CY65" s="380" t="str">
        <f t="shared" si="84"/>
        <v/>
      </c>
      <c r="CZ65" s="377" t="str">
        <f>IF(AND($B65="NSO",$E65=""),"",IF(AND('Marks Entry'!BB67="AB",'Marks Entry'!BC67="AB"),"AB",IF(AND('Marks Entry'!BB67="ML",'Marks Entry'!BC67="ML"),"RE",IF('Marks Entry'!BB67="","",ROUNDUP(('Marks Entry'!BB67+'Marks Entry'!BC67)*30/100,0)))))</f>
        <v/>
      </c>
      <c r="DA65" s="381" t="str">
        <f t="shared" si="85"/>
        <v/>
      </c>
      <c r="DB65" s="361">
        <f t="shared" si="86"/>
        <v>0</v>
      </c>
      <c r="DC65" s="361">
        <f t="shared" si="87"/>
        <v>0</v>
      </c>
      <c r="DD65" s="362" t="str">
        <f t="shared" si="88"/>
        <v/>
      </c>
      <c r="DE65" s="361" t="str">
        <f t="shared" si="89"/>
        <v/>
      </c>
      <c r="DF65" s="361" t="str">
        <f t="shared" si="90"/>
        <v/>
      </c>
      <c r="DG65" s="361" t="str">
        <f t="shared" si="91"/>
        <v/>
      </c>
      <c r="DH65" s="361">
        <f t="shared" si="92"/>
        <v>0</v>
      </c>
      <c r="DI65" s="382" t="str">
        <f t="shared" si="93"/>
        <v/>
      </c>
      <c r="DJ65" s="382" t="str">
        <f t="shared" si="94"/>
        <v/>
      </c>
      <c r="DK65" s="382" t="str">
        <f t="shared" si="95"/>
        <v/>
      </c>
      <c r="DL65" s="382" t="str">
        <f t="shared" si="96"/>
        <v/>
      </c>
      <c r="DM65" s="382" t="str">
        <f t="shared" si="97"/>
        <v/>
      </c>
      <c r="DN65" s="382" t="str">
        <f t="shared" si="98"/>
        <v/>
      </c>
      <c r="DO65" s="365">
        <f t="shared" si="99"/>
        <v>0</v>
      </c>
      <c r="DP65" s="365">
        <f t="shared" si="100"/>
        <v>0</v>
      </c>
      <c r="DQ65" s="365">
        <f t="shared" si="101"/>
        <v>0</v>
      </c>
      <c r="DR65" s="365">
        <f t="shared" si="102"/>
        <v>0</v>
      </c>
      <c r="DS65" s="365">
        <f t="shared" si="103"/>
        <v>0</v>
      </c>
      <c r="DT65" s="383" t="str">
        <f t="shared" si="104"/>
        <v/>
      </c>
      <c r="DU65" s="482" t="str">
        <f>IF('Marks Entry'!BD67="","",'Marks Entry'!BD67)</f>
        <v/>
      </c>
      <c r="DV65" s="482" t="str">
        <f>IF('Marks Entry'!BE67="","",'Marks Entry'!BE67)</f>
        <v/>
      </c>
      <c r="DW65" s="482" t="str">
        <f>IF('Marks Entry'!BF67="","",'Marks Entry'!BF67)</f>
        <v/>
      </c>
      <c r="DX65" s="384" t="str">
        <f t="shared" si="105"/>
        <v/>
      </c>
      <c r="DY65" s="356" t="str">
        <f t="shared" si="106"/>
        <v/>
      </c>
      <c r="DZ65" s="385" t="str">
        <f t="shared" si="107"/>
        <v/>
      </c>
      <c r="EA65" s="356" t="str">
        <f t="shared" si="108"/>
        <v/>
      </c>
      <c r="EB65" s="385" t="str">
        <f t="shared" si="109"/>
        <v/>
      </c>
      <c r="EC65" s="356" t="str">
        <f t="shared" si="110"/>
        <v/>
      </c>
      <c r="ED65" s="356" t="str">
        <f t="shared" si="111"/>
        <v/>
      </c>
      <c r="EE65" s="356" t="str">
        <f t="shared" si="112"/>
        <v/>
      </c>
      <c r="EF65" s="386" t="str">
        <f t="shared" si="113"/>
        <v/>
      </c>
      <c r="EG65" s="385" t="str">
        <f t="shared" si="114"/>
        <v/>
      </c>
      <c r="EH65" s="356" t="str">
        <f t="shared" si="115"/>
        <v/>
      </c>
      <c r="EI65" s="356" t="str">
        <f t="shared" si="116"/>
        <v/>
      </c>
      <c r="EJ65" s="356" t="str">
        <f t="shared" si="117"/>
        <v/>
      </c>
      <c r="EK65" s="356" t="str">
        <f t="shared" si="118"/>
        <v/>
      </c>
      <c r="EL65" s="385" t="str">
        <f t="shared" si="119"/>
        <v/>
      </c>
      <c r="EM65" s="356" t="str">
        <f t="shared" si="120"/>
        <v/>
      </c>
      <c r="EN65" s="356" t="str">
        <f t="shared" si="121"/>
        <v/>
      </c>
      <c r="EO65" s="356" t="str">
        <f t="shared" si="122"/>
        <v/>
      </c>
      <c r="EP65" s="356" t="str">
        <f t="shared" si="123"/>
        <v/>
      </c>
      <c r="EQ65" s="385" t="str">
        <f t="shared" si="124"/>
        <v/>
      </c>
      <c r="ER65" s="356" t="str">
        <f t="shared" si="125"/>
        <v/>
      </c>
      <c r="ES65" s="356" t="str">
        <f t="shared" si="126"/>
        <v/>
      </c>
      <c r="ET65" s="356" t="str">
        <f t="shared" si="127"/>
        <v/>
      </c>
      <c r="EU65" s="356" t="str">
        <f t="shared" si="128"/>
        <v/>
      </c>
      <c r="EV65" s="385" t="str">
        <f t="shared" si="129"/>
        <v/>
      </c>
      <c r="EW65" s="385" t="str">
        <f t="shared" si="130"/>
        <v/>
      </c>
      <c r="EX65" s="387" t="str">
        <f>IF('Student DATA Entry'!I62="","",'Student DATA Entry'!I62)</f>
        <v/>
      </c>
      <c r="EY65" s="388" t="str">
        <f>IF('Student DATA Entry'!J62="","",'Student DATA Entry'!J62)</f>
        <v/>
      </c>
      <c r="EZ65" s="373" t="str">
        <f t="shared" si="131"/>
        <v xml:space="preserve">      </v>
      </c>
      <c r="FA65" s="373" t="str">
        <f t="shared" si="132"/>
        <v xml:space="preserve">      </v>
      </c>
      <c r="FB65" s="373" t="str">
        <f t="shared" si="133"/>
        <v xml:space="preserve">      </v>
      </c>
      <c r="FC65" s="373" t="str">
        <f t="shared" si="134"/>
        <v xml:space="preserve">              </v>
      </c>
      <c r="FD65" s="373" t="str">
        <f t="shared" si="135"/>
        <v xml:space="preserve"> </v>
      </c>
      <c r="FE65" s="484" t="str">
        <f t="shared" si="136"/>
        <v/>
      </c>
      <c r="FF65" s="390" t="str">
        <f t="shared" si="137"/>
        <v/>
      </c>
      <c r="FG65" s="483" t="str">
        <f t="shared" si="138"/>
        <v/>
      </c>
      <c r="FH65" s="392" t="str">
        <f t="shared" si="27"/>
        <v/>
      </c>
      <c r="FI65" s="482" t="str">
        <f t="shared" si="139"/>
        <v/>
      </c>
    </row>
    <row r="66" spans="1:165" s="393" customFormat="1" ht="22" customHeight="1">
      <c r="A66" s="375">
        <v>61</v>
      </c>
      <c r="B66" s="376" t="str">
        <f>IF('Marks Entry'!B68="","",VALUE('Marks Entry'!B68))</f>
        <v/>
      </c>
      <c r="C66" s="377" t="str">
        <f>IF('Marks Entry'!C68="","",'Marks Entry'!C68)</f>
        <v/>
      </c>
      <c r="D66" s="378" t="str">
        <f>IF('Marks Entry'!D68="","",'Marks Entry'!D68)</f>
        <v/>
      </c>
      <c r="E66" s="379" t="str">
        <f>IF('Marks Entry'!E68="","",'Marks Entry'!E68)</f>
        <v/>
      </c>
      <c r="F66" s="379" t="str">
        <f>IF('Marks Entry'!F68="","",'Marks Entry'!F68)</f>
        <v/>
      </c>
      <c r="G66" s="379" t="str">
        <f>IF('Marks Entry'!G68="","",'Marks Entry'!G68)</f>
        <v/>
      </c>
      <c r="H66" s="356" t="str">
        <f>IF('Marks Entry'!H68="","",'Marks Entry'!H68)</f>
        <v/>
      </c>
      <c r="I66" s="356" t="str">
        <f>IF('Marks Entry'!I68="","",'Marks Entry'!I68)</f>
        <v/>
      </c>
      <c r="J66" s="356" t="str">
        <f>IF('Marks Entry'!J68="","",'Marks Entry'!J68)</f>
        <v/>
      </c>
      <c r="K66" s="356" t="str">
        <f>IF('Marks Entry'!K68="","",'Marks Entry'!K68)</f>
        <v/>
      </c>
      <c r="L66" s="356" t="str">
        <f>IF('Marks Entry'!L68="","",'Marks Entry'!L68)</f>
        <v/>
      </c>
      <c r="M66" s="357" t="str">
        <f t="shared" si="28"/>
        <v/>
      </c>
      <c r="N66" s="380" t="str">
        <f t="shared" si="29"/>
        <v/>
      </c>
      <c r="O66" s="356" t="str">
        <f>IF('Marks Entry'!M68="","",'Marks Entry'!M68)</f>
        <v/>
      </c>
      <c r="P66" s="380" t="str">
        <f t="shared" si="30"/>
        <v/>
      </c>
      <c r="Q66" s="377" t="str">
        <f>IF(AND($B66="NSO",$E66="",O66=""),"",IF(AND('Marks Entry'!N68="AB"),"AB",IF(AND('Marks Entry'!N68="ML"),"RE",IF('Marks Entry'!N68="","",ROUNDUP('Marks Entry'!N68*30/100,0)))))</f>
        <v/>
      </c>
      <c r="R66" s="381" t="str">
        <f t="shared" si="31"/>
        <v/>
      </c>
      <c r="S66" s="361">
        <f t="shared" si="32"/>
        <v>0</v>
      </c>
      <c r="T66" s="361">
        <f t="shared" si="33"/>
        <v>0</v>
      </c>
      <c r="U66" s="362" t="str">
        <f t="shared" si="34"/>
        <v/>
      </c>
      <c r="V66" s="361" t="str">
        <f t="shared" si="35"/>
        <v/>
      </c>
      <c r="W66" s="361" t="str">
        <f t="shared" si="36"/>
        <v/>
      </c>
      <c r="X66" s="361" t="str">
        <f t="shared" si="37"/>
        <v/>
      </c>
      <c r="Y66" s="356" t="str">
        <f>IF('Marks Entry'!O68="","",'Marks Entry'!O68)</f>
        <v/>
      </c>
      <c r="Z66" s="356" t="str">
        <f>IF('Marks Entry'!P68="","",'Marks Entry'!P68)</f>
        <v/>
      </c>
      <c r="AA66" s="356" t="str">
        <f>IF('Marks Entry'!Q68="","",'Marks Entry'!Q68)</f>
        <v/>
      </c>
      <c r="AB66" s="357" t="str">
        <f t="shared" si="38"/>
        <v/>
      </c>
      <c r="AC66" s="380" t="str">
        <f t="shared" si="39"/>
        <v/>
      </c>
      <c r="AD66" s="356" t="str">
        <f>IF('Marks Entry'!R68="","",'Marks Entry'!R68)</f>
        <v/>
      </c>
      <c r="AE66" s="380" t="str">
        <f t="shared" si="40"/>
        <v/>
      </c>
      <c r="AF66" s="377" t="str">
        <f>IF(AND($B66="NSO",$E66=""),"",IF(AND('Marks Entry'!S68="AB"),"AB",IF(AND('Marks Entry'!S68="ML"),"RE",IF('Marks Entry'!S68="","",ROUNDUP('Marks Entry'!S68*30/100,0)))))</f>
        <v/>
      </c>
      <c r="AG66" s="381" t="str">
        <f t="shared" si="41"/>
        <v/>
      </c>
      <c r="AH66" s="361">
        <f t="shared" si="42"/>
        <v>0</v>
      </c>
      <c r="AI66" s="361">
        <f t="shared" si="43"/>
        <v>0</v>
      </c>
      <c r="AJ66" s="362" t="str">
        <f t="shared" si="44"/>
        <v/>
      </c>
      <c r="AK66" s="361" t="str">
        <f t="shared" si="45"/>
        <v/>
      </c>
      <c r="AL66" s="361" t="str">
        <f t="shared" si="46"/>
        <v/>
      </c>
      <c r="AM66" s="361" t="str">
        <f t="shared" si="47"/>
        <v/>
      </c>
      <c r="AN66" s="363" t="str">
        <f>IF('Marks Entry'!T68="","",'Marks Entry'!T68)</f>
        <v/>
      </c>
      <c r="AO66" s="356" t="str">
        <f>IF('Marks Entry'!V68="","",'Marks Entry'!V68)</f>
        <v/>
      </c>
      <c r="AP66" s="356" t="str">
        <f>IF('Marks Entry'!W68="","",'Marks Entry'!W68)</f>
        <v/>
      </c>
      <c r="AQ66" s="356" t="str">
        <f>IF('Marks Entry'!X68="","",'Marks Entry'!X68)</f>
        <v/>
      </c>
      <c r="AR66" s="357" t="str">
        <f t="shared" si="48"/>
        <v/>
      </c>
      <c r="AS66" s="380" t="str">
        <f t="shared" si="49"/>
        <v/>
      </c>
      <c r="AT66" s="356" t="str">
        <f>IF('Marks Entry'!Y68="","",'Marks Entry'!Y68)</f>
        <v/>
      </c>
      <c r="AU66" s="356" t="str">
        <f>IF('Marks Entry'!Z68="","",'Marks Entry'!Z68)</f>
        <v/>
      </c>
      <c r="AV66" s="356" t="str">
        <f t="shared" si="50"/>
        <v/>
      </c>
      <c r="AW66" s="380" t="str">
        <f t="shared" si="51"/>
        <v/>
      </c>
      <c r="AX66" s="377" t="str">
        <f>IF(AND($B66="NSO",$E66=""),"",IF(AND('Marks Entry'!AA68="AB",'Marks Entry'!AB68="AB"),"AB",IF(AND('Marks Entry'!AA68="ML",'Marks Entry'!AB68="ML"),"RE",IF('Marks Entry'!AA68="","",ROUNDUP(('Marks Entry'!AA68+'Marks Entry'!AB68)*30/100,0)))))</f>
        <v/>
      </c>
      <c r="AY66" s="381" t="str">
        <f t="shared" si="52"/>
        <v/>
      </c>
      <c r="AZ66" s="361">
        <f t="shared" si="53"/>
        <v>0</v>
      </c>
      <c r="BA66" s="361">
        <f t="shared" si="54"/>
        <v>0</v>
      </c>
      <c r="BB66" s="362" t="str">
        <f t="shared" si="55"/>
        <v/>
      </c>
      <c r="BC66" s="361" t="str">
        <f t="shared" si="56"/>
        <v/>
      </c>
      <c r="BD66" s="361" t="str">
        <f t="shared" si="57"/>
        <v/>
      </c>
      <c r="BE66" s="361" t="str">
        <f t="shared" si="58"/>
        <v/>
      </c>
      <c r="BF66" s="363" t="str">
        <f>IF('Marks Entry'!AC68="","",'Marks Entry'!AC68)</f>
        <v/>
      </c>
      <c r="BG66" s="356" t="str">
        <f>IF('Marks Entry'!AE68="","",'Marks Entry'!AE68)</f>
        <v/>
      </c>
      <c r="BH66" s="356" t="str">
        <f>IF('Marks Entry'!AF68="","",'Marks Entry'!AF68)</f>
        <v/>
      </c>
      <c r="BI66" s="356" t="str">
        <f>IF('Marks Entry'!AG68="","",'Marks Entry'!AG68)</f>
        <v/>
      </c>
      <c r="BJ66" s="357" t="str">
        <f t="shared" si="59"/>
        <v/>
      </c>
      <c r="BK66" s="380" t="str">
        <f t="shared" si="60"/>
        <v/>
      </c>
      <c r="BL66" s="356" t="str">
        <f>IF('Marks Entry'!AH68="","",'Marks Entry'!AH68)</f>
        <v/>
      </c>
      <c r="BM66" s="356" t="str">
        <f>IF('Marks Entry'!AI68="","",'Marks Entry'!AI68)</f>
        <v/>
      </c>
      <c r="BN66" s="356" t="str">
        <f t="shared" si="61"/>
        <v/>
      </c>
      <c r="BO66" s="380" t="str">
        <f t="shared" si="62"/>
        <v/>
      </c>
      <c r="BP66" s="377" t="str">
        <f>IF(AND($B66="NSO",$E66=""),"",IF(AND('Marks Entry'!AJ68="AB",'Marks Entry'!AK68="AB"),"AB",IF(AND('Marks Entry'!AJ68="ML",'Marks Entry'!AK68="ML"),"RE",IF('Marks Entry'!AJ68="","",ROUNDUP(('Marks Entry'!AJ68+'Marks Entry'!AK68)*30/100,0)))))</f>
        <v/>
      </c>
      <c r="BQ66" s="381" t="str">
        <f t="shared" si="63"/>
        <v/>
      </c>
      <c r="BR66" s="361">
        <f t="shared" si="64"/>
        <v>0</v>
      </c>
      <c r="BS66" s="361">
        <f t="shared" si="65"/>
        <v>0</v>
      </c>
      <c r="BT66" s="362" t="str">
        <f t="shared" si="66"/>
        <v/>
      </c>
      <c r="BU66" s="361" t="str">
        <f t="shared" si="67"/>
        <v/>
      </c>
      <c r="BV66" s="361" t="str">
        <f t="shared" si="68"/>
        <v/>
      </c>
      <c r="BW66" s="361" t="str">
        <f t="shared" si="69"/>
        <v/>
      </c>
      <c r="BX66" s="363" t="str">
        <f>IF('Marks Entry'!AL68="","",'Marks Entry'!AL68)</f>
        <v/>
      </c>
      <c r="BY66" s="356" t="str">
        <f>IF('Marks Entry'!AN68="","",'Marks Entry'!AN68)</f>
        <v/>
      </c>
      <c r="BZ66" s="356" t="str">
        <f>IF('Marks Entry'!AO68="","",'Marks Entry'!AO68)</f>
        <v/>
      </c>
      <c r="CA66" s="356" t="str">
        <f>IF('Marks Entry'!AP68="","",'Marks Entry'!AP68)</f>
        <v/>
      </c>
      <c r="CB66" s="357" t="str">
        <f t="shared" si="70"/>
        <v/>
      </c>
      <c r="CC66" s="380" t="str">
        <f t="shared" si="71"/>
        <v/>
      </c>
      <c r="CD66" s="356" t="str">
        <f>IF('Marks Entry'!AQ68="","",'Marks Entry'!AQ68)</f>
        <v/>
      </c>
      <c r="CE66" s="356" t="str">
        <f>IF('Marks Entry'!AR68="","",'Marks Entry'!AR68)</f>
        <v/>
      </c>
      <c r="CF66" s="356" t="str">
        <f t="shared" si="72"/>
        <v/>
      </c>
      <c r="CG66" s="380" t="str">
        <f t="shared" si="73"/>
        <v/>
      </c>
      <c r="CH66" s="377" t="str">
        <f>IF(AND($B66="NSO",$E66=""),"",IF(AND('Marks Entry'!AS68="AB",'Marks Entry'!AT68="AB"),"AB",IF(AND('Marks Entry'!AS68="ML",'Marks Entry'!AT68="ML"),"RE",IF('Marks Entry'!AS68="","",ROUNDUP(('Marks Entry'!AS68+'Marks Entry'!AT68)*30/100,0)))))</f>
        <v/>
      </c>
      <c r="CI66" s="381" t="str">
        <f t="shared" si="74"/>
        <v/>
      </c>
      <c r="CJ66" s="361">
        <f t="shared" si="75"/>
        <v>0</v>
      </c>
      <c r="CK66" s="361">
        <f t="shared" si="76"/>
        <v>0</v>
      </c>
      <c r="CL66" s="362" t="str">
        <f t="shared" si="77"/>
        <v/>
      </c>
      <c r="CM66" s="361" t="str">
        <f t="shared" si="78"/>
        <v/>
      </c>
      <c r="CN66" s="361" t="str">
        <f t="shared" si="79"/>
        <v/>
      </c>
      <c r="CO66" s="361" t="str">
        <f t="shared" si="80"/>
        <v/>
      </c>
      <c r="CP66" s="363" t="str">
        <f>IF('Marks Entry'!AU68="","",'Marks Entry'!AU68)</f>
        <v/>
      </c>
      <c r="CQ66" s="356" t="str">
        <f>IF('Marks Entry'!AW68="","",'Marks Entry'!AW68)</f>
        <v/>
      </c>
      <c r="CR66" s="356" t="str">
        <f>IF('Marks Entry'!AX68="","",'Marks Entry'!AX68)</f>
        <v/>
      </c>
      <c r="CS66" s="356" t="str">
        <f>IF('Marks Entry'!AY68="","",'Marks Entry'!AY68)</f>
        <v/>
      </c>
      <c r="CT66" s="357" t="str">
        <f t="shared" si="81"/>
        <v/>
      </c>
      <c r="CU66" s="380" t="str">
        <f t="shared" si="82"/>
        <v/>
      </c>
      <c r="CV66" s="356" t="str">
        <f>IF('Marks Entry'!AZ68="","",'Marks Entry'!AZ68)</f>
        <v/>
      </c>
      <c r="CW66" s="356" t="str">
        <f>IF('Marks Entry'!BA68="","",'Marks Entry'!BA68)</f>
        <v/>
      </c>
      <c r="CX66" s="356" t="str">
        <f t="shared" si="83"/>
        <v/>
      </c>
      <c r="CY66" s="380" t="str">
        <f t="shared" si="84"/>
        <v/>
      </c>
      <c r="CZ66" s="377" t="str">
        <f>IF(AND($B66="NSO",$E66=""),"",IF(AND('Marks Entry'!BB68="AB",'Marks Entry'!BC68="AB"),"AB",IF(AND('Marks Entry'!BB68="ML",'Marks Entry'!BC68="ML"),"RE",IF('Marks Entry'!BB68="","",ROUNDUP(('Marks Entry'!BB68+'Marks Entry'!BC68)*30/100,0)))))</f>
        <v/>
      </c>
      <c r="DA66" s="381" t="str">
        <f t="shared" si="85"/>
        <v/>
      </c>
      <c r="DB66" s="361">
        <f t="shared" si="86"/>
        <v>0</v>
      </c>
      <c r="DC66" s="361">
        <f t="shared" si="87"/>
        <v>0</v>
      </c>
      <c r="DD66" s="362" t="str">
        <f t="shared" si="88"/>
        <v/>
      </c>
      <c r="DE66" s="361" t="str">
        <f t="shared" si="89"/>
        <v/>
      </c>
      <c r="DF66" s="361" t="str">
        <f t="shared" si="90"/>
        <v/>
      </c>
      <c r="DG66" s="361" t="str">
        <f t="shared" si="91"/>
        <v/>
      </c>
      <c r="DH66" s="361">
        <f t="shared" si="92"/>
        <v>0</v>
      </c>
      <c r="DI66" s="382" t="str">
        <f t="shared" si="93"/>
        <v/>
      </c>
      <c r="DJ66" s="382" t="str">
        <f t="shared" si="94"/>
        <v/>
      </c>
      <c r="DK66" s="382" t="str">
        <f t="shared" si="95"/>
        <v/>
      </c>
      <c r="DL66" s="382" t="str">
        <f t="shared" si="96"/>
        <v/>
      </c>
      <c r="DM66" s="382" t="str">
        <f t="shared" si="97"/>
        <v/>
      </c>
      <c r="DN66" s="382" t="str">
        <f t="shared" si="98"/>
        <v/>
      </c>
      <c r="DO66" s="365">
        <f t="shared" si="99"/>
        <v>0</v>
      </c>
      <c r="DP66" s="365">
        <f t="shared" si="100"/>
        <v>0</v>
      </c>
      <c r="DQ66" s="365">
        <f t="shared" si="101"/>
        <v>0</v>
      </c>
      <c r="DR66" s="365">
        <f t="shared" si="102"/>
        <v>0</v>
      </c>
      <c r="DS66" s="365">
        <f t="shared" si="103"/>
        <v>0</v>
      </c>
      <c r="DT66" s="383" t="str">
        <f t="shared" si="104"/>
        <v/>
      </c>
      <c r="DU66" s="482" t="str">
        <f>IF('Marks Entry'!BD68="","",'Marks Entry'!BD68)</f>
        <v/>
      </c>
      <c r="DV66" s="482" t="str">
        <f>IF('Marks Entry'!BE68="","",'Marks Entry'!BE68)</f>
        <v/>
      </c>
      <c r="DW66" s="482" t="str">
        <f>IF('Marks Entry'!BF68="","",'Marks Entry'!BF68)</f>
        <v/>
      </c>
      <c r="DX66" s="384" t="str">
        <f t="shared" si="105"/>
        <v/>
      </c>
      <c r="DY66" s="356" t="str">
        <f t="shared" si="106"/>
        <v/>
      </c>
      <c r="DZ66" s="385" t="str">
        <f t="shared" si="107"/>
        <v/>
      </c>
      <c r="EA66" s="356" t="str">
        <f t="shared" si="108"/>
        <v/>
      </c>
      <c r="EB66" s="385" t="str">
        <f t="shared" si="109"/>
        <v/>
      </c>
      <c r="EC66" s="356" t="str">
        <f t="shared" si="110"/>
        <v/>
      </c>
      <c r="ED66" s="356" t="str">
        <f t="shared" si="111"/>
        <v/>
      </c>
      <c r="EE66" s="356" t="str">
        <f t="shared" si="112"/>
        <v/>
      </c>
      <c r="EF66" s="386" t="str">
        <f t="shared" si="113"/>
        <v/>
      </c>
      <c r="EG66" s="385" t="str">
        <f t="shared" si="114"/>
        <v/>
      </c>
      <c r="EH66" s="356" t="str">
        <f t="shared" si="115"/>
        <v/>
      </c>
      <c r="EI66" s="356" t="str">
        <f t="shared" si="116"/>
        <v/>
      </c>
      <c r="EJ66" s="356" t="str">
        <f t="shared" si="117"/>
        <v/>
      </c>
      <c r="EK66" s="356" t="str">
        <f t="shared" si="118"/>
        <v/>
      </c>
      <c r="EL66" s="385" t="str">
        <f t="shared" si="119"/>
        <v/>
      </c>
      <c r="EM66" s="356" t="str">
        <f t="shared" si="120"/>
        <v/>
      </c>
      <c r="EN66" s="356" t="str">
        <f t="shared" si="121"/>
        <v/>
      </c>
      <c r="EO66" s="356" t="str">
        <f t="shared" si="122"/>
        <v/>
      </c>
      <c r="EP66" s="356" t="str">
        <f t="shared" si="123"/>
        <v/>
      </c>
      <c r="EQ66" s="385" t="str">
        <f t="shared" si="124"/>
        <v/>
      </c>
      <c r="ER66" s="356" t="str">
        <f t="shared" si="125"/>
        <v/>
      </c>
      <c r="ES66" s="356" t="str">
        <f t="shared" si="126"/>
        <v/>
      </c>
      <c r="ET66" s="356" t="str">
        <f t="shared" si="127"/>
        <v/>
      </c>
      <c r="EU66" s="356" t="str">
        <f t="shared" si="128"/>
        <v/>
      </c>
      <c r="EV66" s="385" t="str">
        <f t="shared" si="129"/>
        <v/>
      </c>
      <c r="EW66" s="385" t="str">
        <f t="shared" si="130"/>
        <v/>
      </c>
      <c r="EX66" s="387" t="str">
        <f>IF('Student DATA Entry'!I63="","",'Student DATA Entry'!I63)</f>
        <v/>
      </c>
      <c r="EY66" s="388" t="str">
        <f>IF('Student DATA Entry'!J63="","",'Student DATA Entry'!J63)</f>
        <v/>
      </c>
      <c r="EZ66" s="373" t="str">
        <f t="shared" si="131"/>
        <v xml:space="preserve">      </v>
      </c>
      <c r="FA66" s="373" t="str">
        <f t="shared" si="132"/>
        <v xml:space="preserve">      </v>
      </c>
      <c r="FB66" s="373" t="str">
        <f t="shared" si="133"/>
        <v xml:space="preserve">      </v>
      </c>
      <c r="FC66" s="373" t="str">
        <f t="shared" si="134"/>
        <v xml:space="preserve">              </v>
      </c>
      <c r="FD66" s="373" t="str">
        <f t="shared" si="135"/>
        <v xml:space="preserve"> </v>
      </c>
      <c r="FE66" s="484" t="str">
        <f t="shared" si="136"/>
        <v/>
      </c>
      <c r="FF66" s="390" t="str">
        <f t="shared" si="137"/>
        <v/>
      </c>
      <c r="FG66" s="483" t="str">
        <f t="shared" si="138"/>
        <v/>
      </c>
      <c r="FH66" s="392" t="str">
        <f t="shared" si="27"/>
        <v/>
      </c>
      <c r="FI66" s="482" t="str">
        <f t="shared" si="139"/>
        <v/>
      </c>
    </row>
    <row r="67" spans="1:165" s="393" customFormat="1" ht="22" customHeight="1">
      <c r="A67" s="375">
        <v>62</v>
      </c>
      <c r="B67" s="376" t="str">
        <f>IF('Marks Entry'!B69="","",VALUE('Marks Entry'!B69))</f>
        <v/>
      </c>
      <c r="C67" s="377" t="str">
        <f>IF('Marks Entry'!C69="","",'Marks Entry'!C69)</f>
        <v/>
      </c>
      <c r="D67" s="378" t="str">
        <f>IF('Marks Entry'!D69="","",'Marks Entry'!D69)</f>
        <v/>
      </c>
      <c r="E67" s="379" t="str">
        <f>IF('Marks Entry'!E69="","",'Marks Entry'!E69)</f>
        <v/>
      </c>
      <c r="F67" s="379" t="str">
        <f>IF('Marks Entry'!F69="","",'Marks Entry'!F69)</f>
        <v/>
      </c>
      <c r="G67" s="379" t="str">
        <f>IF('Marks Entry'!G69="","",'Marks Entry'!G69)</f>
        <v/>
      </c>
      <c r="H67" s="356" t="str">
        <f>IF('Marks Entry'!H69="","",'Marks Entry'!H69)</f>
        <v/>
      </c>
      <c r="I67" s="356" t="str">
        <f>IF('Marks Entry'!I69="","",'Marks Entry'!I69)</f>
        <v/>
      </c>
      <c r="J67" s="356" t="str">
        <f>IF('Marks Entry'!J69="","",'Marks Entry'!J69)</f>
        <v/>
      </c>
      <c r="K67" s="356" t="str">
        <f>IF('Marks Entry'!K69="","",'Marks Entry'!K69)</f>
        <v/>
      </c>
      <c r="L67" s="356" t="str">
        <f>IF('Marks Entry'!L69="","",'Marks Entry'!L69)</f>
        <v/>
      </c>
      <c r="M67" s="357" t="str">
        <f t="shared" si="28"/>
        <v/>
      </c>
      <c r="N67" s="380" t="str">
        <f t="shared" si="29"/>
        <v/>
      </c>
      <c r="O67" s="356" t="str">
        <f>IF('Marks Entry'!M69="","",'Marks Entry'!M69)</f>
        <v/>
      </c>
      <c r="P67" s="380" t="str">
        <f t="shared" si="30"/>
        <v/>
      </c>
      <c r="Q67" s="377" t="str">
        <f>IF(AND($B67="NSO",$E67="",O67=""),"",IF(AND('Marks Entry'!N69="AB"),"AB",IF(AND('Marks Entry'!N69="ML"),"RE",IF('Marks Entry'!N69="","",ROUNDUP('Marks Entry'!N69*30/100,0)))))</f>
        <v/>
      </c>
      <c r="R67" s="381" t="str">
        <f t="shared" si="31"/>
        <v/>
      </c>
      <c r="S67" s="361">
        <f t="shared" si="32"/>
        <v>0</v>
      </c>
      <c r="T67" s="361">
        <f t="shared" si="33"/>
        <v>0</v>
      </c>
      <c r="U67" s="362" t="str">
        <f t="shared" si="34"/>
        <v/>
      </c>
      <c r="V67" s="361" t="str">
        <f t="shared" si="35"/>
        <v/>
      </c>
      <c r="W67" s="361" t="str">
        <f t="shared" si="36"/>
        <v/>
      </c>
      <c r="X67" s="361" t="str">
        <f t="shared" si="37"/>
        <v/>
      </c>
      <c r="Y67" s="356" t="str">
        <f>IF('Marks Entry'!O69="","",'Marks Entry'!O69)</f>
        <v/>
      </c>
      <c r="Z67" s="356" t="str">
        <f>IF('Marks Entry'!P69="","",'Marks Entry'!P69)</f>
        <v/>
      </c>
      <c r="AA67" s="356" t="str">
        <f>IF('Marks Entry'!Q69="","",'Marks Entry'!Q69)</f>
        <v/>
      </c>
      <c r="AB67" s="357" t="str">
        <f t="shared" si="38"/>
        <v/>
      </c>
      <c r="AC67" s="380" t="str">
        <f t="shared" si="39"/>
        <v/>
      </c>
      <c r="AD67" s="356" t="str">
        <f>IF('Marks Entry'!R69="","",'Marks Entry'!R69)</f>
        <v/>
      </c>
      <c r="AE67" s="380" t="str">
        <f t="shared" si="40"/>
        <v/>
      </c>
      <c r="AF67" s="377" t="str">
        <f>IF(AND($B67="NSO",$E67=""),"",IF(AND('Marks Entry'!S69="AB"),"AB",IF(AND('Marks Entry'!S69="ML"),"RE",IF('Marks Entry'!S69="","",ROUNDUP('Marks Entry'!S69*30/100,0)))))</f>
        <v/>
      </c>
      <c r="AG67" s="381" t="str">
        <f t="shared" si="41"/>
        <v/>
      </c>
      <c r="AH67" s="361">
        <f t="shared" si="42"/>
        <v>0</v>
      </c>
      <c r="AI67" s="361">
        <f t="shared" si="43"/>
        <v>0</v>
      </c>
      <c r="AJ67" s="362" t="str">
        <f t="shared" si="44"/>
        <v/>
      </c>
      <c r="AK67" s="361" t="str">
        <f t="shared" si="45"/>
        <v/>
      </c>
      <c r="AL67" s="361" t="str">
        <f t="shared" si="46"/>
        <v/>
      </c>
      <c r="AM67" s="361" t="str">
        <f t="shared" si="47"/>
        <v/>
      </c>
      <c r="AN67" s="363" t="str">
        <f>IF('Marks Entry'!T69="","",'Marks Entry'!T69)</f>
        <v/>
      </c>
      <c r="AO67" s="356" t="str">
        <f>IF('Marks Entry'!V69="","",'Marks Entry'!V69)</f>
        <v/>
      </c>
      <c r="AP67" s="356" t="str">
        <f>IF('Marks Entry'!W69="","",'Marks Entry'!W69)</f>
        <v/>
      </c>
      <c r="AQ67" s="356" t="str">
        <f>IF('Marks Entry'!X69="","",'Marks Entry'!X69)</f>
        <v/>
      </c>
      <c r="AR67" s="357" t="str">
        <f t="shared" si="48"/>
        <v/>
      </c>
      <c r="AS67" s="380" t="str">
        <f t="shared" si="49"/>
        <v/>
      </c>
      <c r="AT67" s="356" t="str">
        <f>IF('Marks Entry'!Y69="","",'Marks Entry'!Y69)</f>
        <v/>
      </c>
      <c r="AU67" s="356" t="str">
        <f>IF('Marks Entry'!Z69="","",'Marks Entry'!Z69)</f>
        <v/>
      </c>
      <c r="AV67" s="356" t="str">
        <f t="shared" si="50"/>
        <v/>
      </c>
      <c r="AW67" s="380" t="str">
        <f t="shared" si="51"/>
        <v/>
      </c>
      <c r="AX67" s="377" t="str">
        <f>IF(AND($B67="NSO",$E67=""),"",IF(AND('Marks Entry'!AA69="AB",'Marks Entry'!AB69="AB"),"AB",IF(AND('Marks Entry'!AA69="ML",'Marks Entry'!AB69="ML"),"RE",IF('Marks Entry'!AA69="","",ROUNDUP(('Marks Entry'!AA69+'Marks Entry'!AB69)*30/100,0)))))</f>
        <v/>
      </c>
      <c r="AY67" s="381" t="str">
        <f t="shared" si="52"/>
        <v/>
      </c>
      <c r="AZ67" s="361">
        <f t="shared" si="53"/>
        <v>0</v>
      </c>
      <c r="BA67" s="361">
        <f t="shared" si="54"/>
        <v>0</v>
      </c>
      <c r="BB67" s="362" t="str">
        <f t="shared" si="55"/>
        <v/>
      </c>
      <c r="BC67" s="361" t="str">
        <f t="shared" si="56"/>
        <v/>
      </c>
      <c r="BD67" s="361" t="str">
        <f t="shared" si="57"/>
        <v/>
      </c>
      <c r="BE67" s="361" t="str">
        <f t="shared" si="58"/>
        <v/>
      </c>
      <c r="BF67" s="363" t="str">
        <f>IF('Marks Entry'!AC69="","",'Marks Entry'!AC69)</f>
        <v/>
      </c>
      <c r="BG67" s="356" t="str">
        <f>IF('Marks Entry'!AE69="","",'Marks Entry'!AE69)</f>
        <v/>
      </c>
      <c r="BH67" s="356" t="str">
        <f>IF('Marks Entry'!AF69="","",'Marks Entry'!AF69)</f>
        <v/>
      </c>
      <c r="BI67" s="356" t="str">
        <f>IF('Marks Entry'!AG69="","",'Marks Entry'!AG69)</f>
        <v/>
      </c>
      <c r="BJ67" s="357" t="str">
        <f t="shared" si="59"/>
        <v/>
      </c>
      <c r="BK67" s="380" t="str">
        <f t="shared" si="60"/>
        <v/>
      </c>
      <c r="BL67" s="356" t="str">
        <f>IF('Marks Entry'!AH69="","",'Marks Entry'!AH69)</f>
        <v/>
      </c>
      <c r="BM67" s="356" t="str">
        <f>IF('Marks Entry'!AI69="","",'Marks Entry'!AI69)</f>
        <v/>
      </c>
      <c r="BN67" s="356" t="str">
        <f t="shared" si="61"/>
        <v/>
      </c>
      <c r="BO67" s="380" t="str">
        <f t="shared" si="62"/>
        <v/>
      </c>
      <c r="BP67" s="377" t="str">
        <f>IF(AND($B67="NSO",$E67=""),"",IF(AND('Marks Entry'!AJ69="AB",'Marks Entry'!AK69="AB"),"AB",IF(AND('Marks Entry'!AJ69="ML",'Marks Entry'!AK69="ML"),"RE",IF('Marks Entry'!AJ69="","",ROUNDUP(('Marks Entry'!AJ69+'Marks Entry'!AK69)*30/100,0)))))</f>
        <v/>
      </c>
      <c r="BQ67" s="381" t="str">
        <f t="shared" si="63"/>
        <v/>
      </c>
      <c r="BR67" s="361">
        <f t="shared" si="64"/>
        <v>0</v>
      </c>
      <c r="BS67" s="361">
        <f t="shared" si="65"/>
        <v>0</v>
      </c>
      <c r="BT67" s="362" t="str">
        <f t="shared" si="66"/>
        <v/>
      </c>
      <c r="BU67" s="361" t="str">
        <f t="shared" si="67"/>
        <v/>
      </c>
      <c r="BV67" s="361" t="str">
        <f t="shared" si="68"/>
        <v/>
      </c>
      <c r="BW67" s="361" t="str">
        <f t="shared" si="69"/>
        <v/>
      </c>
      <c r="BX67" s="363" t="str">
        <f>IF('Marks Entry'!AL69="","",'Marks Entry'!AL69)</f>
        <v/>
      </c>
      <c r="BY67" s="356" t="str">
        <f>IF('Marks Entry'!AN69="","",'Marks Entry'!AN69)</f>
        <v/>
      </c>
      <c r="BZ67" s="356" t="str">
        <f>IF('Marks Entry'!AO69="","",'Marks Entry'!AO69)</f>
        <v/>
      </c>
      <c r="CA67" s="356" t="str">
        <f>IF('Marks Entry'!AP69="","",'Marks Entry'!AP69)</f>
        <v/>
      </c>
      <c r="CB67" s="357" t="str">
        <f t="shared" si="70"/>
        <v/>
      </c>
      <c r="CC67" s="380" t="str">
        <f t="shared" si="71"/>
        <v/>
      </c>
      <c r="CD67" s="356" t="str">
        <f>IF('Marks Entry'!AQ69="","",'Marks Entry'!AQ69)</f>
        <v/>
      </c>
      <c r="CE67" s="356" t="str">
        <f>IF('Marks Entry'!AR69="","",'Marks Entry'!AR69)</f>
        <v/>
      </c>
      <c r="CF67" s="356" t="str">
        <f t="shared" si="72"/>
        <v/>
      </c>
      <c r="CG67" s="380" t="str">
        <f t="shared" si="73"/>
        <v/>
      </c>
      <c r="CH67" s="377" t="str">
        <f>IF(AND($B67="NSO",$E67=""),"",IF(AND('Marks Entry'!AS69="AB",'Marks Entry'!AT69="AB"),"AB",IF(AND('Marks Entry'!AS69="ML",'Marks Entry'!AT69="ML"),"RE",IF('Marks Entry'!AS69="","",ROUNDUP(('Marks Entry'!AS69+'Marks Entry'!AT69)*30/100,0)))))</f>
        <v/>
      </c>
      <c r="CI67" s="381" t="str">
        <f t="shared" si="74"/>
        <v/>
      </c>
      <c r="CJ67" s="361">
        <f t="shared" si="75"/>
        <v>0</v>
      </c>
      <c r="CK67" s="361">
        <f t="shared" si="76"/>
        <v>0</v>
      </c>
      <c r="CL67" s="362" t="str">
        <f t="shared" si="77"/>
        <v/>
      </c>
      <c r="CM67" s="361" t="str">
        <f t="shared" si="78"/>
        <v/>
      </c>
      <c r="CN67" s="361" t="str">
        <f t="shared" si="79"/>
        <v/>
      </c>
      <c r="CO67" s="361" t="str">
        <f t="shared" si="80"/>
        <v/>
      </c>
      <c r="CP67" s="363" t="str">
        <f>IF('Marks Entry'!AU69="","",'Marks Entry'!AU69)</f>
        <v/>
      </c>
      <c r="CQ67" s="356" t="str">
        <f>IF('Marks Entry'!AW69="","",'Marks Entry'!AW69)</f>
        <v/>
      </c>
      <c r="CR67" s="356" t="str">
        <f>IF('Marks Entry'!AX69="","",'Marks Entry'!AX69)</f>
        <v/>
      </c>
      <c r="CS67" s="356" t="str">
        <f>IF('Marks Entry'!AY69="","",'Marks Entry'!AY69)</f>
        <v/>
      </c>
      <c r="CT67" s="357" t="str">
        <f t="shared" si="81"/>
        <v/>
      </c>
      <c r="CU67" s="380" t="str">
        <f t="shared" si="82"/>
        <v/>
      </c>
      <c r="CV67" s="356" t="str">
        <f>IF('Marks Entry'!AZ69="","",'Marks Entry'!AZ69)</f>
        <v/>
      </c>
      <c r="CW67" s="356" t="str">
        <f>IF('Marks Entry'!BA69="","",'Marks Entry'!BA69)</f>
        <v/>
      </c>
      <c r="CX67" s="356" t="str">
        <f t="shared" si="83"/>
        <v/>
      </c>
      <c r="CY67" s="380" t="str">
        <f t="shared" si="84"/>
        <v/>
      </c>
      <c r="CZ67" s="377" t="str">
        <f>IF(AND($B67="NSO",$E67=""),"",IF(AND('Marks Entry'!BB69="AB",'Marks Entry'!BC69="AB"),"AB",IF(AND('Marks Entry'!BB69="ML",'Marks Entry'!BC69="ML"),"RE",IF('Marks Entry'!BB69="","",ROUNDUP(('Marks Entry'!BB69+'Marks Entry'!BC69)*30/100,0)))))</f>
        <v/>
      </c>
      <c r="DA67" s="381" t="str">
        <f t="shared" si="85"/>
        <v/>
      </c>
      <c r="DB67" s="361">
        <f t="shared" si="86"/>
        <v>0</v>
      </c>
      <c r="DC67" s="361">
        <f t="shared" si="87"/>
        <v>0</v>
      </c>
      <c r="DD67" s="362" t="str">
        <f t="shared" si="88"/>
        <v/>
      </c>
      <c r="DE67" s="361" t="str">
        <f t="shared" si="89"/>
        <v/>
      </c>
      <c r="DF67" s="361" t="str">
        <f t="shared" si="90"/>
        <v/>
      </c>
      <c r="DG67" s="361" t="str">
        <f t="shared" si="91"/>
        <v/>
      </c>
      <c r="DH67" s="361">
        <f t="shared" si="92"/>
        <v>0</v>
      </c>
      <c r="DI67" s="382" t="str">
        <f t="shared" si="93"/>
        <v/>
      </c>
      <c r="DJ67" s="382" t="str">
        <f t="shared" si="94"/>
        <v/>
      </c>
      <c r="DK67" s="382" t="str">
        <f t="shared" si="95"/>
        <v/>
      </c>
      <c r="DL67" s="382" t="str">
        <f t="shared" si="96"/>
        <v/>
      </c>
      <c r="DM67" s="382" t="str">
        <f t="shared" si="97"/>
        <v/>
      </c>
      <c r="DN67" s="382" t="str">
        <f t="shared" si="98"/>
        <v/>
      </c>
      <c r="DO67" s="365">
        <f t="shared" si="99"/>
        <v>0</v>
      </c>
      <c r="DP67" s="365">
        <f t="shared" si="100"/>
        <v>0</v>
      </c>
      <c r="DQ67" s="365">
        <f t="shared" si="101"/>
        <v>0</v>
      </c>
      <c r="DR67" s="365">
        <f t="shared" si="102"/>
        <v>0</v>
      </c>
      <c r="DS67" s="365">
        <f t="shared" si="103"/>
        <v>0</v>
      </c>
      <c r="DT67" s="383" t="str">
        <f t="shared" si="104"/>
        <v/>
      </c>
      <c r="DU67" s="482" t="str">
        <f>IF('Marks Entry'!BD69="","",'Marks Entry'!BD69)</f>
        <v/>
      </c>
      <c r="DV67" s="482" t="str">
        <f>IF('Marks Entry'!BE69="","",'Marks Entry'!BE69)</f>
        <v/>
      </c>
      <c r="DW67" s="482" t="str">
        <f>IF('Marks Entry'!BF69="","",'Marks Entry'!BF69)</f>
        <v/>
      </c>
      <c r="DX67" s="384" t="str">
        <f t="shared" si="105"/>
        <v/>
      </c>
      <c r="DY67" s="356" t="str">
        <f t="shared" si="106"/>
        <v/>
      </c>
      <c r="DZ67" s="385" t="str">
        <f t="shared" si="107"/>
        <v/>
      </c>
      <c r="EA67" s="356" t="str">
        <f t="shared" si="108"/>
        <v/>
      </c>
      <c r="EB67" s="385" t="str">
        <f t="shared" si="109"/>
        <v/>
      </c>
      <c r="EC67" s="356" t="str">
        <f t="shared" si="110"/>
        <v/>
      </c>
      <c r="ED67" s="356" t="str">
        <f t="shared" si="111"/>
        <v/>
      </c>
      <c r="EE67" s="356" t="str">
        <f t="shared" si="112"/>
        <v/>
      </c>
      <c r="EF67" s="386" t="str">
        <f t="shared" si="113"/>
        <v/>
      </c>
      <c r="EG67" s="385" t="str">
        <f t="shared" si="114"/>
        <v/>
      </c>
      <c r="EH67" s="356" t="str">
        <f t="shared" si="115"/>
        <v/>
      </c>
      <c r="EI67" s="356" t="str">
        <f t="shared" si="116"/>
        <v/>
      </c>
      <c r="EJ67" s="356" t="str">
        <f t="shared" si="117"/>
        <v/>
      </c>
      <c r="EK67" s="356" t="str">
        <f t="shared" si="118"/>
        <v/>
      </c>
      <c r="EL67" s="385" t="str">
        <f t="shared" si="119"/>
        <v/>
      </c>
      <c r="EM67" s="356" t="str">
        <f t="shared" si="120"/>
        <v/>
      </c>
      <c r="EN67" s="356" t="str">
        <f t="shared" si="121"/>
        <v/>
      </c>
      <c r="EO67" s="356" t="str">
        <f t="shared" si="122"/>
        <v/>
      </c>
      <c r="EP67" s="356" t="str">
        <f t="shared" si="123"/>
        <v/>
      </c>
      <c r="EQ67" s="385" t="str">
        <f t="shared" si="124"/>
        <v/>
      </c>
      <c r="ER67" s="356" t="str">
        <f t="shared" si="125"/>
        <v/>
      </c>
      <c r="ES67" s="356" t="str">
        <f t="shared" si="126"/>
        <v/>
      </c>
      <c r="ET67" s="356" t="str">
        <f t="shared" si="127"/>
        <v/>
      </c>
      <c r="EU67" s="356" t="str">
        <f t="shared" si="128"/>
        <v/>
      </c>
      <c r="EV67" s="385" t="str">
        <f t="shared" si="129"/>
        <v/>
      </c>
      <c r="EW67" s="385" t="str">
        <f t="shared" si="130"/>
        <v/>
      </c>
      <c r="EX67" s="387" t="str">
        <f>IF('Student DATA Entry'!I64="","",'Student DATA Entry'!I64)</f>
        <v/>
      </c>
      <c r="EY67" s="388" t="str">
        <f>IF('Student DATA Entry'!J64="","",'Student DATA Entry'!J64)</f>
        <v/>
      </c>
      <c r="EZ67" s="373" t="str">
        <f t="shared" si="131"/>
        <v xml:space="preserve">      </v>
      </c>
      <c r="FA67" s="373" t="str">
        <f t="shared" si="132"/>
        <v xml:space="preserve">      </v>
      </c>
      <c r="FB67" s="373" t="str">
        <f t="shared" si="133"/>
        <v xml:space="preserve">      </v>
      </c>
      <c r="FC67" s="373" t="str">
        <f t="shared" si="134"/>
        <v xml:space="preserve">              </v>
      </c>
      <c r="FD67" s="373" t="str">
        <f t="shared" si="135"/>
        <v xml:space="preserve"> </v>
      </c>
      <c r="FE67" s="484" t="str">
        <f t="shared" si="136"/>
        <v/>
      </c>
      <c r="FF67" s="390" t="str">
        <f t="shared" si="137"/>
        <v/>
      </c>
      <c r="FG67" s="483" t="str">
        <f t="shared" si="138"/>
        <v/>
      </c>
      <c r="FH67" s="392" t="str">
        <f t="shared" si="27"/>
        <v/>
      </c>
      <c r="FI67" s="482" t="str">
        <f t="shared" si="139"/>
        <v/>
      </c>
    </row>
    <row r="68" spans="1:165" s="393" customFormat="1" ht="22" customHeight="1">
      <c r="A68" s="375">
        <v>63</v>
      </c>
      <c r="B68" s="376" t="str">
        <f>IF('Marks Entry'!B70="","",VALUE('Marks Entry'!B70))</f>
        <v/>
      </c>
      <c r="C68" s="377" t="str">
        <f>IF('Marks Entry'!C70="","",'Marks Entry'!C70)</f>
        <v/>
      </c>
      <c r="D68" s="378" t="str">
        <f>IF('Marks Entry'!D70="","",'Marks Entry'!D70)</f>
        <v/>
      </c>
      <c r="E68" s="379" t="str">
        <f>IF('Marks Entry'!E70="","",'Marks Entry'!E70)</f>
        <v/>
      </c>
      <c r="F68" s="379" t="str">
        <f>IF('Marks Entry'!F70="","",'Marks Entry'!F70)</f>
        <v/>
      </c>
      <c r="G68" s="379" t="str">
        <f>IF('Marks Entry'!G70="","",'Marks Entry'!G70)</f>
        <v/>
      </c>
      <c r="H68" s="356" t="str">
        <f>IF('Marks Entry'!H70="","",'Marks Entry'!H70)</f>
        <v/>
      </c>
      <c r="I68" s="356" t="str">
        <f>IF('Marks Entry'!I70="","",'Marks Entry'!I70)</f>
        <v/>
      </c>
      <c r="J68" s="356" t="str">
        <f>IF('Marks Entry'!J70="","",'Marks Entry'!J70)</f>
        <v/>
      </c>
      <c r="K68" s="356" t="str">
        <f>IF('Marks Entry'!K70="","",'Marks Entry'!K70)</f>
        <v/>
      </c>
      <c r="L68" s="356" t="str">
        <f>IF('Marks Entry'!L70="","",'Marks Entry'!L70)</f>
        <v/>
      </c>
      <c r="M68" s="357" t="str">
        <f t="shared" si="28"/>
        <v/>
      </c>
      <c r="N68" s="380" t="str">
        <f t="shared" si="29"/>
        <v/>
      </c>
      <c r="O68" s="356" t="str">
        <f>IF('Marks Entry'!M70="","",'Marks Entry'!M70)</f>
        <v/>
      </c>
      <c r="P68" s="380" t="str">
        <f t="shared" si="30"/>
        <v/>
      </c>
      <c r="Q68" s="377" t="str">
        <f>IF(AND($B68="NSO",$E68="",O68=""),"",IF(AND('Marks Entry'!N70="AB"),"AB",IF(AND('Marks Entry'!N70="ML"),"RE",IF('Marks Entry'!N70="","",ROUNDUP('Marks Entry'!N70*30/100,0)))))</f>
        <v/>
      </c>
      <c r="R68" s="381" t="str">
        <f t="shared" si="31"/>
        <v/>
      </c>
      <c r="S68" s="361">
        <f t="shared" si="32"/>
        <v>0</v>
      </c>
      <c r="T68" s="361">
        <f t="shared" si="33"/>
        <v>0</v>
      </c>
      <c r="U68" s="362" t="str">
        <f t="shared" si="34"/>
        <v/>
      </c>
      <c r="V68" s="361" t="str">
        <f t="shared" si="35"/>
        <v/>
      </c>
      <c r="W68" s="361" t="str">
        <f t="shared" si="36"/>
        <v/>
      </c>
      <c r="X68" s="361" t="str">
        <f t="shared" si="37"/>
        <v/>
      </c>
      <c r="Y68" s="356" t="str">
        <f>IF('Marks Entry'!O70="","",'Marks Entry'!O70)</f>
        <v/>
      </c>
      <c r="Z68" s="356" t="str">
        <f>IF('Marks Entry'!P70="","",'Marks Entry'!P70)</f>
        <v/>
      </c>
      <c r="AA68" s="356" t="str">
        <f>IF('Marks Entry'!Q70="","",'Marks Entry'!Q70)</f>
        <v/>
      </c>
      <c r="AB68" s="357" t="str">
        <f t="shared" si="38"/>
        <v/>
      </c>
      <c r="AC68" s="380" t="str">
        <f t="shared" si="39"/>
        <v/>
      </c>
      <c r="AD68" s="356" t="str">
        <f>IF('Marks Entry'!R70="","",'Marks Entry'!R70)</f>
        <v/>
      </c>
      <c r="AE68" s="380" t="str">
        <f t="shared" si="40"/>
        <v/>
      </c>
      <c r="AF68" s="377" t="str">
        <f>IF(AND($B68="NSO",$E68=""),"",IF(AND('Marks Entry'!S70="AB"),"AB",IF(AND('Marks Entry'!S70="ML"),"RE",IF('Marks Entry'!S70="","",ROUNDUP('Marks Entry'!S70*30/100,0)))))</f>
        <v/>
      </c>
      <c r="AG68" s="381" t="str">
        <f t="shared" si="41"/>
        <v/>
      </c>
      <c r="AH68" s="361">
        <f t="shared" si="42"/>
        <v>0</v>
      </c>
      <c r="AI68" s="361">
        <f t="shared" si="43"/>
        <v>0</v>
      </c>
      <c r="AJ68" s="362" t="str">
        <f t="shared" si="44"/>
        <v/>
      </c>
      <c r="AK68" s="361" t="str">
        <f t="shared" si="45"/>
        <v/>
      </c>
      <c r="AL68" s="361" t="str">
        <f t="shared" si="46"/>
        <v/>
      </c>
      <c r="AM68" s="361" t="str">
        <f t="shared" si="47"/>
        <v/>
      </c>
      <c r="AN68" s="363" t="str">
        <f>IF('Marks Entry'!T70="","",'Marks Entry'!T70)</f>
        <v/>
      </c>
      <c r="AO68" s="356" t="str">
        <f>IF('Marks Entry'!V70="","",'Marks Entry'!V70)</f>
        <v/>
      </c>
      <c r="AP68" s="356" t="str">
        <f>IF('Marks Entry'!W70="","",'Marks Entry'!W70)</f>
        <v/>
      </c>
      <c r="AQ68" s="356" t="str">
        <f>IF('Marks Entry'!X70="","",'Marks Entry'!X70)</f>
        <v/>
      </c>
      <c r="AR68" s="357" t="str">
        <f t="shared" si="48"/>
        <v/>
      </c>
      <c r="AS68" s="380" t="str">
        <f t="shared" si="49"/>
        <v/>
      </c>
      <c r="AT68" s="356" t="str">
        <f>IF('Marks Entry'!Y70="","",'Marks Entry'!Y70)</f>
        <v/>
      </c>
      <c r="AU68" s="356" t="str">
        <f>IF('Marks Entry'!Z70="","",'Marks Entry'!Z70)</f>
        <v/>
      </c>
      <c r="AV68" s="356" t="str">
        <f t="shared" si="50"/>
        <v/>
      </c>
      <c r="AW68" s="380" t="str">
        <f t="shared" si="51"/>
        <v/>
      </c>
      <c r="AX68" s="377" t="str">
        <f>IF(AND($B68="NSO",$E68=""),"",IF(AND('Marks Entry'!AA70="AB",'Marks Entry'!AB70="AB"),"AB",IF(AND('Marks Entry'!AA70="ML",'Marks Entry'!AB70="ML"),"RE",IF('Marks Entry'!AA70="","",ROUNDUP(('Marks Entry'!AA70+'Marks Entry'!AB70)*30/100,0)))))</f>
        <v/>
      </c>
      <c r="AY68" s="381" t="str">
        <f t="shared" si="52"/>
        <v/>
      </c>
      <c r="AZ68" s="361">
        <f t="shared" si="53"/>
        <v>0</v>
      </c>
      <c r="BA68" s="361">
        <f t="shared" si="54"/>
        <v>0</v>
      </c>
      <c r="BB68" s="362" t="str">
        <f t="shared" si="55"/>
        <v/>
      </c>
      <c r="BC68" s="361" t="str">
        <f t="shared" si="56"/>
        <v/>
      </c>
      <c r="BD68" s="361" t="str">
        <f t="shared" si="57"/>
        <v/>
      </c>
      <c r="BE68" s="361" t="str">
        <f t="shared" si="58"/>
        <v/>
      </c>
      <c r="BF68" s="363" t="str">
        <f>IF('Marks Entry'!AC70="","",'Marks Entry'!AC70)</f>
        <v/>
      </c>
      <c r="BG68" s="356" t="str">
        <f>IF('Marks Entry'!AE70="","",'Marks Entry'!AE70)</f>
        <v/>
      </c>
      <c r="BH68" s="356" t="str">
        <f>IF('Marks Entry'!AF70="","",'Marks Entry'!AF70)</f>
        <v/>
      </c>
      <c r="BI68" s="356" t="str">
        <f>IF('Marks Entry'!AG70="","",'Marks Entry'!AG70)</f>
        <v/>
      </c>
      <c r="BJ68" s="357" t="str">
        <f t="shared" si="59"/>
        <v/>
      </c>
      <c r="BK68" s="380" t="str">
        <f t="shared" si="60"/>
        <v/>
      </c>
      <c r="BL68" s="356" t="str">
        <f>IF('Marks Entry'!AH70="","",'Marks Entry'!AH70)</f>
        <v/>
      </c>
      <c r="BM68" s="356" t="str">
        <f>IF('Marks Entry'!AI70="","",'Marks Entry'!AI70)</f>
        <v/>
      </c>
      <c r="BN68" s="356" t="str">
        <f t="shared" si="61"/>
        <v/>
      </c>
      <c r="BO68" s="380" t="str">
        <f t="shared" si="62"/>
        <v/>
      </c>
      <c r="BP68" s="377" t="str">
        <f>IF(AND($B68="NSO",$E68=""),"",IF(AND('Marks Entry'!AJ70="AB",'Marks Entry'!AK70="AB"),"AB",IF(AND('Marks Entry'!AJ70="ML",'Marks Entry'!AK70="ML"),"RE",IF('Marks Entry'!AJ70="","",ROUNDUP(('Marks Entry'!AJ70+'Marks Entry'!AK70)*30/100,0)))))</f>
        <v/>
      </c>
      <c r="BQ68" s="381" t="str">
        <f t="shared" si="63"/>
        <v/>
      </c>
      <c r="BR68" s="361">
        <f t="shared" si="64"/>
        <v>0</v>
      </c>
      <c r="BS68" s="361">
        <f t="shared" si="65"/>
        <v>0</v>
      </c>
      <c r="BT68" s="362" t="str">
        <f t="shared" si="66"/>
        <v/>
      </c>
      <c r="BU68" s="361" t="str">
        <f t="shared" si="67"/>
        <v/>
      </c>
      <c r="BV68" s="361" t="str">
        <f t="shared" si="68"/>
        <v/>
      </c>
      <c r="BW68" s="361" t="str">
        <f t="shared" si="69"/>
        <v/>
      </c>
      <c r="BX68" s="363" t="str">
        <f>IF('Marks Entry'!AL70="","",'Marks Entry'!AL70)</f>
        <v/>
      </c>
      <c r="BY68" s="356" t="str">
        <f>IF('Marks Entry'!AN70="","",'Marks Entry'!AN70)</f>
        <v/>
      </c>
      <c r="BZ68" s="356" t="str">
        <f>IF('Marks Entry'!AO70="","",'Marks Entry'!AO70)</f>
        <v/>
      </c>
      <c r="CA68" s="356" t="str">
        <f>IF('Marks Entry'!AP70="","",'Marks Entry'!AP70)</f>
        <v/>
      </c>
      <c r="CB68" s="357" t="str">
        <f t="shared" si="70"/>
        <v/>
      </c>
      <c r="CC68" s="380" t="str">
        <f t="shared" si="71"/>
        <v/>
      </c>
      <c r="CD68" s="356" t="str">
        <f>IF('Marks Entry'!AQ70="","",'Marks Entry'!AQ70)</f>
        <v/>
      </c>
      <c r="CE68" s="356" t="str">
        <f>IF('Marks Entry'!AR70="","",'Marks Entry'!AR70)</f>
        <v/>
      </c>
      <c r="CF68" s="356" t="str">
        <f t="shared" si="72"/>
        <v/>
      </c>
      <c r="CG68" s="380" t="str">
        <f t="shared" si="73"/>
        <v/>
      </c>
      <c r="CH68" s="377" t="str">
        <f>IF(AND($B68="NSO",$E68=""),"",IF(AND('Marks Entry'!AS70="AB",'Marks Entry'!AT70="AB"),"AB",IF(AND('Marks Entry'!AS70="ML",'Marks Entry'!AT70="ML"),"RE",IF('Marks Entry'!AS70="","",ROUNDUP(('Marks Entry'!AS70+'Marks Entry'!AT70)*30/100,0)))))</f>
        <v/>
      </c>
      <c r="CI68" s="381" t="str">
        <f t="shared" si="74"/>
        <v/>
      </c>
      <c r="CJ68" s="361">
        <f t="shared" si="75"/>
        <v>0</v>
      </c>
      <c r="CK68" s="361">
        <f t="shared" si="76"/>
        <v>0</v>
      </c>
      <c r="CL68" s="362" t="str">
        <f t="shared" si="77"/>
        <v/>
      </c>
      <c r="CM68" s="361" t="str">
        <f t="shared" si="78"/>
        <v/>
      </c>
      <c r="CN68" s="361" t="str">
        <f t="shared" si="79"/>
        <v/>
      </c>
      <c r="CO68" s="361" t="str">
        <f t="shared" si="80"/>
        <v/>
      </c>
      <c r="CP68" s="363" t="str">
        <f>IF('Marks Entry'!AU70="","",'Marks Entry'!AU70)</f>
        <v/>
      </c>
      <c r="CQ68" s="356" t="str">
        <f>IF('Marks Entry'!AW70="","",'Marks Entry'!AW70)</f>
        <v/>
      </c>
      <c r="CR68" s="356" t="str">
        <f>IF('Marks Entry'!AX70="","",'Marks Entry'!AX70)</f>
        <v/>
      </c>
      <c r="CS68" s="356" t="str">
        <f>IF('Marks Entry'!AY70="","",'Marks Entry'!AY70)</f>
        <v/>
      </c>
      <c r="CT68" s="357" t="str">
        <f t="shared" si="81"/>
        <v/>
      </c>
      <c r="CU68" s="380" t="str">
        <f t="shared" si="82"/>
        <v/>
      </c>
      <c r="CV68" s="356" t="str">
        <f>IF('Marks Entry'!AZ70="","",'Marks Entry'!AZ70)</f>
        <v/>
      </c>
      <c r="CW68" s="356" t="str">
        <f>IF('Marks Entry'!BA70="","",'Marks Entry'!BA70)</f>
        <v/>
      </c>
      <c r="CX68" s="356" t="str">
        <f t="shared" si="83"/>
        <v/>
      </c>
      <c r="CY68" s="380" t="str">
        <f t="shared" si="84"/>
        <v/>
      </c>
      <c r="CZ68" s="377" t="str">
        <f>IF(AND($B68="NSO",$E68=""),"",IF(AND('Marks Entry'!BB70="AB",'Marks Entry'!BC70="AB"),"AB",IF(AND('Marks Entry'!BB70="ML",'Marks Entry'!BC70="ML"),"RE",IF('Marks Entry'!BB70="","",ROUNDUP(('Marks Entry'!BB70+'Marks Entry'!BC70)*30/100,0)))))</f>
        <v/>
      </c>
      <c r="DA68" s="381" t="str">
        <f t="shared" si="85"/>
        <v/>
      </c>
      <c r="DB68" s="361">
        <f t="shared" si="86"/>
        <v>0</v>
      </c>
      <c r="DC68" s="361">
        <f t="shared" si="87"/>
        <v>0</v>
      </c>
      <c r="DD68" s="362" t="str">
        <f t="shared" si="88"/>
        <v/>
      </c>
      <c r="DE68" s="361" t="str">
        <f t="shared" si="89"/>
        <v/>
      </c>
      <c r="DF68" s="361" t="str">
        <f t="shared" si="90"/>
        <v/>
      </c>
      <c r="DG68" s="361" t="str">
        <f t="shared" si="91"/>
        <v/>
      </c>
      <c r="DH68" s="361">
        <f t="shared" si="92"/>
        <v>0</v>
      </c>
      <c r="DI68" s="382" t="str">
        <f t="shared" si="93"/>
        <v/>
      </c>
      <c r="DJ68" s="382" t="str">
        <f t="shared" si="94"/>
        <v/>
      </c>
      <c r="DK68" s="382" t="str">
        <f t="shared" si="95"/>
        <v/>
      </c>
      <c r="DL68" s="382" t="str">
        <f t="shared" si="96"/>
        <v/>
      </c>
      <c r="DM68" s="382" t="str">
        <f t="shared" si="97"/>
        <v/>
      </c>
      <c r="DN68" s="382" t="str">
        <f t="shared" si="98"/>
        <v/>
      </c>
      <c r="DO68" s="365">
        <f t="shared" si="99"/>
        <v>0</v>
      </c>
      <c r="DP68" s="365">
        <f t="shared" si="100"/>
        <v>0</v>
      </c>
      <c r="DQ68" s="365">
        <f t="shared" si="101"/>
        <v>0</v>
      </c>
      <c r="DR68" s="365">
        <f t="shared" si="102"/>
        <v>0</v>
      </c>
      <c r="DS68" s="365">
        <f t="shared" si="103"/>
        <v>0</v>
      </c>
      <c r="DT68" s="383" t="str">
        <f t="shared" si="104"/>
        <v/>
      </c>
      <c r="DU68" s="482" t="str">
        <f>IF('Marks Entry'!BD70="","",'Marks Entry'!BD70)</f>
        <v/>
      </c>
      <c r="DV68" s="482" t="str">
        <f>IF('Marks Entry'!BE70="","",'Marks Entry'!BE70)</f>
        <v/>
      </c>
      <c r="DW68" s="482" t="str">
        <f>IF('Marks Entry'!BF70="","",'Marks Entry'!BF70)</f>
        <v/>
      </c>
      <c r="DX68" s="384" t="str">
        <f t="shared" si="105"/>
        <v/>
      </c>
      <c r="DY68" s="356" t="str">
        <f t="shared" si="106"/>
        <v/>
      </c>
      <c r="DZ68" s="385" t="str">
        <f t="shared" si="107"/>
        <v/>
      </c>
      <c r="EA68" s="356" t="str">
        <f t="shared" si="108"/>
        <v/>
      </c>
      <c r="EB68" s="385" t="str">
        <f t="shared" si="109"/>
        <v/>
      </c>
      <c r="EC68" s="356" t="str">
        <f t="shared" si="110"/>
        <v/>
      </c>
      <c r="ED68" s="356" t="str">
        <f t="shared" si="111"/>
        <v/>
      </c>
      <c r="EE68" s="356" t="str">
        <f t="shared" si="112"/>
        <v/>
      </c>
      <c r="EF68" s="386" t="str">
        <f t="shared" si="113"/>
        <v/>
      </c>
      <c r="EG68" s="385" t="str">
        <f t="shared" si="114"/>
        <v/>
      </c>
      <c r="EH68" s="356" t="str">
        <f t="shared" si="115"/>
        <v/>
      </c>
      <c r="EI68" s="356" t="str">
        <f t="shared" si="116"/>
        <v/>
      </c>
      <c r="EJ68" s="356" t="str">
        <f t="shared" si="117"/>
        <v/>
      </c>
      <c r="EK68" s="356" t="str">
        <f t="shared" si="118"/>
        <v/>
      </c>
      <c r="EL68" s="385" t="str">
        <f t="shared" si="119"/>
        <v/>
      </c>
      <c r="EM68" s="356" t="str">
        <f t="shared" si="120"/>
        <v/>
      </c>
      <c r="EN68" s="356" t="str">
        <f t="shared" si="121"/>
        <v/>
      </c>
      <c r="EO68" s="356" t="str">
        <f t="shared" si="122"/>
        <v/>
      </c>
      <c r="EP68" s="356" t="str">
        <f t="shared" si="123"/>
        <v/>
      </c>
      <c r="EQ68" s="385" t="str">
        <f t="shared" si="124"/>
        <v/>
      </c>
      <c r="ER68" s="356" t="str">
        <f t="shared" si="125"/>
        <v/>
      </c>
      <c r="ES68" s="356" t="str">
        <f t="shared" si="126"/>
        <v/>
      </c>
      <c r="ET68" s="356" t="str">
        <f t="shared" si="127"/>
        <v/>
      </c>
      <c r="EU68" s="356" t="str">
        <f t="shared" si="128"/>
        <v/>
      </c>
      <c r="EV68" s="385" t="str">
        <f t="shared" si="129"/>
        <v/>
      </c>
      <c r="EW68" s="385" t="str">
        <f t="shared" si="130"/>
        <v/>
      </c>
      <c r="EX68" s="387" t="str">
        <f>IF('Student DATA Entry'!I65="","",'Student DATA Entry'!I65)</f>
        <v/>
      </c>
      <c r="EY68" s="388" t="str">
        <f>IF('Student DATA Entry'!J65="","",'Student DATA Entry'!J65)</f>
        <v/>
      </c>
      <c r="EZ68" s="373" t="str">
        <f t="shared" si="131"/>
        <v xml:space="preserve">      </v>
      </c>
      <c r="FA68" s="373" t="str">
        <f t="shared" si="132"/>
        <v xml:space="preserve">      </v>
      </c>
      <c r="FB68" s="373" t="str">
        <f t="shared" si="133"/>
        <v xml:space="preserve">      </v>
      </c>
      <c r="FC68" s="373" t="str">
        <f t="shared" si="134"/>
        <v xml:space="preserve">              </v>
      </c>
      <c r="FD68" s="373" t="str">
        <f t="shared" si="135"/>
        <v xml:space="preserve"> </v>
      </c>
      <c r="FE68" s="484" t="str">
        <f t="shared" si="136"/>
        <v/>
      </c>
      <c r="FF68" s="390" t="str">
        <f t="shared" si="137"/>
        <v/>
      </c>
      <c r="FG68" s="483" t="str">
        <f t="shared" si="138"/>
        <v/>
      </c>
      <c r="FH68" s="392" t="str">
        <f t="shared" si="27"/>
        <v/>
      </c>
      <c r="FI68" s="482" t="str">
        <f t="shared" si="139"/>
        <v/>
      </c>
    </row>
    <row r="69" spans="1:165" s="393" customFormat="1" ht="22" customHeight="1">
      <c r="A69" s="375">
        <v>64</v>
      </c>
      <c r="B69" s="376" t="str">
        <f>IF('Marks Entry'!B71="","",VALUE('Marks Entry'!B71))</f>
        <v/>
      </c>
      <c r="C69" s="377" t="str">
        <f>IF('Marks Entry'!C71="","",'Marks Entry'!C71)</f>
        <v/>
      </c>
      <c r="D69" s="378" t="str">
        <f>IF('Marks Entry'!D71="","",'Marks Entry'!D71)</f>
        <v/>
      </c>
      <c r="E69" s="379" t="str">
        <f>IF('Marks Entry'!E71="","",'Marks Entry'!E71)</f>
        <v/>
      </c>
      <c r="F69" s="379" t="str">
        <f>IF('Marks Entry'!F71="","",'Marks Entry'!F71)</f>
        <v/>
      </c>
      <c r="G69" s="379" t="str">
        <f>IF('Marks Entry'!G71="","",'Marks Entry'!G71)</f>
        <v/>
      </c>
      <c r="H69" s="356" t="str">
        <f>IF('Marks Entry'!H71="","",'Marks Entry'!H71)</f>
        <v/>
      </c>
      <c r="I69" s="356" t="str">
        <f>IF('Marks Entry'!I71="","",'Marks Entry'!I71)</f>
        <v/>
      </c>
      <c r="J69" s="356" t="str">
        <f>IF('Marks Entry'!J71="","",'Marks Entry'!J71)</f>
        <v/>
      </c>
      <c r="K69" s="356" t="str">
        <f>IF('Marks Entry'!K71="","",'Marks Entry'!K71)</f>
        <v/>
      </c>
      <c r="L69" s="356" t="str">
        <f>IF('Marks Entry'!L71="","",'Marks Entry'!L71)</f>
        <v/>
      </c>
      <c r="M69" s="357" t="str">
        <f t="shared" si="28"/>
        <v/>
      </c>
      <c r="N69" s="380" t="str">
        <f t="shared" si="29"/>
        <v/>
      </c>
      <c r="O69" s="356" t="str">
        <f>IF('Marks Entry'!M71="","",'Marks Entry'!M71)</f>
        <v/>
      </c>
      <c r="P69" s="380" t="str">
        <f t="shared" si="30"/>
        <v/>
      </c>
      <c r="Q69" s="377" t="str">
        <f>IF(AND($B69="NSO",$E69="",O69=""),"",IF(AND('Marks Entry'!N71="AB"),"AB",IF(AND('Marks Entry'!N71="ML"),"RE",IF('Marks Entry'!N71="","",ROUNDUP('Marks Entry'!N71*30/100,0)))))</f>
        <v/>
      </c>
      <c r="R69" s="381" t="str">
        <f t="shared" si="31"/>
        <v/>
      </c>
      <c r="S69" s="361">
        <f t="shared" si="32"/>
        <v>0</v>
      </c>
      <c r="T69" s="361">
        <f t="shared" si="33"/>
        <v>0</v>
      </c>
      <c r="U69" s="362" t="str">
        <f t="shared" si="34"/>
        <v/>
      </c>
      <c r="V69" s="361" t="str">
        <f t="shared" si="35"/>
        <v/>
      </c>
      <c r="W69" s="361" t="str">
        <f t="shared" si="36"/>
        <v/>
      </c>
      <c r="X69" s="361" t="str">
        <f t="shared" si="37"/>
        <v/>
      </c>
      <c r="Y69" s="356" t="str">
        <f>IF('Marks Entry'!O71="","",'Marks Entry'!O71)</f>
        <v/>
      </c>
      <c r="Z69" s="356" t="str">
        <f>IF('Marks Entry'!P71="","",'Marks Entry'!P71)</f>
        <v/>
      </c>
      <c r="AA69" s="356" t="str">
        <f>IF('Marks Entry'!Q71="","",'Marks Entry'!Q71)</f>
        <v/>
      </c>
      <c r="AB69" s="357" t="str">
        <f t="shared" si="38"/>
        <v/>
      </c>
      <c r="AC69" s="380" t="str">
        <f t="shared" si="39"/>
        <v/>
      </c>
      <c r="AD69" s="356" t="str">
        <f>IF('Marks Entry'!R71="","",'Marks Entry'!R71)</f>
        <v/>
      </c>
      <c r="AE69" s="380" t="str">
        <f t="shared" si="40"/>
        <v/>
      </c>
      <c r="AF69" s="377" t="str">
        <f>IF(AND($B69="NSO",$E69=""),"",IF(AND('Marks Entry'!S71="AB"),"AB",IF(AND('Marks Entry'!S71="ML"),"RE",IF('Marks Entry'!S71="","",ROUNDUP('Marks Entry'!S71*30/100,0)))))</f>
        <v/>
      </c>
      <c r="AG69" s="381" t="str">
        <f t="shared" si="41"/>
        <v/>
      </c>
      <c r="AH69" s="361">
        <f t="shared" si="42"/>
        <v>0</v>
      </c>
      <c r="AI69" s="361">
        <f t="shared" si="43"/>
        <v>0</v>
      </c>
      <c r="AJ69" s="362" t="str">
        <f t="shared" si="44"/>
        <v/>
      </c>
      <c r="AK69" s="361" t="str">
        <f t="shared" si="45"/>
        <v/>
      </c>
      <c r="AL69" s="361" t="str">
        <f t="shared" si="46"/>
        <v/>
      </c>
      <c r="AM69" s="361" t="str">
        <f t="shared" si="47"/>
        <v/>
      </c>
      <c r="AN69" s="363" t="str">
        <f>IF('Marks Entry'!T71="","",'Marks Entry'!T71)</f>
        <v/>
      </c>
      <c r="AO69" s="356" t="str">
        <f>IF('Marks Entry'!V71="","",'Marks Entry'!V71)</f>
        <v/>
      </c>
      <c r="AP69" s="356" t="str">
        <f>IF('Marks Entry'!W71="","",'Marks Entry'!W71)</f>
        <v/>
      </c>
      <c r="AQ69" s="356" t="str">
        <f>IF('Marks Entry'!X71="","",'Marks Entry'!X71)</f>
        <v/>
      </c>
      <c r="AR69" s="357" t="str">
        <f t="shared" si="48"/>
        <v/>
      </c>
      <c r="AS69" s="380" t="str">
        <f t="shared" si="49"/>
        <v/>
      </c>
      <c r="AT69" s="356" t="str">
        <f>IF('Marks Entry'!Y71="","",'Marks Entry'!Y71)</f>
        <v/>
      </c>
      <c r="AU69" s="356" t="str">
        <f>IF('Marks Entry'!Z71="","",'Marks Entry'!Z71)</f>
        <v/>
      </c>
      <c r="AV69" s="356" t="str">
        <f t="shared" si="50"/>
        <v/>
      </c>
      <c r="AW69" s="380" t="str">
        <f t="shared" si="51"/>
        <v/>
      </c>
      <c r="AX69" s="377" t="str">
        <f>IF(AND($B69="NSO",$E69=""),"",IF(AND('Marks Entry'!AA71="AB",'Marks Entry'!AB71="AB"),"AB",IF(AND('Marks Entry'!AA71="ML",'Marks Entry'!AB71="ML"),"RE",IF('Marks Entry'!AA71="","",ROUNDUP(('Marks Entry'!AA71+'Marks Entry'!AB71)*30/100,0)))))</f>
        <v/>
      </c>
      <c r="AY69" s="381" t="str">
        <f t="shared" si="52"/>
        <v/>
      </c>
      <c r="AZ69" s="361">
        <f t="shared" si="53"/>
        <v>0</v>
      </c>
      <c r="BA69" s="361">
        <f t="shared" si="54"/>
        <v>0</v>
      </c>
      <c r="BB69" s="362" t="str">
        <f t="shared" si="55"/>
        <v/>
      </c>
      <c r="BC69" s="361" t="str">
        <f t="shared" si="56"/>
        <v/>
      </c>
      <c r="BD69" s="361" t="str">
        <f t="shared" si="57"/>
        <v/>
      </c>
      <c r="BE69" s="361" t="str">
        <f t="shared" si="58"/>
        <v/>
      </c>
      <c r="BF69" s="363" t="str">
        <f>IF('Marks Entry'!AC71="","",'Marks Entry'!AC71)</f>
        <v/>
      </c>
      <c r="BG69" s="356" t="str">
        <f>IF('Marks Entry'!AE71="","",'Marks Entry'!AE71)</f>
        <v/>
      </c>
      <c r="BH69" s="356" t="str">
        <f>IF('Marks Entry'!AF71="","",'Marks Entry'!AF71)</f>
        <v/>
      </c>
      <c r="BI69" s="356" t="str">
        <f>IF('Marks Entry'!AG71="","",'Marks Entry'!AG71)</f>
        <v/>
      </c>
      <c r="BJ69" s="357" t="str">
        <f t="shared" si="59"/>
        <v/>
      </c>
      <c r="BK69" s="380" t="str">
        <f t="shared" si="60"/>
        <v/>
      </c>
      <c r="BL69" s="356" t="str">
        <f>IF('Marks Entry'!AH71="","",'Marks Entry'!AH71)</f>
        <v/>
      </c>
      <c r="BM69" s="356" t="str">
        <f>IF('Marks Entry'!AI71="","",'Marks Entry'!AI71)</f>
        <v/>
      </c>
      <c r="BN69" s="356" t="str">
        <f t="shared" si="61"/>
        <v/>
      </c>
      <c r="BO69" s="380" t="str">
        <f t="shared" si="62"/>
        <v/>
      </c>
      <c r="BP69" s="377" t="str">
        <f>IF(AND($B69="NSO",$E69=""),"",IF(AND('Marks Entry'!AJ71="AB",'Marks Entry'!AK71="AB"),"AB",IF(AND('Marks Entry'!AJ71="ML",'Marks Entry'!AK71="ML"),"RE",IF('Marks Entry'!AJ71="","",ROUNDUP(('Marks Entry'!AJ71+'Marks Entry'!AK71)*30/100,0)))))</f>
        <v/>
      </c>
      <c r="BQ69" s="381" t="str">
        <f t="shared" si="63"/>
        <v/>
      </c>
      <c r="BR69" s="361">
        <f t="shared" si="64"/>
        <v>0</v>
      </c>
      <c r="BS69" s="361">
        <f t="shared" si="65"/>
        <v>0</v>
      </c>
      <c r="BT69" s="362" t="str">
        <f t="shared" si="66"/>
        <v/>
      </c>
      <c r="BU69" s="361" t="str">
        <f t="shared" si="67"/>
        <v/>
      </c>
      <c r="BV69" s="361" t="str">
        <f t="shared" si="68"/>
        <v/>
      </c>
      <c r="BW69" s="361" t="str">
        <f t="shared" si="69"/>
        <v/>
      </c>
      <c r="BX69" s="363" t="str">
        <f>IF('Marks Entry'!AL71="","",'Marks Entry'!AL71)</f>
        <v/>
      </c>
      <c r="BY69" s="356" t="str">
        <f>IF('Marks Entry'!AN71="","",'Marks Entry'!AN71)</f>
        <v/>
      </c>
      <c r="BZ69" s="356" t="str">
        <f>IF('Marks Entry'!AO71="","",'Marks Entry'!AO71)</f>
        <v/>
      </c>
      <c r="CA69" s="356" t="str">
        <f>IF('Marks Entry'!AP71="","",'Marks Entry'!AP71)</f>
        <v/>
      </c>
      <c r="CB69" s="357" t="str">
        <f t="shared" si="70"/>
        <v/>
      </c>
      <c r="CC69" s="380" t="str">
        <f t="shared" si="71"/>
        <v/>
      </c>
      <c r="CD69" s="356" t="str">
        <f>IF('Marks Entry'!AQ71="","",'Marks Entry'!AQ71)</f>
        <v/>
      </c>
      <c r="CE69" s="356" t="str">
        <f>IF('Marks Entry'!AR71="","",'Marks Entry'!AR71)</f>
        <v/>
      </c>
      <c r="CF69" s="356" t="str">
        <f t="shared" si="72"/>
        <v/>
      </c>
      <c r="CG69" s="380" t="str">
        <f t="shared" si="73"/>
        <v/>
      </c>
      <c r="CH69" s="377" t="str">
        <f>IF(AND($B69="NSO",$E69=""),"",IF(AND('Marks Entry'!AS71="AB",'Marks Entry'!AT71="AB"),"AB",IF(AND('Marks Entry'!AS71="ML",'Marks Entry'!AT71="ML"),"RE",IF('Marks Entry'!AS71="","",ROUNDUP(('Marks Entry'!AS71+'Marks Entry'!AT71)*30/100,0)))))</f>
        <v/>
      </c>
      <c r="CI69" s="381" t="str">
        <f t="shared" si="74"/>
        <v/>
      </c>
      <c r="CJ69" s="361">
        <f t="shared" si="75"/>
        <v>0</v>
      </c>
      <c r="CK69" s="361">
        <f t="shared" si="76"/>
        <v>0</v>
      </c>
      <c r="CL69" s="362" t="str">
        <f t="shared" si="77"/>
        <v/>
      </c>
      <c r="CM69" s="361" t="str">
        <f t="shared" si="78"/>
        <v/>
      </c>
      <c r="CN69" s="361" t="str">
        <f t="shared" si="79"/>
        <v/>
      </c>
      <c r="CO69" s="361" t="str">
        <f t="shared" si="80"/>
        <v/>
      </c>
      <c r="CP69" s="363" t="str">
        <f>IF('Marks Entry'!AU71="","",'Marks Entry'!AU71)</f>
        <v/>
      </c>
      <c r="CQ69" s="356" t="str">
        <f>IF('Marks Entry'!AW71="","",'Marks Entry'!AW71)</f>
        <v/>
      </c>
      <c r="CR69" s="356" t="str">
        <f>IF('Marks Entry'!AX71="","",'Marks Entry'!AX71)</f>
        <v/>
      </c>
      <c r="CS69" s="356" t="str">
        <f>IF('Marks Entry'!AY71="","",'Marks Entry'!AY71)</f>
        <v/>
      </c>
      <c r="CT69" s="357" t="str">
        <f t="shared" si="81"/>
        <v/>
      </c>
      <c r="CU69" s="380" t="str">
        <f t="shared" si="82"/>
        <v/>
      </c>
      <c r="CV69" s="356" t="str">
        <f>IF('Marks Entry'!AZ71="","",'Marks Entry'!AZ71)</f>
        <v/>
      </c>
      <c r="CW69" s="356" t="str">
        <f>IF('Marks Entry'!BA71="","",'Marks Entry'!BA71)</f>
        <v/>
      </c>
      <c r="CX69" s="356" t="str">
        <f t="shared" si="83"/>
        <v/>
      </c>
      <c r="CY69" s="380" t="str">
        <f t="shared" si="84"/>
        <v/>
      </c>
      <c r="CZ69" s="377" t="str">
        <f>IF(AND($B69="NSO",$E69=""),"",IF(AND('Marks Entry'!BB71="AB",'Marks Entry'!BC71="AB"),"AB",IF(AND('Marks Entry'!BB71="ML",'Marks Entry'!BC71="ML"),"RE",IF('Marks Entry'!BB71="","",ROUNDUP(('Marks Entry'!BB71+'Marks Entry'!BC71)*30/100,0)))))</f>
        <v/>
      </c>
      <c r="DA69" s="381" t="str">
        <f t="shared" si="85"/>
        <v/>
      </c>
      <c r="DB69" s="361">
        <f t="shared" si="86"/>
        <v>0</v>
      </c>
      <c r="DC69" s="361">
        <f t="shared" si="87"/>
        <v>0</v>
      </c>
      <c r="DD69" s="362" t="str">
        <f t="shared" si="88"/>
        <v/>
      </c>
      <c r="DE69" s="361" t="str">
        <f t="shared" si="89"/>
        <v/>
      </c>
      <c r="DF69" s="361" t="str">
        <f t="shared" si="90"/>
        <v/>
      </c>
      <c r="DG69" s="361" t="str">
        <f t="shared" si="91"/>
        <v/>
      </c>
      <c r="DH69" s="361">
        <f t="shared" si="92"/>
        <v>0</v>
      </c>
      <c r="DI69" s="382" t="str">
        <f t="shared" si="93"/>
        <v/>
      </c>
      <c r="DJ69" s="382" t="str">
        <f t="shared" si="94"/>
        <v/>
      </c>
      <c r="DK69" s="382" t="str">
        <f t="shared" si="95"/>
        <v/>
      </c>
      <c r="DL69" s="382" t="str">
        <f t="shared" si="96"/>
        <v/>
      </c>
      <c r="DM69" s="382" t="str">
        <f t="shared" si="97"/>
        <v/>
      </c>
      <c r="DN69" s="382" t="str">
        <f t="shared" si="98"/>
        <v/>
      </c>
      <c r="DO69" s="365">
        <f t="shared" si="99"/>
        <v>0</v>
      </c>
      <c r="DP69" s="365">
        <f t="shared" si="100"/>
        <v>0</v>
      </c>
      <c r="DQ69" s="365">
        <f t="shared" si="101"/>
        <v>0</v>
      </c>
      <c r="DR69" s="365">
        <f t="shared" si="102"/>
        <v>0</v>
      </c>
      <c r="DS69" s="365">
        <f t="shared" si="103"/>
        <v>0</v>
      </c>
      <c r="DT69" s="383" t="str">
        <f t="shared" si="104"/>
        <v/>
      </c>
      <c r="DU69" s="482" t="str">
        <f>IF('Marks Entry'!BD71="","",'Marks Entry'!BD71)</f>
        <v/>
      </c>
      <c r="DV69" s="482" t="str">
        <f>IF('Marks Entry'!BE71="","",'Marks Entry'!BE71)</f>
        <v/>
      </c>
      <c r="DW69" s="482" t="str">
        <f>IF('Marks Entry'!BF71="","",'Marks Entry'!BF71)</f>
        <v/>
      </c>
      <c r="DX69" s="384" t="str">
        <f t="shared" si="105"/>
        <v/>
      </c>
      <c r="DY69" s="356" t="str">
        <f t="shared" si="106"/>
        <v/>
      </c>
      <c r="DZ69" s="385" t="str">
        <f t="shared" si="107"/>
        <v/>
      </c>
      <c r="EA69" s="356" t="str">
        <f t="shared" si="108"/>
        <v/>
      </c>
      <c r="EB69" s="385" t="str">
        <f t="shared" si="109"/>
        <v/>
      </c>
      <c r="EC69" s="356" t="str">
        <f t="shared" si="110"/>
        <v/>
      </c>
      <c r="ED69" s="356" t="str">
        <f t="shared" si="111"/>
        <v/>
      </c>
      <c r="EE69" s="356" t="str">
        <f t="shared" si="112"/>
        <v/>
      </c>
      <c r="EF69" s="386" t="str">
        <f t="shared" si="113"/>
        <v/>
      </c>
      <c r="EG69" s="385" t="str">
        <f t="shared" si="114"/>
        <v/>
      </c>
      <c r="EH69" s="356" t="str">
        <f t="shared" si="115"/>
        <v/>
      </c>
      <c r="EI69" s="356" t="str">
        <f t="shared" si="116"/>
        <v/>
      </c>
      <c r="EJ69" s="356" t="str">
        <f t="shared" si="117"/>
        <v/>
      </c>
      <c r="EK69" s="356" t="str">
        <f t="shared" si="118"/>
        <v/>
      </c>
      <c r="EL69" s="385" t="str">
        <f t="shared" si="119"/>
        <v/>
      </c>
      <c r="EM69" s="356" t="str">
        <f t="shared" si="120"/>
        <v/>
      </c>
      <c r="EN69" s="356" t="str">
        <f t="shared" si="121"/>
        <v/>
      </c>
      <c r="EO69" s="356" t="str">
        <f t="shared" si="122"/>
        <v/>
      </c>
      <c r="EP69" s="356" t="str">
        <f t="shared" si="123"/>
        <v/>
      </c>
      <c r="EQ69" s="385" t="str">
        <f t="shared" si="124"/>
        <v/>
      </c>
      <c r="ER69" s="356" t="str">
        <f t="shared" si="125"/>
        <v/>
      </c>
      <c r="ES69" s="356" t="str">
        <f t="shared" si="126"/>
        <v/>
      </c>
      <c r="ET69" s="356" t="str">
        <f t="shared" si="127"/>
        <v/>
      </c>
      <c r="EU69" s="356" t="str">
        <f t="shared" si="128"/>
        <v/>
      </c>
      <c r="EV69" s="385" t="str">
        <f t="shared" si="129"/>
        <v/>
      </c>
      <c r="EW69" s="385" t="str">
        <f t="shared" si="130"/>
        <v/>
      </c>
      <c r="EX69" s="387" t="str">
        <f>IF('Student DATA Entry'!I66="","",'Student DATA Entry'!I66)</f>
        <v/>
      </c>
      <c r="EY69" s="388" t="str">
        <f>IF('Student DATA Entry'!J66="","",'Student DATA Entry'!J66)</f>
        <v/>
      </c>
      <c r="EZ69" s="373" t="str">
        <f t="shared" si="131"/>
        <v xml:space="preserve">      </v>
      </c>
      <c r="FA69" s="373" t="str">
        <f t="shared" si="132"/>
        <v xml:space="preserve">      </v>
      </c>
      <c r="FB69" s="373" t="str">
        <f t="shared" si="133"/>
        <v xml:space="preserve">      </v>
      </c>
      <c r="FC69" s="373" t="str">
        <f t="shared" si="134"/>
        <v xml:space="preserve">              </v>
      </c>
      <c r="FD69" s="373" t="str">
        <f t="shared" si="135"/>
        <v xml:space="preserve"> </v>
      </c>
      <c r="FE69" s="484" t="str">
        <f t="shared" si="136"/>
        <v/>
      </c>
      <c r="FF69" s="390" t="str">
        <f t="shared" si="137"/>
        <v/>
      </c>
      <c r="FG69" s="483" t="str">
        <f t="shared" si="138"/>
        <v/>
      </c>
      <c r="FH69" s="392" t="str">
        <f t="shared" si="27"/>
        <v/>
      </c>
      <c r="FI69" s="482" t="str">
        <f t="shared" si="139"/>
        <v/>
      </c>
    </row>
    <row r="70" spans="1:165" s="393" customFormat="1" ht="22" customHeight="1">
      <c r="A70" s="375">
        <v>65</v>
      </c>
      <c r="B70" s="376" t="str">
        <f>IF('Marks Entry'!B72="","",VALUE('Marks Entry'!B72))</f>
        <v/>
      </c>
      <c r="C70" s="377" t="str">
        <f>IF('Marks Entry'!C72="","",'Marks Entry'!C72)</f>
        <v/>
      </c>
      <c r="D70" s="378" t="str">
        <f>IF('Marks Entry'!D72="","",'Marks Entry'!D72)</f>
        <v/>
      </c>
      <c r="E70" s="379" t="str">
        <f>IF('Marks Entry'!E72="","",'Marks Entry'!E72)</f>
        <v/>
      </c>
      <c r="F70" s="379" t="str">
        <f>IF('Marks Entry'!F72="","",'Marks Entry'!F72)</f>
        <v/>
      </c>
      <c r="G70" s="379" t="str">
        <f>IF('Marks Entry'!G72="","",'Marks Entry'!G72)</f>
        <v/>
      </c>
      <c r="H70" s="356" t="str">
        <f>IF('Marks Entry'!H72="","",'Marks Entry'!H72)</f>
        <v/>
      </c>
      <c r="I70" s="356" t="str">
        <f>IF('Marks Entry'!I72="","",'Marks Entry'!I72)</f>
        <v/>
      </c>
      <c r="J70" s="356" t="str">
        <f>IF('Marks Entry'!J72="","",'Marks Entry'!J72)</f>
        <v/>
      </c>
      <c r="K70" s="356" t="str">
        <f>IF('Marks Entry'!K72="","",'Marks Entry'!K72)</f>
        <v/>
      </c>
      <c r="L70" s="356" t="str">
        <f>IF('Marks Entry'!L72="","",'Marks Entry'!L72)</f>
        <v/>
      </c>
      <c r="M70" s="357" t="str">
        <f t="shared" si="28"/>
        <v/>
      </c>
      <c r="N70" s="380" t="str">
        <f t="shared" si="29"/>
        <v/>
      </c>
      <c r="O70" s="356" t="str">
        <f>IF('Marks Entry'!M72="","",'Marks Entry'!M72)</f>
        <v/>
      </c>
      <c r="P70" s="380" t="str">
        <f t="shared" si="30"/>
        <v/>
      </c>
      <c r="Q70" s="377" t="str">
        <f>IF(AND($B70="NSO",$E70="",O70=""),"",IF(AND('Marks Entry'!N72="AB"),"AB",IF(AND('Marks Entry'!N72="ML"),"RE",IF('Marks Entry'!N72="","",ROUNDUP('Marks Entry'!N72*30/100,0)))))</f>
        <v/>
      </c>
      <c r="R70" s="381" t="str">
        <f t="shared" si="31"/>
        <v/>
      </c>
      <c r="S70" s="361">
        <f t="shared" si="32"/>
        <v>0</v>
      </c>
      <c r="T70" s="361">
        <f t="shared" si="33"/>
        <v>0</v>
      </c>
      <c r="U70" s="362" t="str">
        <f t="shared" si="34"/>
        <v/>
      </c>
      <c r="V70" s="361" t="str">
        <f t="shared" si="35"/>
        <v/>
      </c>
      <c r="W70" s="361" t="str">
        <f t="shared" si="36"/>
        <v/>
      </c>
      <c r="X70" s="361" t="str">
        <f t="shared" si="37"/>
        <v/>
      </c>
      <c r="Y70" s="356" t="str">
        <f>IF('Marks Entry'!O72="","",'Marks Entry'!O72)</f>
        <v/>
      </c>
      <c r="Z70" s="356" t="str">
        <f>IF('Marks Entry'!P72="","",'Marks Entry'!P72)</f>
        <v/>
      </c>
      <c r="AA70" s="356" t="str">
        <f>IF('Marks Entry'!Q72="","",'Marks Entry'!Q72)</f>
        <v/>
      </c>
      <c r="AB70" s="357" t="str">
        <f t="shared" si="38"/>
        <v/>
      </c>
      <c r="AC70" s="380" t="str">
        <f t="shared" si="39"/>
        <v/>
      </c>
      <c r="AD70" s="356" t="str">
        <f>IF('Marks Entry'!R72="","",'Marks Entry'!R72)</f>
        <v/>
      </c>
      <c r="AE70" s="380" t="str">
        <f t="shared" si="40"/>
        <v/>
      </c>
      <c r="AF70" s="377" t="str">
        <f>IF(AND($B70="NSO",$E70=""),"",IF(AND('Marks Entry'!S72="AB"),"AB",IF(AND('Marks Entry'!S72="ML"),"RE",IF('Marks Entry'!S72="","",ROUNDUP('Marks Entry'!S72*30/100,0)))))</f>
        <v/>
      </c>
      <c r="AG70" s="381" t="str">
        <f t="shared" si="41"/>
        <v/>
      </c>
      <c r="AH70" s="361">
        <f t="shared" si="42"/>
        <v>0</v>
      </c>
      <c r="AI70" s="361">
        <f t="shared" si="43"/>
        <v>0</v>
      </c>
      <c r="AJ70" s="362" t="str">
        <f t="shared" si="44"/>
        <v/>
      </c>
      <c r="AK70" s="361" t="str">
        <f t="shared" si="45"/>
        <v/>
      </c>
      <c r="AL70" s="361" t="str">
        <f t="shared" si="46"/>
        <v/>
      </c>
      <c r="AM70" s="361" t="str">
        <f t="shared" si="47"/>
        <v/>
      </c>
      <c r="AN70" s="363" t="str">
        <f>IF('Marks Entry'!T72="","",'Marks Entry'!T72)</f>
        <v/>
      </c>
      <c r="AO70" s="356" t="str">
        <f>IF('Marks Entry'!V72="","",'Marks Entry'!V72)</f>
        <v/>
      </c>
      <c r="AP70" s="356" t="str">
        <f>IF('Marks Entry'!W72="","",'Marks Entry'!W72)</f>
        <v/>
      </c>
      <c r="AQ70" s="356" t="str">
        <f>IF('Marks Entry'!X72="","",'Marks Entry'!X72)</f>
        <v/>
      </c>
      <c r="AR70" s="357" t="str">
        <f t="shared" si="48"/>
        <v/>
      </c>
      <c r="AS70" s="380" t="str">
        <f t="shared" si="49"/>
        <v/>
      </c>
      <c r="AT70" s="356" t="str">
        <f>IF('Marks Entry'!Y72="","",'Marks Entry'!Y72)</f>
        <v/>
      </c>
      <c r="AU70" s="356" t="str">
        <f>IF('Marks Entry'!Z72="","",'Marks Entry'!Z72)</f>
        <v/>
      </c>
      <c r="AV70" s="356" t="str">
        <f t="shared" si="50"/>
        <v/>
      </c>
      <c r="AW70" s="380" t="str">
        <f t="shared" si="51"/>
        <v/>
      </c>
      <c r="AX70" s="377" t="str">
        <f>IF(AND($B70="NSO",$E70=""),"",IF(AND('Marks Entry'!AA72="AB",'Marks Entry'!AB72="AB"),"AB",IF(AND('Marks Entry'!AA72="ML",'Marks Entry'!AB72="ML"),"RE",IF('Marks Entry'!AA72="","",ROUNDUP(('Marks Entry'!AA72+'Marks Entry'!AB72)*30/100,0)))))</f>
        <v/>
      </c>
      <c r="AY70" s="381" t="str">
        <f t="shared" si="52"/>
        <v/>
      </c>
      <c r="AZ70" s="361">
        <f t="shared" si="53"/>
        <v>0</v>
      </c>
      <c r="BA70" s="361">
        <f t="shared" si="54"/>
        <v>0</v>
      </c>
      <c r="BB70" s="362" t="str">
        <f t="shared" si="55"/>
        <v/>
      </c>
      <c r="BC70" s="361" t="str">
        <f t="shared" si="56"/>
        <v/>
      </c>
      <c r="BD70" s="361" t="str">
        <f t="shared" si="57"/>
        <v/>
      </c>
      <c r="BE70" s="361" t="str">
        <f t="shared" si="58"/>
        <v/>
      </c>
      <c r="BF70" s="363" t="str">
        <f>IF('Marks Entry'!AC72="","",'Marks Entry'!AC72)</f>
        <v/>
      </c>
      <c r="BG70" s="356" t="str">
        <f>IF('Marks Entry'!AE72="","",'Marks Entry'!AE72)</f>
        <v/>
      </c>
      <c r="BH70" s="356" t="str">
        <f>IF('Marks Entry'!AF72="","",'Marks Entry'!AF72)</f>
        <v/>
      </c>
      <c r="BI70" s="356" t="str">
        <f>IF('Marks Entry'!AG72="","",'Marks Entry'!AG72)</f>
        <v/>
      </c>
      <c r="BJ70" s="357" t="str">
        <f t="shared" si="59"/>
        <v/>
      </c>
      <c r="BK70" s="380" t="str">
        <f t="shared" si="60"/>
        <v/>
      </c>
      <c r="BL70" s="356" t="str">
        <f>IF('Marks Entry'!AH72="","",'Marks Entry'!AH72)</f>
        <v/>
      </c>
      <c r="BM70" s="356" t="str">
        <f>IF('Marks Entry'!AI72="","",'Marks Entry'!AI72)</f>
        <v/>
      </c>
      <c r="BN70" s="356" t="str">
        <f t="shared" si="61"/>
        <v/>
      </c>
      <c r="BO70" s="380" t="str">
        <f t="shared" si="62"/>
        <v/>
      </c>
      <c r="BP70" s="377" t="str">
        <f>IF(AND($B70="NSO",$E70=""),"",IF(AND('Marks Entry'!AJ72="AB",'Marks Entry'!AK72="AB"),"AB",IF(AND('Marks Entry'!AJ72="ML",'Marks Entry'!AK72="ML"),"RE",IF('Marks Entry'!AJ72="","",ROUNDUP(('Marks Entry'!AJ72+'Marks Entry'!AK72)*30/100,0)))))</f>
        <v/>
      </c>
      <c r="BQ70" s="381" t="str">
        <f t="shared" si="63"/>
        <v/>
      </c>
      <c r="BR70" s="361">
        <f t="shared" si="64"/>
        <v>0</v>
      </c>
      <c r="BS70" s="361">
        <f t="shared" si="65"/>
        <v>0</v>
      </c>
      <c r="BT70" s="362" t="str">
        <f t="shared" si="66"/>
        <v/>
      </c>
      <c r="BU70" s="361" t="str">
        <f t="shared" si="67"/>
        <v/>
      </c>
      <c r="BV70" s="361" t="str">
        <f t="shared" si="68"/>
        <v/>
      </c>
      <c r="BW70" s="361" t="str">
        <f t="shared" si="69"/>
        <v/>
      </c>
      <c r="BX70" s="363" t="str">
        <f>IF('Marks Entry'!AL72="","",'Marks Entry'!AL72)</f>
        <v/>
      </c>
      <c r="BY70" s="356" t="str">
        <f>IF('Marks Entry'!AN72="","",'Marks Entry'!AN72)</f>
        <v/>
      </c>
      <c r="BZ70" s="356" t="str">
        <f>IF('Marks Entry'!AO72="","",'Marks Entry'!AO72)</f>
        <v/>
      </c>
      <c r="CA70" s="356" t="str">
        <f>IF('Marks Entry'!AP72="","",'Marks Entry'!AP72)</f>
        <v/>
      </c>
      <c r="CB70" s="357" t="str">
        <f t="shared" si="70"/>
        <v/>
      </c>
      <c r="CC70" s="380" t="str">
        <f t="shared" si="71"/>
        <v/>
      </c>
      <c r="CD70" s="356" t="str">
        <f>IF('Marks Entry'!AQ72="","",'Marks Entry'!AQ72)</f>
        <v/>
      </c>
      <c r="CE70" s="356" t="str">
        <f>IF('Marks Entry'!AR72="","",'Marks Entry'!AR72)</f>
        <v/>
      </c>
      <c r="CF70" s="356" t="str">
        <f t="shared" si="72"/>
        <v/>
      </c>
      <c r="CG70" s="380" t="str">
        <f t="shared" si="73"/>
        <v/>
      </c>
      <c r="CH70" s="377" t="str">
        <f>IF(AND($B70="NSO",$E70=""),"",IF(AND('Marks Entry'!AS72="AB",'Marks Entry'!AT72="AB"),"AB",IF(AND('Marks Entry'!AS72="ML",'Marks Entry'!AT72="ML"),"RE",IF('Marks Entry'!AS72="","",ROUNDUP(('Marks Entry'!AS72+'Marks Entry'!AT72)*30/100,0)))))</f>
        <v/>
      </c>
      <c r="CI70" s="381" t="str">
        <f t="shared" si="74"/>
        <v/>
      </c>
      <c r="CJ70" s="361">
        <f t="shared" si="75"/>
        <v>0</v>
      </c>
      <c r="CK70" s="361">
        <f t="shared" si="76"/>
        <v>0</v>
      </c>
      <c r="CL70" s="362" t="str">
        <f t="shared" si="77"/>
        <v/>
      </c>
      <c r="CM70" s="361" t="str">
        <f t="shared" si="78"/>
        <v/>
      </c>
      <c r="CN70" s="361" t="str">
        <f t="shared" si="79"/>
        <v/>
      </c>
      <c r="CO70" s="361" t="str">
        <f t="shared" si="80"/>
        <v/>
      </c>
      <c r="CP70" s="363" t="str">
        <f>IF('Marks Entry'!AU72="","",'Marks Entry'!AU72)</f>
        <v/>
      </c>
      <c r="CQ70" s="356" t="str">
        <f>IF('Marks Entry'!AW72="","",'Marks Entry'!AW72)</f>
        <v/>
      </c>
      <c r="CR70" s="356" t="str">
        <f>IF('Marks Entry'!AX72="","",'Marks Entry'!AX72)</f>
        <v/>
      </c>
      <c r="CS70" s="356" t="str">
        <f>IF('Marks Entry'!AY72="","",'Marks Entry'!AY72)</f>
        <v/>
      </c>
      <c r="CT70" s="357" t="str">
        <f t="shared" si="81"/>
        <v/>
      </c>
      <c r="CU70" s="380" t="str">
        <f t="shared" si="82"/>
        <v/>
      </c>
      <c r="CV70" s="356" t="str">
        <f>IF('Marks Entry'!AZ72="","",'Marks Entry'!AZ72)</f>
        <v/>
      </c>
      <c r="CW70" s="356" t="str">
        <f>IF('Marks Entry'!BA72="","",'Marks Entry'!BA72)</f>
        <v/>
      </c>
      <c r="CX70" s="356" t="str">
        <f t="shared" si="83"/>
        <v/>
      </c>
      <c r="CY70" s="380" t="str">
        <f t="shared" si="84"/>
        <v/>
      </c>
      <c r="CZ70" s="377" t="str">
        <f>IF(AND($B70="NSO",$E70=""),"",IF(AND('Marks Entry'!BB72="AB",'Marks Entry'!BC72="AB"),"AB",IF(AND('Marks Entry'!BB72="ML",'Marks Entry'!BC72="ML"),"RE",IF('Marks Entry'!BB72="","",ROUNDUP(('Marks Entry'!BB72+'Marks Entry'!BC72)*30/100,0)))))</f>
        <v/>
      </c>
      <c r="DA70" s="381" t="str">
        <f t="shared" si="85"/>
        <v/>
      </c>
      <c r="DB70" s="361">
        <f t="shared" si="86"/>
        <v>0</v>
      </c>
      <c r="DC70" s="361">
        <f t="shared" si="87"/>
        <v>0</v>
      </c>
      <c r="DD70" s="362" t="str">
        <f t="shared" si="88"/>
        <v/>
      </c>
      <c r="DE70" s="361" t="str">
        <f t="shared" si="89"/>
        <v/>
      </c>
      <c r="DF70" s="361" t="str">
        <f t="shared" si="90"/>
        <v/>
      </c>
      <c r="DG70" s="361" t="str">
        <f t="shared" si="91"/>
        <v/>
      </c>
      <c r="DH70" s="361">
        <f t="shared" si="92"/>
        <v>0</v>
      </c>
      <c r="DI70" s="382" t="str">
        <f t="shared" si="93"/>
        <v/>
      </c>
      <c r="DJ70" s="382" t="str">
        <f t="shared" si="94"/>
        <v/>
      </c>
      <c r="DK70" s="382" t="str">
        <f t="shared" si="95"/>
        <v/>
      </c>
      <c r="DL70" s="382" t="str">
        <f t="shared" si="96"/>
        <v/>
      </c>
      <c r="DM70" s="382" t="str">
        <f t="shared" si="97"/>
        <v/>
      </c>
      <c r="DN70" s="382" t="str">
        <f t="shared" si="98"/>
        <v/>
      </c>
      <c r="DO70" s="365">
        <f t="shared" si="99"/>
        <v>0</v>
      </c>
      <c r="DP70" s="365">
        <f t="shared" si="100"/>
        <v>0</v>
      </c>
      <c r="DQ70" s="365">
        <f t="shared" si="101"/>
        <v>0</v>
      </c>
      <c r="DR70" s="365">
        <f t="shared" si="102"/>
        <v>0</v>
      </c>
      <c r="DS70" s="365">
        <f t="shared" si="103"/>
        <v>0</v>
      </c>
      <c r="DT70" s="383" t="str">
        <f t="shared" si="104"/>
        <v/>
      </c>
      <c r="DU70" s="482" t="str">
        <f>IF('Marks Entry'!BD72="","",'Marks Entry'!BD72)</f>
        <v/>
      </c>
      <c r="DV70" s="482" t="str">
        <f>IF('Marks Entry'!BE72="","",'Marks Entry'!BE72)</f>
        <v/>
      </c>
      <c r="DW70" s="482" t="str">
        <f>IF('Marks Entry'!BF72="","",'Marks Entry'!BF72)</f>
        <v/>
      </c>
      <c r="DX70" s="384" t="str">
        <f t="shared" si="105"/>
        <v/>
      </c>
      <c r="DY70" s="356" t="str">
        <f t="shared" si="106"/>
        <v/>
      </c>
      <c r="DZ70" s="385" t="str">
        <f t="shared" si="107"/>
        <v/>
      </c>
      <c r="EA70" s="356" t="str">
        <f t="shared" si="108"/>
        <v/>
      </c>
      <c r="EB70" s="385" t="str">
        <f t="shared" si="109"/>
        <v/>
      </c>
      <c r="EC70" s="356" t="str">
        <f t="shared" si="110"/>
        <v/>
      </c>
      <c r="ED70" s="356" t="str">
        <f t="shared" si="111"/>
        <v/>
      </c>
      <c r="EE70" s="356" t="str">
        <f t="shared" si="112"/>
        <v/>
      </c>
      <c r="EF70" s="386" t="str">
        <f t="shared" si="113"/>
        <v/>
      </c>
      <c r="EG70" s="385" t="str">
        <f t="shared" si="114"/>
        <v/>
      </c>
      <c r="EH70" s="356" t="str">
        <f t="shared" si="115"/>
        <v/>
      </c>
      <c r="EI70" s="356" t="str">
        <f t="shared" si="116"/>
        <v/>
      </c>
      <c r="EJ70" s="356" t="str">
        <f t="shared" si="117"/>
        <v/>
      </c>
      <c r="EK70" s="356" t="str">
        <f t="shared" si="118"/>
        <v/>
      </c>
      <c r="EL70" s="385" t="str">
        <f t="shared" si="119"/>
        <v/>
      </c>
      <c r="EM70" s="356" t="str">
        <f t="shared" si="120"/>
        <v/>
      </c>
      <c r="EN70" s="356" t="str">
        <f t="shared" si="121"/>
        <v/>
      </c>
      <c r="EO70" s="356" t="str">
        <f t="shared" si="122"/>
        <v/>
      </c>
      <c r="EP70" s="356" t="str">
        <f t="shared" si="123"/>
        <v/>
      </c>
      <c r="EQ70" s="385" t="str">
        <f t="shared" si="124"/>
        <v/>
      </c>
      <c r="ER70" s="356" t="str">
        <f t="shared" si="125"/>
        <v/>
      </c>
      <c r="ES70" s="356" t="str">
        <f t="shared" si="126"/>
        <v/>
      </c>
      <c r="ET70" s="356" t="str">
        <f t="shared" si="127"/>
        <v/>
      </c>
      <c r="EU70" s="356" t="str">
        <f t="shared" si="128"/>
        <v/>
      </c>
      <c r="EV70" s="385" t="str">
        <f t="shared" si="129"/>
        <v/>
      </c>
      <c r="EW70" s="385" t="str">
        <f t="shared" si="130"/>
        <v/>
      </c>
      <c r="EX70" s="387" t="str">
        <f>IF('Student DATA Entry'!I67="","",'Student DATA Entry'!I67)</f>
        <v/>
      </c>
      <c r="EY70" s="388" t="str">
        <f>IF('Student DATA Entry'!J67="","",'Student DATA Entry'!J67)</f>
        <v/>
      </c>
      <c r="EZ70" s="373" t="str">
        <f t="shared" si="131"/>
        <v xml:space="preserve">      </v>
      </c>
      <c r="FA70" s="373" t="str">
        <f t="shared" si="132"/>
        <v xml:space="preserve">      </v>
      </c>
      <c r="FB70" s="373" t="str">
        <f t="shared" si="133"/>
        <v xml:space="preserve">      </v>
      </c>
      <c r="FC70" s="373" t="str">
        <f t="shared" si="134"/>
        <v xml:space="preserve">              </v>
      </c>
      <c r="FD70" s="373" t="str">
        <f t="shared" si="135"/>
        <v xml:space="preserve"> </v>
      </c>
      <c r="FE70" s="484" t="str">
        <f t="shared" si="136"/>
        <v/>
      </c>
      <c r="FF70" s="390" t="str">
        <f t="shared" si="137"/>
        <v/>
      </c>
      <c r="FG70" s="483" t="str">
        <f t="shared" si="138"/>
        <v/>
      </c>
      <c r="FH70" s="392" t="str">
        <f t="shared" ref="FH70:FH133" si="140">IF(FF70="","",SUMPRODUCT((FF70&lt;FF$6:FF$206)/COUNTIF(FF$6:FF$206,FF$6:FF$206)))</f>
        <v/>
      </c>
      <c r="FI70" s="482" t="str">
        <f t="shared" si="139"/>
        <v/>
      </c>
    </row>
    <row r="71" spans="1:165" s="393" customFormat="1" ht="22" customHeight="1">
      <c r="A71" s="375">
        <v>66</v>
      </c>
      <c r="B71" s="376" t="str">
        <f>IF('Marks Entry'!B73="","",VALUE('Marks Entry'!B73))</f>
        <v/>
      </c>
      <c r="C71" s="377" t="str">
        <f>IF('Marks Entry'!C73="","",'Marks Entry'!C73)</f>
        <v/>
      </c>
      <c r="D71" s="378" t="str">
        <f>IF('Marks Entry'!D73="","",'Marks Entry'!D73)</f>
        <v/>
      </c>
      <c r="E71" s="379" t="str">
        <f>IF('Marks Entry'!E73="","",'Marks Entry'!E73)</f>
        <v/>
      </c>
      <c r="F71" s="379" t="str">
        <f>IF('Marks Entry'!F73="","",'Marks Entry'!F73)</f>
        <v/>
      </c>
      <c r="G71" s="379" t="str">
        <f>IF('Marks Entry'!G73="","",'Marks Entry'!G73)</f>
        <v/>
      </c>
      <c r="H71" s="356" t="str">
        <f>IF('Marks Entry'!H73="","",'Marks Entry'!H73)</f>
        <v/>
      </c>
      <c r="I71" s="356" t="str">
        <f>IF('Marks Entry'!I73="","",'Marks Entry'!I73)</f>
        <v/>
      </c>
      <c r="J71" s="356" t="str">
        <f>IF('Marks Entry'!J73="","",'Marks Entry'!J73)</f>
        <v/>
      </c>
      <c r="K71" s="356" t="str">
        <f>IF('Marks Entry'!K73="","",'Marks Entry'!K73)</f>
        <v/>
      </c>
      <c r="L71" s="356" t="str">
        <f>IF('Marks Entry'!L73="","",'Marks Entry'!L73)</f>
        <v/>
      </c>
      <c r="M71" s="357" t="str">
        <f t="shared" ref="M71:M134" si="141">IF(AND(J71="",K71="",L71=""),"",SUM(J71:L71))</f>
        <v/>
      </c>
      <c r="N71" s="380" t="str">
        <f t="shared" ref="N71:N134" si="142">IF(AND($B71="NSO",$E71=""),"",IF(AND(M71="AB"),"AB",IF(AND(M71="ML"),"RE",IF(AND(M71=""),"",ROUNDUP(M71*20/30,0)))))</f>
        <v/>
      </c>
      <c r="O71" s="356" t="str">
        <f>IF('Marks Entry'!M73="","",'Marks Entry'!M73)</f>
        <v/>
      </c>
      <c r="P71" s="380" t="str">
        <f t="shared" ref="P71:P134" si="143">IF(AND($B71="NSO",$E71="",O71=""),"",IF(AND(O71="AB"),"AB",IF(AND(O71="ML"),"RE",IF(AND(O71=""),"",ROUNDUP(O71*50/70,0)))))</f>
        <v/>
      </c>
      <c r="Q71" s="377" t="str">
        <f>IF(AND($B71="NSO",$E71="",O71=""),"",IF(AND('Marks Entry'!N73="AB"),"AB",IF(AND('Marks Entry'!N73="ML"),"RE",IF('Marks Entry'!N73="","",ROUNDUP('Marks Entry'!N73*30/100,0)))))</f>
        <v/>
      </c>
      <c r="R71" s="381" t="str">
        <f t="shared" ref="R71:R134" si="144">IF(AND(N71="",P71="",Q71=""),"",SUM(N71,P71,Q71))</f>
        <v/>
      </c>
      <c r="S71" s="361">
        <f t="shared" ref="S71:S134" si="145">COUNTIF(J71:L71,"NA")*10</f>
        <v>0</v>
      </c>
      <c r="T71" s="361">
        <f t="shared" ref="T71:T134" si="146">(COUNTIF(J71:L71,"ML")*10)+(COUNTIF(O71,"ML")*70)+(COUNTIF(Q71,"ML")*100)</f>
        <v>0</v>
      </c>
      <c r="U71" s="362" t="str">
        <f t="shared" ref="U71:U134" si="147">IF(AND($B71="NSO"),"nso",IF(AND(J71="",K71="",L71="",O71="",Q71=""),"",IF(AND(K71="",L71="",O71="",Q71=""),10-S71-T71,IF(AND(L71="",O71="",Q71=""),20-S71-T71,IF(AND(L71="",Q71=""),90-S71-T71,IF(Q71="",100-S71-T71,100-S71-T71))))))</f>
        <v/>
      </c>
      <c r="V71" s="361" t="str">
        <f t="shared" ref="V71:V134" si="148">IF(AND(OR(J71="ab",J71="ml"),OR(K71="ab",K71="ml"),OR(L71="ab",L71="ml")),"AB",IF(AND(OR(J71="ab",J71="ml"),OR(K71="ab",K71="ml"),OR(O71="ab",O71="ml")),"AB",IF(AND(OR(J71="ab",J71="ml"),OR(O71="ab",O71="ml"),OR(L71="ab",L71="ml")),"AB",IF(AND(OR(O71="ab",O71="ml"),OR(K71="ab",K71="ml"),OR(L71="ab",L71="ml")),"AB",""))))</f>
        <v/>
      </c>
      <c r="W71" s="361" t="str">
        <f t="shared" ref="W71:W134" si="149">IF(OR($B71="NSO",$E71="",Q71=""),"",IF(AND(P71="AB",Q71="ab"),"AB",IF(Q71="ML","RE",IF(AND(R71&gt;=36%*U71),"P",IF(AND(R71&gt;=34%*U71,T71=0),"G2",IF(AND(R71&gt;=31%*U71,T71=0),"G1",IF(R71&lt;=30%*U71,"F","")))))))</f>
        <v/>
      </c>
      <c r="X71" s="361" t="str">
        <f t="shared" ref="X71:X134" si="150">IF(OR(W71="",W71=0,W71="S",W71="RE",W71="AB"),W71,IF(R71&gt;=75%*U71,"D",IF(R71&gt;=60%*U71,"I",IF(R71&gt;=48%*U71,"II",IF(R71&gt;=36%*U71,"III",IF(R71&gt;=0%*U71,"P",W71))))))</f>
        <v/>
      </c>
      <c r="Y71" s="356" t="str">
        <f>IF('Marks Entry'!O73="","",'Marks Entry'!O73)</f>
        <v/>
      </c>
      <c r="Z71" s="356" t="str">
        <f>IF('Marks Entry'!P73="","",'Marks Entry'!P73)</f>
        <v/>
      </c>
      <c r="AA71" s="356" t="str">
        <f>IF('Marks Entry'!Q73="","",'Marks Entry'!Q73)</f>
        <v/>
      </c>
      <c r="AB71" s="357" t="str">
        <f t="shared" ref="AB71:AB134" si="151">IF(AND(Y71="",Z71="",AA71=""),"",SUM(Y71:AA71))</f>
        <v/>
      </c>
      <c r="AC71" s="380" t="str">
        <f t="shared" ref="AC71:AC134" si="152">IF(AND($B71="NSO",$E71="",AB71=""),"",IF(AND(AB71="AB"),"AB",IF(AND(AB71="ML"),"RE",IF(AND(AB71=""),"",ROUNDUP(AB71*20/30,0)))))</f>
        <v/>
      </c>
      <c r="AD71" s="356" t="str">
        <f>IF('Marks Entry'!R73="","",'Marks Entry'!R73)</f>
        <v/>
      </c>
      <c r="AE71" s="380" t="str">
        <f t="shared" ref="AE71:AE134" si="153">IF(AND($B71="NSO",$E71="",AD71=""),"",IF(AND(AD71="AB"),"AB",IF(AND(AD71="ML"),"RE",IF(AND(AD71=""),"",ROUNDUP(AD71*50/70,0)))))</f>
        <v/>
      </c>
      <c r="AF71" s="377" t="str">
        <f>IF(AND($B71="NSO",$E71=""),"",IF(AND('Marks Entry'!S73="AB"),"AB",IF(AND('Marks Entry'!S73="ML"),"RE",IF('Marks Entry'!S73="","",ROUNDUP('Marks Entry'!S73*30/100,0)))))</f>
        <v/>
      </c>
      <c r="AG71" s="381" t="str">
        <f t="shared" ref="AG71:AG134" si="154">IF(AND(AC71="",AE71="",AF71=""),"",SUM(AC71,AE71,AF71))</f>
        <v/>
      </c>
      <c r="AH71" s="361">
        <f t="shared" ref="AH71:AH134" si="155">COUNTIF(Y71:AA71,"NA")*10</f>
        <v>0</v>
      </c>
      <c r="AI71" s="361">
        <f t="shared" ref="AI71:AI134" si="156">(COUNTIF(Y71:AA71,"ML")*10)+(COUNTIF(AD71,"ML")*70)+(COUNTIF(AF71,"ML")*100)</f>
        <v>0</v>
      </c>
      <c r="AJ71" s="362" t="str">
        <f t="shared" ref="AJ71:AJ134" si="157">IF(AND($B71="NSO"),"nso",IF(AND(Y71="",Z71="",AA71="",AD71="",AF71=""),"",IF(AND(Z71="",AA71="",AD71="",AF71=""),10-AH71-AI71,IF(AND(AA71="",AD71="",AF71=""),20-AH71-AI71,IF(AND(AA71="",AF71=""),90-AH71-AI71,IF(AF71="",100-AH71-AI71,100-AH71-AI71))))))</f>
        <v/>
      </c>
      <c r="AK71" s="361" t="str">
        <f t="shared" ref="AK71:AK134" si="158">IF(AND(OR(Y71="ab",Y71="ml"),OR(Z71="ab",Z71="ml"),OR(AA71="ab",AA71="ml")),"AB",IF(AND(OR(Y71="ab",Y71="ml"),OR(Z71="ab",Z71="ml"),OR(AD71="ab",AD71="ml")),"AB",IF(AND(OR(Y71="ab",Y71="ml"),OR(AD71="ab",AD71="ml"),OR(AA71="ab",AA71="ml")),"AB",IF(AND(OR(AD71="ab",AD71="ml"),OR(Z71="ab",Z71="ml"),OR(AA71="ab",AA71="ml")),"AB",""))))</f>
        <v/>
      </c>
      <c r="AL71" s="361" t="str">
        <f t="shared" ref="AL71:AL134" si="159">IF(OR($B71="NSO",$E71="",AF71=""),"",IF(AND(AE71="AB",AF71="ab"),"AB",IF(AF71="ML","RE",IF(AND(AG71&gt;=36%*AJ71),"P",IF(AND(AG71&gt;=34%*AJ71,AI71=0),"G2",IF(AND(AG71&gt;=31%*AJ71,AI71=0),"G1",IF(AG71&lt;=30%*AJ71,"F","")))))))</f>
        <v/>
      </c>
      <c r="AM71" s="361" t="str">
        <f t="shared" ref="AM71:AM134" si="160">IF(OR(AL71="",AL71=0,AL71="S",AL71="RE",AL71="AB"),AL71,IF(AG71&gt;=75%*AJ71,"D",IF(AG71&gt;=60%*AJ71,"I",IF(AG71&gt;=48%*AJ71,"II",IF(AG71&gt;=36%*AJ71,"III",IF(AG71&gt;=0%*AJ71,"P",AL71))))))</f>
        <v/>
      </c>
      <c r="AN71" s="363" t="str">
        <f>IF('Marks Entry'!T73="","",'Marks Entry'!T73)</f>
        <v/>
      </c>
      <c r="AO71" s="356" t="str">
        <f>IF('Marks Entry'!V73="","",'Marks Entry'!V73)</f>
        <v/>
      </c>
      <c r="AP71" s="356" t="str">
        <f>IF('Marks Entry'!W73="","",'Marks Entry'!W73)</f>
        <v/>
      </c>
      <c r="AQ71" s="356" t="str">
        <f>IF('Marks Entry'!X73="","",'Marks Entry'!X73)</f>
        <v/>
      </c>
      <c r="AR71" s="357" t="str">
        <f t="shared" ref="AR71:AR134" si="161">IF(AND(AO71="",AP71="",AQ71=""),"",SUM(AO71:AQ71))</f>
        <v/>
      </c>
      <c r="AS71" s="380" t="str">
        <f t="shared" ref="AS71:AS134" si="162">IF(AND($B71="NSO",$E71="",AR71=""),"",IF(AND(AR71="AB"),"AB",IF(AND(AR71="ML"),"RE",IF(AND(AR71=""),"",ROUNDUP(AR71*20/30,0)))))</f>
        <v/>
      </c>
      <c r="AT71" s="356" t="str">
        <f>IF('Marks Entry'!Y73="","",'Marks Entry'!Y73)</f>
        <v/>
      </c>
      <c r="AU71" s="356" t="str">
        <f>IF('Marks Entry'!Z73="","",'Marks Entry'!Z73)</f>
        <v/>
      </c>
      <c r="AV71" s="356" t="str">
        <f t="shared" ref="AV71:AV134" si="163">IF(AND(AT71="",AU71=""),"",IF(AND(AT71="AB",AU71="AB"),"AB",IF(AND(AT71="ML",AU71="ML"),"RE",SUM(AT71,AU71))))</f>
        <v/>
      </c>
      <c r="AW71" s="380" t="str">
        <f t="shared" ref="AW71:AW134" si="164">IF(AND($B71="NSO",$E71="",AV71=""),"",IF(AND(AV71="AB"),"AB",IF(AND(AV71="ML"),"RE",IF(AND(AV71="RE"),"RE",IF(AND(AV71=""),"",ROUNDUP(AV71*50/70,0))))))</f>
        <v/>
      </c>
      <c r="AX71" s="377" t="str">
        <f>IF(AND($B71="NSO",$E71=""),"",IF(AND('Marks Entry'!AA73="AB",'Marks Entry'!AB73="AB"),"AB",IF(AND('Marks Entry'!AA73="ML",'Marks Entry'!AB73="ML"),"RE",IF('Marks Entry'!AA73="","",ROUNDUP(('Marks Entry'!AA73+'Marks Entry'!AB73)*30/100,0)))))</f>
        <v/>
      </c>
      <c r="AY71" s="381" t="str">
        <f t="shared" ref="AY71:AY134" si="165">IF(AND(AS71="",AW71="",AX71=""),"",SUM(AS71,AW71,AX71))</f>
        <v/>
      </c>
      <c r="AZ71" s="361">
        <f t="shared" ref="AZ71:AZ134" si="166">COUNTIF(AO71:AQ71,"NA")*10</f>
        <v>0</v>
      </c>
      <c r="BA71" s="361">
        <f t="shared" ref="BA71:BA134" si="167">(COUNTIF(AO71:AQ71,"ML")*10)+(COUNTIF(AT71,"ML")*70)+(COUNTIF(AX71,"ML")*100)</f>
        <v>0</v>
      </c>
      <c r="BB71" s="362" t="str">
        <f t="shared" ref="BB71:BB134" si="168">IF(OR($B71="NSO",$B71=0),"",IF(AND(AO71="",AP71="",AQ71="",AT71="",AX71=""),"",IF(AND(AP71="",AQ71="",AT71="",AX71=""),10-AZ71-BA71,IF(AND(AQ71="",AT71="",AX71=""),20-AZ71-BA71,IF(AND(AQ71="",AX71=""),90-AZ71-BA71,IF(AX71="",100-AZ71-BA71,100-AZ71-BA71))))))</f>
        <v/>
      </c>
      <c r="BC71" s="361" t="str">
        <f t="shared" ref="BC71:BC134" si="169">IF(AND(OR(AO71="ab",AO71="ml"),OR(AP71="ab",AP71="ml"),OR(AQ71="ab",AQ71="ml")),"AB",IF(AND(OR(AO71="ab",AO71="ml"),OR(AP71="ab",AP71="ml"),OR(AT71="ab",AT71="ml")),"AB",IF(AND(OR(AO71="ab",AO71="ml"),OR(AT71="ab",AT71="ml"),OR(AQ71="ab",AQ71="ml")),"AB",IF(AND(OR(AT71="ab",AT71="ml"),OR(AP71="ab",AP71="ml"),OR(AQ71="ab",AQ71="ml")),"AB",""))))</f>
        <v/>
      </c>
      <c r="BD71" s="361" t="str">
        <f t="shared" ref="BD71:BD134" si="170">IF(OR($B71="NSO",$E71="",AX71=""),"",IF(AND(AW71="AB",AX71="ab"),"AB",IF(AX71="ML","RE",IF(AND(AY71&gt;=36%*BB71),"P",IF(AND(AY71&gt;=34%*BB71,BA71=0),"G2",IF(AND(AY71&gt;=31%*BB71,BA71=0),"G1",IF(AY71&lt;=30%*BB71,"F","")))))))</f>
        <v/>
      </c>
      <c r="BE71" s="361" t="str">
        <f t="shared" ref="BE71:BE134" si="171">IF(OR(BD71="",BD71=0,BD71="S",BD71="RE",BD71="AB"),BD71,IF(AY71&gt;=75%*BB71,"D",IF(AY71&gt;=60%*BB71,"I",IF(AY71&gt;=48%*BB71,"II",IF(AY71&gt;=36%*BB71,"III",IF(AY71&gt;=0%*BB71,"P",BD71))))))</f>
        <v/>
      </c>
      <c r="BF71" s="363" t="str">
        <f>IF('Marks Entry'!AC73="","",'Marks Entry'!AC73)</f>
        <v/>
      </c>
      <c r="BG71" s="356" t="str">
        <f>IF('Marks Entry'!AE73="","",'Marks Entry'!AE73)</f>
        <v/>
      </c>
      <c r="BH71" s="356" t="str">
        <f>IF('Marks Entry'!AF73="","",'Marks Entry'!AF73)</f>
        <v/>
      </c>
      <c r="BI71" s="356" t="str">
        <f>IF('Marks Entry'!AG73="","",'Marks Entry'!AG73)</f>
        <v/>
      </c>
      <c r="BJ71" s="357" t="str">
        <f t="shared" ref="BJ71:BJ134" si="172">IF(AND(BG71="",BH71="",BI71=""),"",SUM(BG71:BI71))</f>
        <v/>
      </c>
      <c r="BK71" s="380" t="str">
        <f t="shared" ref="BK71:BK134" si="173">IF(AND($E71="NSO",$E71="",BJ71=""),"",IF(AND(BJ71="AB"),"AB",IF(AND(BJ71="ML"),"RE",IF(AND(BJ71=""),"",ROUNDUP(BJ71*20/30,0)))))</f>
        <v/>
      </c>
      <c r="BL71" s="356" t="str">
        <f>IF('Marks Entry'!AH73="","",'Marks Entry'!AH73)</f>
        <v/>
      </c>
      <c r="BM71" s="356" t="str">
        <f>IF('Marks Entry'!AI73="","",'Marks Entry'!AI73)</f>
        <v/>
      </c>
      <c r="BN71" s="356" t="str">
        <f t="shared" ref="BN71:BN134" si="174">IF(AND(BL71="",BM71=""),"",IF(AND(BL71="AB",BM71="AB"),"AB",IF(AND(BL71="ML",BM71="ML"),"RE",SUM(BL71,BM71))))</f>
        <v/>
      </c>
      <c r="BO71" s="380" t="str">
        <f t="shared" ref="BO71:BO134" si="175">IF(AND($E71="NSO",$E71="",BN71=""),"",IF(AND(BN71="AB"),"AB",IF(AND(BN71="ML"),"RE",IF(AND(BN71=""),"",ROUNDUP(BN71*50/70,0)))))</f>
        <v/>
      </c>
      <c r="BP71" s="377" t="str">
        <f>IF(AND($B71="NSO",$E71=""),"",IF(AND('Marks Entry'!AJ73="AB",'Marks Entry'!AK73="AB"),"AB",IF(AND('Marks Entry'!AJ73="ML",'Marks Entry'!AK73="ML"),"RE",IF('Marks Entry'!AJ73="","",ROUNDUP(('Marks Entry'!AJ73+'Marks Entry'!AK73)*30/100,0)))))</f>
        <v/>
      </c>
      <c r="BQ71" s="381" t="str">
        <f t="shared" ref="BQ71:BQ134" si="176">IF(AND(BK71="",BO71="",BP71=""),"",SUM(BK71,BO71,BP71))</f>
        <v/>
      </c>
      <c r="BR71" s="361">
        <f t="shared" ref="BR71:BR134" si="177">COUNTIF(BG71:BI71,"NA")*10</f>
        <v>0</v>
      </c>
      <c r="BS71" s="361">
        <f t="shared" ref="BS71:BS134" si="178">(COUNTIF(BG71:BI71,"ML")*10)+(COUNTIF(BL71,"ML")*70)+(COUNTIF(BP71,"ML")*100)</f>
        <v>0</v>
      </c>
      <c r="BT71" s="362" t="str">
        <f t="shared" ref="BT71:BT134" si="179">IF(OR($B71="NSO",$B71=0),"",IF(AND(BG71="",BH71="",BI71="",BL71="",BP71=""),"",IF(AND(BH71="",BI71="",BL71="",BP71=""),10-BR71-BS71,IF(AND(BI71="",BL71="",BP71=""),20-BR71-BS71,IF(AND(BI71="",BP71=""),90-BR71-BS71,IF(BP71="",100-BR71-BS71,100-BR71-BS71))))))</f>
        <v/>
      </c>
      <c r="BU71" s="361" t="str">
        <f t="shared" ref="BU71:BU134" si="180">IF(AND(OR(BG71="ab",BG71="ml"),OR(BH71="ab",BH71="ml"),OR(BI71="ab",BI71="ml")),"AB",IF(AND(OR(BG71="ab",BG71="ml"),OR(BH71="ab",BH71="ml"),OR(BL71="ab",BL71="ml")),"AB",IF(AND(OR(BG71="ab",BG71="ml"),OR(BL71="ab",BL71="ml"),OR(BI71="ab",BI71="ml")),"AB",IF(AND(OR(BL71="ab",BL71="ml"),OR(BH71="ab",BH71="ml"),OR(BI71="ab",BI71="ml")),"AB",""))))</f>
        <v/>
      </c>
      <c r="BV71" s="361" t="str">
        <f t="shared" ref="BV71:BV134" si="181">IF(OR($B71="NSO",$E71="",BP71=""),"",IF(AND(BO71="AB",BP71="ab"),"AB",IF(BP71="ML","RE",IF(AND(BQ71&gt;=36%*BT71),"P",IF(AND(BQ71&gt;=34%*BT71,BS71=0),"G2",IF(AND(BQ71&gt;=31%*BT71,BS71=0),"G1",IF(BQ71&lt;=30%*BT71,"F","")))))))</f>
        <v/>
      </c>
      <c r="BW71" s="361" t="str">
        <f t="shared" ref="BW71:BW134" si="182">IF(OR(BV71="",BV71=0,BV71="S",BV71="RE",BV71="AB"),BV71,IF(BQ71&gt;=75%*BT71,"D",IF(BQ71&gt;=60%*BT71,"I",IF(BQ71&gt;=48%*BT71,"II",IF(BQ71&gt;=36%*BT71,"III",IF(BQ71&gt;=0%*BT71,"P",BV71))))))</f>
        <v/>
      </c>
      <c r="BX71" s="363" t="str">
        <f>IF('Marks Entry'!AL73="","",'Marks Entry'!AL73)</f>
        <v/>
      </c>
      <c r="BY71" s="356" t="str">
        <f>IF('Marks Entry'!AN73="","",'Marks Entry'!AN73)</f>
        <v/>
      </c>
      <c r="BZ71" s="356" t="str">
        <f>IF('Marks Entry'!AO73="","",'Marks Entry'!AO73)</f>
        <v/>
      </c>
      <c r="CA71" s="356" t="str">
        <f>IF('Marks Entry'!AP73="","",'Marks Entry'!AP73)</f>
        <v/>
      </c>
      <c r="CB71" s="357" t="str">
        <f t="shared" ref="CB71:CB134" si="183">IF(AND(BY71="",BZ71="",CA71=""),"",SUM(BY71:CA71))</f>
        <v/>
      </c>
      <c r="CC71" s="380" t="str">
        <f t="shared" ref="CC71:CC134" si="184">IF(AND($E71="NSO",$E71="",CB71=""),"",IF(AND(CB71="AB"),"AB",IF(AND(CB71="ML"),"RE",IF(AND(CB71=""),"",ROUNDUP(CB71*20/30,0)))))</f>
        <v/>
      </c>
      <c r="CD71" s="356" t="str">
        <f>IF('Marks Entry'!AQ73="","",'Marks Entry'!AQ73)</f>
        <v/>
      </c>
      <c r="CE71" s="356" t="str">
        <f>IF('Marks Entry'!AR73="","",'Marks Entry'!AR73)</f>
        <v/>
      </c>
      <c r="CF71" s="356" t="str">
        <f t="shared" ref="CF71:CF134" si="185">IF(AND(CD71="",CE71=""),"",IF(AND(CD71="AB",CE71="AB"),"AB",IF(AND(CD71="ML",CE71="ML"),"RE",SUM(CD71,CE71))))</f>
        <v/>
      </c>
      <c r="CG71" s="380" t="str">
        <f t="shared" ref="CG71:CG134" si="186">IF(AND($E71="NSO",$E71="",CF71=""),"",IF(AND(CF71="AB"),"AB",IF(AND(CF71="ML"),"RE",IF(AND(CF71=""),"",ROUNDUP(CF71*50/70,0)))))</f>
        <v/>
      </c>
      <c r="CH71" s="377" t="str">
        <f>IF(AND($B71="NSO",$E71=""),"",IF(AND('Marks Entry'!AS73="AB",'Marks Entry'!AT73="AB"),"AB",IF(AND('Marks Entry'!AS73="ML",'Marks Entry'!AT73="ML"),"RE",IF('Marks Entry'!AS73="","",ROUNDUP(('Marks Entry'!AS73+'Marks Entry'!AT73)*30/100,0)))))</f>
        <v/>
      </c>
      <c r="CI71" s="381" t="str">
        <f t="shared" ref="CI71:CI134" si="187">IF(AND(CC71="",CG71="",CH71=""),"",SUM(CC71,CG71,CH71))</f>
        <v/>
      </c>
      <c r="CJ71" s="361">
        <f t="shared" ref="CJ71:CJ134" si="188">COUNTIF(BY71:CA71,"NA")*10</f>
        <v>0</v>
      </c>
      <c r="CK71" s="361">
        <f t="shared" ref="CK71:CK134" si="189">(COUNTIF(BY71:CA71,"ML")*10)+(COUNTIF(CD71,"ML")*70)+(COUNTIF(CH71,"ML")*100)</f>
        <v>0</v>
      </c>
      <c r="CL71" s="362" t="str">
        <f t="shared" ref="CL71:CL134" si="190">IF(OR($B71="NSO",$B71=0),"",IF(AND(BY71="",BZ71="",CA71="",CD71="",CH71=""),"",IF(AND(BZ71="",CA71="",CD71="",CH71=""),10-CJ71-CK71,IF(AND(CA71="",CD71="",CH71=""),20-CJ71-CK71,IF(AND(CA71="",CH71=""),90-CJ71-CK71,IF(CH71="",100-CJ71-CK71,100-CJ71-CK71))))))</f>
        <v/>
      </c>
      <c r="CM71" s="361" t="str">
        <f t="shared" ref="CM71:CM134" si="191">IF(AND(OR(BY71="ab",BY71="ml"),OR(BZ71="ab",BZ71="ml"),OR(CA71="ab",CA71="ml")),"AB",IF(AND(OR(BY71="ab",BY71="ml"),OR(BZ71="ab",BZ71="ml"),OR(CD71="ab",CD71="ml")),"AB",IF(AND(OR(BY71="ab",BY71="ml"),OR(CD71="ab",CD71="ml"),OR(CA71="ab",CA71="ml")),"AB",IF(AND(OR(CD71="ab",CD71="ml"),OR(BZ71="ab",BZ71="ml"),OR(CA71="ab",CA71="ml")),"AB",""))))</f>
        <v/>
      </c>
      <c r="CN71" s="361" t="str">
        <f t="shared" ref="CN71:CN134" si="192">IF(OR($B71="NSO",$E71="",CH71=""),"",IF(AND(CG71="AB",CH71="ab"),"AB",IF(CH71="ML","RE",IF(AND(CI71&gt;=36%*CL71),"P",IF(AND(CI71&gt;=34%*CL71,CK71=0),"G2",IF(AND(CI71&gt;=31%*CL71,CK71=0),"G1",IF(CI71&lt;=30%*CL71,"F","")))))))</f>
        <v/>
      </c>
      <c r="CO71" s="361" t="str">
        <f t="shared" ref="CO71:CO134" si="193">IF(OR(CN71="",CN71=0,CN71="S",CN71="RE",CN71="AB"),CN71,IF(CI71&gt;=75%*CL71,"D",IF(CI71&gt;=60%*CL71,"I",IF(CI71&gt;=48%*CL71,"II",IF(CI71&gt;=36%*CL71,"III",IF(CI71&gt;=0%*CL71,"P",CN71))))))</f>
        <v/>
      </c>
      <c r="CP71" s="363" t="str">
        <f>IF('Marks Entry'!AU73="","",'Marks Entry'!AU73)</f>
        <v/>
      </c>
      <c r="CQ71" s="356" t="str">
        <f>IF('Marks Entry'!AW73="","",'Marks Entry'!AW73)</f>
        <v/>
      </c>
      <c r="CR71" s="356" t="str">
        <f>IF('Marks Entry'!AX73="","",'Marks Entry'!AX73)</f>
        <v/>
      </c>
      <c r="CS71" s="356" t="str">
        <f>IF('Marks Entry'!AY73="","",'Marks Entry'!AY73)</f>
        <v/>
      </c>
      <c r="CT71" s="357" t="str">
        <f t="shared" ref="CT71:CT134" si="194">IF(AND(CQ71="",CR71="",CS71=""),"",SUM(CQ71:CS71))</f>
        <v/>
      </c>
      <c r="CU71" s="380" t="str">
        <f t="shared" ref="CU71:CU134" si="195">IF(AND($E71="NSO",$E71="",CT71=""),"",IF(AND(CT71="AB"),"AB",IF(AND(CT71="ML"),"RE",IF(AND(CT71=""),"",ROUNDUP(CT71*20/30,0)))))</f>
        <v/>
      </c>
      <c r="CV71" s="356" t="str">
        <f>IF('Marks Entry'!AZ73="","",'Marks Entry'!AZ73)</f>
        <v/>
      </c>
      <c r="CW71" s="356" t="str">
        <f>IF('Marks Entry'!BA73="","",'Marks Entry'!BA73)</f>
        <v/>
      </c>
      <c r="CX71" s="356" t="str">
        <f t="shared" ref="CX71:CX134" si="196">IF(AND(CV71="",CW71=""),"",IF(AND(CV71="AB",CW71="AB"),"AB",IF(AND(CV71="ML",CW71="ML"),"RE",SUM(CV71,CW71))))</f>
        <v/>
      </c>
      <c r="CY71" s="380" t="str">
        <f t="shared" ref="CY71:CY134" si="197">IF(AND($E71="NSO",$E71="",CX71=""),"",IF(AND(CX71="AB"),"AB",IF(AND(CX71="ML"),"RE",IF(AND(CX71=""),"",ROUNDUP(CX71*50/70,0)))))</f>
        <v/>
      </c>
      <c r="CZ71" s="377" t="str">
        <f>IF(AND($B71="NSO",$E71=""),"",IF(AND('Marks Entry'!BB73="AB",'Marks Entry'!BC73="AB"),"AB",IF(AND('Marks Entry'!BB73="ML",'Marks Entry'!BC73="ML"),"RE",IF('Marks Entry'!BB73="","",ROUNDUP(('Marks Entry'!BB73+'Marks Entry'!BC73)*30/100,0)))))</f>
        <v/>
      </c>
      <c r="DA71" s="381" t="str">
        <f t="shared" ref="DA71:DA134" si="198">IF(AND(CU71="",CY71="",CZ71=""),"",SUM(CU71,CY71,CZ71))</f>
        <v/>
      </c>
      <c r="DB71" s="361">
        <f t="shared" ref="DB71:DB134" si="199">COUNTIF(CQ71:CS71,"NA")*10</f>
        <v>0</v>
      </c>
      <c r="DC71" s="361">
        <f t="shared" ref="DC71:DC134" si="200">(COUNTIF(CQ71:CS71,"ML")*10)+(COUNTIF(CV71,"ML")*70)+(COUNTIF(CZ71,"ML")*100)</f>
        <v>0</v>
      </c>
      <c r="DD71" s="362" t="str">
        <f t="shared" ref="DD71:DD134" si="201">IF(OR($B71="NSO",$B71=0),"",IF(AND(CQ71="",CR71="",CS71="",CV71="",CZ71=""),"",IF(AND(CR71="",CS71="",CV71="",CZ71=""),10-DB71-DC71,IF(AND(CS71="",CV71="",CZ71=""),20-DB71-DC71,IF(AND(CS71="",CZ71=""),90-DB71-DC71,IF(CZ71="",100-DB71-DC71,100-DB71-DC71))))))</f>
        <v/>
      </c>
      <c r="DE71" s="361" t="str">
        <f t="shared" ref="DE71:DE134" si="202">IF(AND(OR(CQ71="ab",CQ71="ml"),OR(CR71="ab",CR71="ml"),OR(CS71="ab",CS71="ml")),"AB",IF(AND(OR(CQ71="ab",CQ71="ml"),OR(CR71="ab",CR71="ml"),OR(CV71="ab",CV71="ml")),"AB",IF(AND(OR(CQ71="ab",CQ71="ml"),OR(CV71="ab",CV71="ml"),OR(CS71="ab",CS71="ml")),"AB",IF(AND(OR(CV71="ab",CV71="ml"),OR(CR71="ab",CR71="ml"),OR(CS71="ab",CS71="ml")),"AB",""))))</f>
        <v/>
      </c>
      <c r="DF71" s="361" t="str">
        <f t="shared" ref="DF71:DF134" si="203">IF(OR($B71="NSO",$E71="",CZ71=""),"",IF(AND(CY71="AB",CZ71="ab"),"AB",IF(CZ71="ML","RE",IF(AND(DA71&gt;=36%*DD71),"P",IF(AND(DA71&gt;=34%*DD71,DC71=0),"G2",IF(AND(DA71&gt;=31%*DD71,DC71=0),"G1",IF(DA71&lt;=30%*DD71,"F","")))))))</f>
        <v/>
      </c>
      <c r="DG71" s="361" t="str">
        <f t="shared" ref="DG71:DG134" si="204">IF(OR(DF71="",DF71=0,DF71="S",DF71="RE",DF71="AB"),DF71,IF(DA71&gt;=75%*DD71,"D",IF(DA71&gt;=60%*DD71,"I",IF(DA71&gt;=48%*DD71,"II",IF(DA71&gt;=36%*DD71,"III",IF(DA71&gt;=0%*DD71,"P",DF71))))))</f>
        <v/>
      </c>
      <c r="DH71" s="361">
        <f t="shared" ref="DH71:DH134" si="205">SUM(T71,S71,AH71,AI71,AZ71,BA71,BR71,BS71,CJ71,CK71,DB71,DC71)</f>
        <v>0</v>
      </c>
      <c r="DI71" s="382" t="str">
        <f t="shared" ref="DI71:DI134" si="206">X71</f>
        <v/>
      </c>
      <c r="DJ71" s="382" t="str">
        <f t="shared" ref="DJ71:DJ134" si="207">AM71</f>
        <v/>
      </c>
      <c r="DK71" s="382" t="str">
        <f t="shared" ref="DK71:DK134" si="208">BE71</f>
        <v/>
      </c>
      <c r="DL71" s="382" t="str">
        <f t="shared" ref="DL71:DL134" si="209">BW71</f>
        <v/>
      </c>
      <c r="DM71" s="382" t="str">
        <f t="shared" ref="DM71:DM134" si="210">CO71</f>
        <v/>
      </c>
      <c r="DN71" s="382" t="str">
        <f t="shared" ref="DN71:DN134" si="211">DG71</f>
        <v/>
      </c>
      <c r="DO71" s="365">
        <f t="shared" ref="DO71:DO134" si="212">COUNTIF(DI71:DN71,"F")</f>
        <v>0</v>
      </c>
      <c r="DP71" s="365">
        <f t="shared" ref="DP71:DP134" si="213">COUNTIF(DI71:DN71,"S")</f>
        <v>0</v>
      </c>
      <c r="DQ71" s="365">
        <f t="shared" ref="DQ71:DQ134" si="214">COUNTIF(DI71:DN71,"G1")</f>
        <v>0</v>
      </c>
      <c r="DR71" s="365">
        <f t="shared" ref="DR71:DR134" si="215">COUNTIF(DI71:DN71,"G2")</f>
        <v>0</v>
      </c>
      <c r="DS71" s="365">
        <f t="shared" ref="DS71:DS134" si="216">COUNTIF(DI71:DN71,"RE")+COUNTIF(DI71:DN71,"REP")+COUNTIF(DI71:DN71,"AB")</f>
        <v>0</v>
      </c>
      <c r="DT71" s="383" t="str">
        <f t="shared" ref="DT71:DT134" si="217">IF(B71="NSO","NSO",IF(OR(E71="",E71=0,Q71="",AF71="",AX71="",BP71="",CH71=""),"",IF(OR(DO71&gt;0,(DP71+DQ71+DR71)&gt;2),"FAIL",IF(DS71&gt;0,"RE-EXAM.",IF(OR(DP71&gt;0,DQ71&gt;1),"RE-EXAM.",IF(AND(DQ71&gt;0,DR71&gt;0),"SUPPL.",IF((DQ71+DR71)&gt;0,"PASS BY GRACE","PASS")))))))</f>
        <v/>
      </c>
      <c r="DU71" s="482" t="str">
        <f>IF('Marks Entry'!BD73="","",'Marks Entry'!BD73)</f>
        <v/>
      </c>
      <c r="DV71" s="482" t="str">
        <f>IF('Marks Entry'!BE73="","",'Marks Entry'!BE73)</f>
        <v/>
      </c>
      <c r="DW71" s="482" t="str">
        <f>IF('Marks Entry'!BF73="","",'Marks Entry'!BF73)</f>
        <v/>
      </c>
      <c r="DX71" s="384" t="str">
        <f t="shared" ref="DX71:DX134" si="218">IF(AND(DU71="",DV71="",DW71=""),"",SUM(DU71:DW71))</f>
        <v/>
      </c>
      <c r="DY71" s="356" t="str">
        <f t="shared" ref="DY71:DY134" si="219">IF(AND(DT71="FAIL",(OR(DI71="G1",DI71="G2",DI71="S",DI71="RE"))),"F",IF(AND(DT71="RE-EXAM.",(OR(DI71="G1",DI71="G2",DI71="S"))),"S",IF(AND(DT71="SUPPL.",(OR(DI71="G1",DI71="G2"))),"S",IF(AND(DT71="PASS BY GRACE",(OR(DI71="G1",DI71="G2"))),"G",DI71))))</f>
        <v/>
      </c>
      <c r="DZ71" s="385" t="str">
        <f t="shared" ref="DZ71:DZ134" si="220">IF(DY71="G",ROUNDUP(36%*U71-R71,0),"")</f>
        <v/>
      </c>
      <c r="EA71" s="356" t="str">
        <f t="shared" ref="EA71:EA134" si="221">IF(AND(DT71="FAIL",(OR(DJ71="G1",DJ71="G2",DJ71="S",DJ71="RE"))),"F",IF(AND(DT71="RE-EXAM.",(OR(DJ71="G1",DJ71="G2",DJ71="S"))),"S",IF(AND(DT71="SUPPL.",(OR(DJ71="G1",DJ71="G2"))),"S",IF(AND(DT71="PASS BY GRACE",(OR(DJ71="G1",DJ71="G2"))),"G",DJ71))))</f>
        <v/>
      </c>
      <c r="EB71" s="385" t="str">
        <f t="shared" ref="EB71:EB134" si="222">IF(EA71="G",ROUNDUP(36%*AK71-AH71,0),"")</f>
        <v/>
      </c>
      <c r="EC71" s="356" t="str">
        <f t="shared" ref="EC71:EC134" si="223">IF(AND(DT71="FAIL",(OR(DK71="G1",DK71="G2",DK71="S",DK71="RE"))),"F",IF(AND(DT71="RE-EXAM.",(OR(DK71="G1",DK71="G2",DK71="S"))),"S",IF(AND(DT71="SUPPL.",(OR(DK71="G1",DK71="G2"))),"S",IF(AND(DT71="PASS BY GRACE",(OR(DK71="G1",DK71="G2"))),"G",DK71))))</f>
        <v/>
      </c>
      <c r="ED71" s="356" t="str">
        <f t="shared" ref="ED71:ED134" si="224">IF(AN71=1,EC71,"")</f>
        <v/>
      </c>
      <c r="EE71" s="356" t="str">
        <f t="shared" ref="EE71:EE134" si="225">IF(AN71=2,EC71,"")</f>
        <v/>
      </c>
      <c r="EF71" s="386" t="str">
        <f t="shared" ref="EF71:EF134" si="226">IF(AN71=3,EC71,"")</f>
        <v/>
      </c>
      <c r="EG71" s="385" t="str">
        <f t="shared" ref="EG71:EG134" si="227">IF(EC71="G",ROUNDUP(36%*AO71-AK71,0),"")</f>
        <v/>
      </c>
      <c r="EH71" s="356" t="str">
        <f t="shared" ref="EH71:EH134" si="228">IF(AND(DT71="FAIL",(OR(DL71="G1",DL71="G2",DL71="S",DL71="RE"))),"F",IF(AND(DT71="RE-EXAM.",(OR(DL71="G1",DL71="G2",DL71="S"))),"S",IF(AND(DT71="SUPPL.",(OR(DL71="G1",DL71="G2"))),"S",IF(AND(DT71="PASS BY GRACE",(OR(DL71="G1",DL71="G2"))),"G",DL71))))</f>
        <v/>
      </c>
      <c r="EI71" s="356" t="str">
        <f t="shared" ref="EI71:EI134" si="229">IF(BF71=1,EH71,"")</f>
        <v/>
      </c>
      <c r="EJ71" s="356" t="str">
        <f t="shared" ref="EJ71:EJ134" si="230">IF(BF71=2,EH71,"")</f>
        <v/>
      </c>
      <c r="EK71" s="356" t="str">
        <f t="shared" ref="EK71:EK134" si="231">IF(BF71=3,EH71,"")</f>
        <v/>
      </c>
      <c r="EL71" s="385" t="str">
        <f t="shared" ref="EL71:EL134" si="232">IF(EH71="G",ROUNDUP(36%*AR71-AO71,0),"")</f>
        <v/>
      </c>
      <c r="EM71" s="356" t="str">
        <f t="shared" ref="EM71:EM134" si="233">IF(AND(DT71="FAIL",(OR(DM71="G1",DM71="G2",DM71="S",DM71="RE"))),"F",IF(AND(DT71="RE-EXAM.",(OR(DM71="G1",DM71="G2",DM71="S"))),"S",IF(AND(DT71="SUPPL.",(OR(DM71="G1",DM71="G2"))),"S",IF(AND(DT71="PASS BY GRACE",(OR(DM71="G1",DM71="G2"))),"G",DM71))))</f>
        <v/>
      </c>
      <c r="EN71" s="356" t="str">
        <f t="shared" ref="EN71:EN134" si="234">IF(BX71=1,EM71,"")</f>
        <v/>
      </c>
      <c r="EO71" s="356" t="str">
        <f t="shared" ref="EO71:EO134" si="235">IF(BX71=2,EM71,"")</f>
        <v/>
      </c>
      <c r="EP71" s="356" t="str">
        <f t="shared" ref="EP71:EP134" si="236">IF(BX71=3,EM71,"")</f>
        <v/>
      </c>
      <c r="EQ71" s="385" t="str">
        <f t="shared" ref="EQ71:EQ134" si="237">IF(EM71="G",ROUNDUP(36%*AW71-AR71,0),"")</f>
        <v/>
      </c>
      <c r="ER71" s="356" t="str">
        <f t="shared" ref="ER71:ER134" si="238">IF(AND(DT71="FAIL",(OR(DN71="G1",DN71="G2",DN71="S",DN71="RE"))),"F",IF(AND(DT71="RE-EXAM.",(OR(DN71="G1",DN71="G2",DN71="S"))),"S",IF(AND(DT71="SUPPL.",(OR(DN71="G1",DN71="G2"))),"S",IF(AND(DT71="PASS BY GRACE",(OR(DN71="G1",DN71="G2"))),"G",DN71))))</f>
        <v/>
      </c>
      <c r="ES71" s="356" t="str">
        <f t="shared" ref="ES71:ES134" si="239">IF(CP71=1,ER71,"")</f>
        <v/>
      </c>
      <c r="ET71" s="356" t="str">
        <f t="shared" ref="ET71:ET134" si="240">IF(CP71=2,ER71,"")</f>
        <v/>
      </c>
      <c r="EU71" s="356" t="str">
        <f t="shared" ref="EU71:EU134" si="241">IF(CP71=3,ER71,"")</f>
        <v/>
      </c>
      <c r="EV71" s="385" t="str">
        <f t="shared" ref="EV71:EV134" si="242">IF(ER71="G",ROUNDUP(36%*AZ71-AW71,0),"")</f>
        <v/>
      </c>
      <c r="EW71" s="385" t="str">
        <f t="shared" ref="EW71:EW134" si="243">IF(OR(DX71="",DX71=0,DX71="S",DX71="RE",DX71="AB"),"",IF(DX71&gt;=75%*$DX$5,"D",IF(DX71&gt;=60%*$DX$5,"I",IF(DX71&gt;=48%*$DX$5,"II",IF(DX71&gt;=36%*$DX$5,"III",IF(DX71&gt;=0%*$DX$5,"P",""))))))</f>
        <v/>
      </c>
      <c r="EX71" s="387" t="str">
        <f>IF('Student DATA Entry'!I68="","",'Student DATA Entry'!I68)</f>
        <v/>
      </c>
      <c r="EY71" s="388" t="str">
        <f>IF('Student DATA Entry'!J68="","",'Student DATA Entry'!J68)</f>
        <v/>
      </c>
      <c r="EZ71" s="373" t="str">
        <f t="shared" ref="EZ71:EZ134" si="244">CONCATENATE(IF(DY71="F",$DY$4,"")," ",IF(EA71="F",$EA$4,"")," ",IF(EC71="F",$EC$4,"")," ",IF(EH71="F",$EH$4,"")," ",IF(EM71="F",$EM$4,"")," ",IF(ER71="F",$ER$4,"")," ")</f>
        <v xml:space="preserve">      </v>
      </c>
      <c r="FA71" s="373" t="str">
        <f t="shared" ref="FA71:FA134" si="245">CONCATENATE(IF(DY71="S",$DY$4,"")," ",IF(EA71="S",$EA$4,"")," ",IF(EC71="S",$EC$4,"")," ",IF(EH71="S",$EH$4,"")," ",IF(EM71="S",$EM$4,"")," ",IF(ER71="S",$ER$4,"")," ")</f>
        <v xml:space="preserve">      </v>
      </c>
      <c r="FB71" s="373" t="str">
        <f t="shared" ref="FB71:FB134" si="246">CONCATENATE(IF(DY71="G",$DY$4,"")," ",IF(EA71="G",$EA$4,"")," ",IF(EC71="G",$EC$4,"")," ",IF(EH71="G",$EH$4,"")," ",IF(EM71="G",$EM$4,"")," ",IF(ER71="G",$ER$4,"")," ")</f>
        <v xml:space="preserve">      </v>
      </c>
      <c r="FC71" s="373" t="str">
        <f t="shared" ref="FC71:FC134" si="247">CONCATENATE(IF(DY71="D",$DY$4,"")," ",IF(EA71="D",$EA$4,"")," ",IF(ED71="D",$ED$4,"")," ",IF(EE71="D",$EE$4,"")," ",IF(EF71="D",$EF$4,"")," ",IF(EI71="D",$EI$4,"")," ",IF(EJ71="D",$EJ$4,"")," ",IF(EK71="D",$EK$4,"")," ",IF(EN71="D",$EN$4,"")," ",IF(EO71="D",$EO$4,"")," ",IF(EP71="D",$EP$4,"")," ",IF(ET71="D",$ET$4,"")," ",IF(EU71="D",$EU$4,"")," ",IF(ES71="D",$ES$4,"")," ")</f>
        <v xml:space="preserve">              </v>
      </c>
      <c r="FD71" s="373" t="str">
        <f t="shared" ref="FD71:FD134" si="248">IF(E71=""," ",IF(OR(B71="",B71="NSO")," ","Promoted to Class 12th"))</f>
        <v xml:space="preserve"> </v>
      </c>
      <c r="FE71" s="484" t="str">
        <f t="shared" ref="FE71:FE134" si="249">IF(AND(FD71=""),"",IF(AND(R71="",AG71="",AY71="",BQ71="",CI71=""),"",SUM(R71,AG71,AY71,BQ71,CI71)))</f>
        <v/>
      </c>
      <c r="FF71" s="390" t="str">
        <f t="shared" ref="FF71:FF134" si="250">IF(FE71="","",FE71*100/($FE$5-DH71))</f>
        <v/>
      </c>
      <c r="FG71" s="483" t="str">
        <f t="shared" ref="FG71:FG134" si="251">IF(B71="NSO","NSO",IF(FF71="","",IF(AND(FF71&gt;=60,(FD71="Promoted to Class 12th")),"I",IF(AND(FF71&gt;=60,(FD71="Promoted to Class 12th")),"I",IF(AND(FF71&gt;=48,(FD71="Promoted to Class 12th")),"II",IF(AND(FF71&gt;=48,(FD71="Promoted to Class 12th")),"II",IF(AND(FF71&gt;=36,(FD71="Promoted to Class 12th")),"III",IF(AND(FF71&gt;=0,(FD71="Promoted to Class 12th")),"P",""))))))))</f>
        <v/>
      </c>
      <c r="FH71" s="392" t="str">
        <f t="shared" si="140"/>
        <v/>
      </c>
      <c r="FI71" s="482" t="str">
        <f t="shared" ref="FI71:FI134" si="252">IF(FG71="P","Promoted","")</f>
        <v/>
      </c>
    </row>
    <row r="72" spans="1:165" s="393" customFormat="1" ht="22" customHeight="1">
      <c r="A72" s="375">
        <v>67</v>
      </c>
      <c r="B72" s="376" t="str">
        <f>IF('Marks Entry'!B74="","",VALUE('Marks Entry'!B74))</f>
        <v/>
      </c>
      <c r="C72" s="377" t="str">
        <f>IF('Marks Entry'!C74="","",'Marks Entry'!C74)</f>
        <v/>
      </c>
      <c r="D72" s="378" t="str">
        <f>IF('Marks Entry'!D74="","",'Marks Entry'!D74)</f>
        <v/>
      </c>
      <c r="E72" s="379" t="str">
        <f>IF('Marks Entry'!E74="","",'Marks Entry'!E74)</f>
        <v/>
      </c>
      <c r="F72" s="379" t="str">
        <f>IF('Marks Entry'!F74="","",'Marks Entry'!F74)</f>
        <v/>
      </c>
      <c r="G72" s="379" t="str">
        <f>IF('Marks Entry'!G74="","",'Marks Entry'!G74)</f>
        <v/>
      </c>
      <c r="H72" s="356" t="str">
        <f>IF('Marks Entry'!H74="","",'Marks Entry'!H74)</f>
        <v/>
      </c>
      <c r="I72" s="356" t="str">
        <f>IF('Marks Entry'!I74="","",'Marks Entry'!I74)</f>
        <v/>
      </c>
      <c r="J72" s="356" t="str">
        <f>IF('Marks Entry'!J74="","",'Marks Entry'!J74)</f>
        <v/>
      </c>
      <c r="K72" s="356" t="str">
        <f>IF('Marks Entry'!K74="","",'Marks Entry'!K74)</f>
        <v/>
      </c>
      <c r="L72" s="356" t="str">
        <f>IF('Marks Entry'!L74="","",'Marks Entry'!L74)</f>
        <v/>
      </c>
      <c r="M72" s="357" t="str">
        <f t="shared" si="141"/>
        <v/>
      </c>
      <c r="N72" s="380" t="str">
        <f t="shared" si="142"/>
        <v/>
      </c>
      <c r="O72" s="356" t="str">
        <f>IF('Marks Entry'!M74="","",'Marks Entry'!M74)</f>
        <v/>
      </c>
      <c r="P72" s="380" t="str">
        <f t="shared" si="143"/>
        <v/>
      </c>
      <c r="Q72" s="377" t="str">
        <f>IF(AND($B72="NSO",$E72="",O72=""),"",IF(AND('Marks Entry'!N74="AB"),"AB",IF(AND('Marks Entry'!N74="ML"),"RE",IF('Marks Entry'!N74="","",ROUNDUP('Marks Entry'!N74*30/100,0)))))</f>
        <v/>
      </c>
      <c r="R72" s="381" t="str">
        <f t="shared" si="144"/>
        <v/>
      </c>
      <c r="S72" s="361">
        <f t="shared" si="145"/>
        <v>0</v>
      </c>
      <c r="T72" s="361">
        <f t="shared" si="146"/>
        <v>0</v>
      </c>
      <c r="U72" s="362" t="str">
        <f t="shared" si="147"/>
        <v/>
      </c>
      <c r="V72" s="361" t="str">
        <f t="shared" si="148"/>
        <v/>
      </c>
      <c r="W72" s="361" t="str">
        <f t="shared" si="149"/>
        <v/>
      </c>
      <c r="X72" s="361" t="str">
        <f t="shared" si="150"/>
        <v/>
      </c>
      <c r="Y72" s="356" t="str">
        <f>IF('Marks Entry'!O74="","",'Marks Entry'!O74)</f>
        <v/>
      </c>
      <c r="Z72" s="356" t="str">
        <f>IF('Marks Entry'!P74="","",'Marks Entry'!P74)</f>
        <v/>
      </c>
      <c r="AA72" s="356" t="str">
        <f>IF('Marks Entry'!Q74="","",'Marks Entry'!Q74)</f>
        <v/>
      </c>
      <c r="AB72" s="357" t="str">
        <f t="shared" si="151"/>
        <v/>
      </c>
      <c r="AC72" s="380" t="str">
        <f t="shared" si="152"/>
        <v/>
      </c>
      <c r="AD72" s="356" t="str">
        <f>IF('Marks Entry'!R74="","",'Marks Entry'!R74)</f>
        <v/>
      </c>
      <c r="AE72" s="380" t="str">
        <f t="shared" si="153"/>
        <v/>
      </c>
      <c r="AF72" s="377" t="str">
        <f>IF(AND($B72="NSO",$E72=""),"",IF(AND('Marks Entry'!S74="AB"),"AB",IF(AND('Marks Entry'!S74="ML"),"RE",IF('Marks Entry'!S74="","",ROUNDUP('Marks Entry'!S74*30/100,0)))))</f>
        <v/>
      </c>
      <c r="AG72" s="381" t="str">
        <f t="shared" si="154"/>
        <v/>
      </c>
      <c r="AH72" s="361">
        <f t="shared" si="155"/>
        <v>0</v>
      </c>
      <c r="AI72" s="361">
        <f t="shared" si="156"/>
        <v>0</v>
      </c>
      <c r="AJ72" s="362" t="str">
        <f t="shared" si="157"/>
        <v/>
      </c>
      <c r="AK72" s="361" t="str">
        <f t="shared" si="158"/>
        <v/>
      </c>
      <c r="AL72" s="361" t="str">
        <f t="shared" si="159"/>
        <v/>
      </c>
      <c r="AM72" s="361" t="str">
        <f t="shared" si="160"/>
        <v/>
      </c>
      <c r="AN72" s="363" t="str">
        <f>IF('Marks Entry'!T74="","",'Marks Entry'!T74)</f>
        <v/>
      </c>
      <c r="AO72" s="356" t="str">
        <f>IF('Marks Entry'!V74="","",'Marks Entry'!V74)</f>
        <v/>
      </c>
      <c r="AP72" s="356" t="str">
        <f>IF('Marks Entry'!W74="","",'Marks Entry'!W74)</f>
        <v/>
      </c>
      <c r="AQ72" s="356" t="str">
        <f>IF('Marks Entry'!X74="","",'Marks Entry'!X74)</f>
        <v/>
      </c>
      <c r="AR72" s="357" t="str">
        <f t="shared" si="161"/>
        <v/>
      </c>
      <c r="AS72" s="380" t="str">
        <f t="shared" si="162"/>
        <v/>
      </c>
      <c r="AT72" s="356" t="str">
        <f>IF('Marks Entry'!Y74="","",'Marks Entry'!Y74)</f>
        <v/>
      </c>
      <c r="AU72" s="356" t="str">
        <f>IF('Marks Entry'!Z74="","",'Marks Entry'!Z74)</f>
        <v/>
      </c>
      <c r="AV72" s="356" t="str">
        <f t="shared" si="163"/>
        <v/>
      </c>
      <c r="AW72" s="380" t="str">
        <f t="shared" si="164"/>
        <v/>
      </c>
      <c r="AX72" s="377" t="str">
        <f>IF(AND($B72="NSO",$E72=""),"",IF(AND('Marks Entry'!AA74="AB",'Marks Entry'!AB74="AB"),"AB",IF(AND('Marks Entry'!AA74="ML",'Marks Entry'!AB74="ML"),"RE",IF('Marks Entry'!AA74="","",ROUNDUP(('Marks Entry'!AA74+'Marks Entry'!AB74)*30/100,0)))))</f>
        <v/>
      </c>
      <c r="AY72" s="381" t="str">
        <f t="shared" si="165"/>
        <v/>
      </c>
      <c r="AZ72" s="361">
        <f t="shared" si="166"/>
        <v>0</v>
      </c>
      <c r="BA72" s="361">
        <f t="shared" si="167"/>
        <v>0</v>
      </c>
      <c r="BB72" s="362" t="str">
        <f t="shared" si="168"/>
        <v/>
      </c>
      <c r="BC72" s="361" t="str">
        <f t="shared" si="169"/>
        <v/>
      </c>
      <c r="BD72" s="361" t="str">
        <f t="shared" si="170"/>
        <v/>
      </c>
      <c r="BE72" s="361" t="str">
        <f t="shared" si="171"/>
        <v/>
      </c>
      <c r="BF72" s="363" t="str">
        <f>IF('Marks Entry'!AC74="","",'Marks Entry'!AC74)</f>
        <v/>
      </c>
      <c r="BG72" s="356" t="str">
        <f>IF('Marks Entry'!AE74="","",'Marks Entry'!AE74)</f>
        <v/>
      </c>
      <c r="BH72" s="356" t="str">
        <f>IF('Marks Entry'!AF74="","",'Marks Entry'!AF74)</f>
        <v/>
      </c>
      <c r="BI72" s="356" t="str">
        <f>IF('Marks Entry'!AG74="","",'Marks Entry'!AG74)</f>
        <v/>
      </c>
      <c r="BJ72" s="357" t="str">
        <f t="shared" si="172"/>
        <v/>
      </c>
      <c r="BK72" s="380" t="str">
        <f t="shared" si="173"/>
        <v/>
      </c>
      <c r="BL72" s="356" t="str">
        <f>IF('Marks Entry'!AH74="","",'Marks Entry'!AH74)</f>
        <v/>
      </c>
      <c r="BM72" s="356" t="str">
        <f>IF('Marks Entry'!AI74="","",'Marks Entry'!AI74)</f>
        <v/>
      </c>
      <c r="BN72" s="356" t="str">
        <f t="shared" si="174"/>
        <v/>
      </c>
      <c r="BO72" s="380" t="str">
        <f t="shared" si="175"/>
        <v/>
      </c>
      <c r="BP72" s="377" t="str">
        <f>IF(AND($B72="NSO",$E72=""),"",IF(AND('Marks Entry'!AJ74="AB",'Marks Entry'!AK74="AB"),"AB",IF(AND('Marks Entry'!AJ74="ML",'Marks Entry'!AK74="ML"),"RE",IF('Marks Entry'!AJ74="","",ROUNDUP(('Marks Entry'!AJ74+'Marks Entry'!AK74)*30/100,0)))))</f>
        <v/>
      </c>
      <c r="BQ72" s="381" t="str">
        <f t="shared" si="176"/>
        <v/>
      </c>
      <c r="BR72" s="361">
        <f t="shared" si="177"/>
        <v>0</v>
      </c>
      <c r="BS72" s="361">
        <f t="shared" si="178"/>
        <v>0</v>
      </c>
      <c r="BT72" s="362" t="str">
        <f t="shared" si="179"/>
        <v/>
      </c>
      <c r="BU72" s="361" t="str">
        <f t="shared" si="180"/>
        <v/>
      </c>
      <c r="BV72" s="361" t="str">
        <f t="shared" si="181"/>
        <v/>
      </c>
      <c r="BW72" s="361" t="str">
        <f t="shared" si="182"/>
        <v/>
      </c>
      <c r="BX72" s="363" t="str">
        <f>IF('Marks Entry'!AL74="","",'Marks Entry'!AL74)</f>
        <v/>
      </c>
      <c r="BY72" s="356" t="str">
        <f>IF('Marks Entry'!AN74="","",'Marks Entry'!AN74)</f>
        <v/>
      </c>
      <c r="BZ72" s="356" t="str">
        <f>IF('Marks Entry'!AO74="","",'Marks Entry'!AO74)</f>
        <v/>
      </c>
      <c r="CA72" s="356" t="str">
        <f>IF('Marks Entry'!AP74="","",'Marks Entry'!AP74)</f>
        <v/>
      </c>
      <c r="CB72" s="357" t="str">
        <f t="shared" si="183"/>
        <v/>
      </c>
      <c r="CC72" s="380" t="str">
        <f t="shared" si="184"/>
        <v/>
      </c>
      <c r="CD72" s="356" t="str">
        <f>IF('Marks Entry'!AQ74="","",'Marks Entry'!AQ74)</f>
        <v/>
      </c>
      <c r="CE72" s="356" t="str">
        <f>IF('Marks Entry'!AR74="","",'Marks Entry'!AR74)</f>
        <v/>
      </c>
      <c r="CF72" s="356" t="str">
        <f t="shared" si="185"/>
        <v/>
      </c>
      <c r="CG72" s="380" t="str">
        <f t="shared" si="186"/>
        <v/>
      </c>
      <c r="CH72" s="377" t="str">
        <f>IF(AND($B72="NSO",$E72=""),"",IF(AND('Marks Entry'!AS74="AB",'Marks Entry'!AT74="AB"),"AB",IF(AND('Marks Entry'!AS74="ML",'Marks Entry'!AT74="ML"),"RE",IF('Marks Entry'!AS74="","",ROUNDUP(('Marks Entry'!AS74+'Marks Entry'!AT74)*30/100,0)))))</f>
        <v/>
      </c>
      <c r="CI72" s="381" t="str">
        <f t="shared" si="187"/>
        <v/>
      </c>
      <c r="CJ72" s="361">
        <f t="shared" si="188"/>
        <v>0</v>
      </c>
      <c r="CK72" s="361">
        <f t="shared" si="189"/>
        <v>0</v>
      </c>
      <c r="CL72" s="362" t="str">
        <f t="shared" si="190"/>
        <v/>
      </c>
      <c r="CM72" s="361" t="str">
        <f t="shared" si="191"/>
        <v/>
      </c>
      <c r="CN72" s="361" t="str">
        <f t="shared" si="192"/>
        <v/>
      </c>
      <c r="CO72" s="361" t="str">
        <f t="shared" si="193"/>
        <v/>
      </c>
      <c r="CP72" s="363" t="str">
        <f>IF('Marks Entry'!AU74="","",'Marks Entry'!AU74)</f>
        <v/>
      </c>
      <c r="CQ72" s="356" t="str">
        <f>IF('Marks Entry'!AW74="","",'Marks Entry'!AW74)</f>
        <v/>
      </c>
      <c r="CR72" s="356" t="str">
        <f>IF('Marks Entry'!AX74="","",'Marks Entry'!AX74)</f>
        <v/>
      </c>
      <c r="CS72" s="356" t="str">
        <f>IF('Marks Entry'!AY74="","",'Marks Entry'!AY74)</f>
        <v/>
      </c>
      <c r="CT72" s="357" t="str">
        <f t="shared" si="194"/>
        <v/>
      </c>
      <c r="CU72" s="380" t="str">
        <f t="shared" si="195"/>
        <v/>
      </c>
      <c r="CV72" s="356" t="str">
        <f>IF('Marks Entry'!AZ74="","",'Marks Entry'!AZ74)</f>
        <v/>
      </c>
      <c r="CW72" s="356" t="str">
        <f>IF('Marks Entry'!BA74="","",'Marks Entry'!BA74)</f>
        <v/>
      </c>
      <c r="CX72" s="356" t="str">
        <f t="shared" si="196"/>
        <v/>
      </c>
      <c r="CY72" s="380" t="str">
        <f t="shared" si="197"/>
        <v/>
      </c>
      <c r="CZ72" s="377" t="str">
        <f>IF(AND($B72="NSO",$E72=""),"",IF(AND('Marks Entry'!BB74="AB",'Marks Entry'!BC74="AB"),"AB",IF(AND('Marks Entry'!BB74="ML",'Marks Entry'!BC74="ML"),"RE",IF('Marks Entry'!BB74="","",ROUNDUP(('Marks Entry'!BB74+'Marks Entry'!BC74)*30/100,0)))))</f>
        <v/>
      </c>
      <c r="DA72" s="381" t="str">
        <f t="shared" si="198"/>
        <v/>
      </c>
      <c r="DB72" s="361">
        <f t="shared" si="199"/>
        <v>0</v>
      </c>
      <c r="DC72" s="361">
        <f t="shared" si="200"/>
        <v>0</v>
      </c>
      <c r="DD72" s="362" t="str">
        <f t="shared" si="201"/>
        <v/>
      </c>
      <c r="DE72" s="361" t="str">
        <f t="shared" si="202"/>
        <v/>
      </c>
      <c r="DF72" s="361" t="str">
        <f t="shared" si="203"/>
        <v/>
      </c>
      <c r="DG72" s="361" t="str">
        <f t="shared" si="204"/>
        <v/>
      </c>
      <c r="DH72" s="361">
        <f t="shared" si="205"/>
        <v>0</v>
      </c>
      <c r="DI72" s="382" t="str">
        <f t="shared" si="206"/>
        <v/>
      </c>
      <c r="DJ72" s="382" t="str">
        <f t="shared" si="207"/>
        <v/>
      </c>
      <c r="DK72" s="382" t="str">
        <f t="shared" si="208"/>
        <v/>
      </c>
      <c r="DL72" s="382" t="str">
        <f t="shared" si="209"/>
        <v/>
      </c>
      <c r="DM72" s="382" t="str">
        <f t="shared" si="210"/>
        <v/>
      </c>
      <c r="DN72" s="382" t="str">
        <f t="shared" si="211"/>
        <v/>
      </c>
      <c r="DO72" s="365">
        <f t="shared" si="212"/>
        <v>0</v>
      </c>
      <c r="DP72" s="365">
        <f t="shared" si="213"/>
        <v>0</v>
      </c>
      <c r="DQ72" s="365">
        <f t="shared" si="214"/>
        <v>0</v>
      </c>
      <c r="DR72" s="365">
        <f t="shared" si="215"/>
        <v>0</v>
      </c>
      <c r="DS72" s="365">
        <f t="shared" si="216"/>
        <v>0</v>
      </c>
      <c r="DT72" s="383" t="str">
        <f t="shared" si="217"/>
        <v/>
      </c>
      <c r="DU72" s="482" t="str">
        <f>IF('Marks Entry'!BD74="","",'Marks Entry'!BD74)</f>
        <v/>
      </c>
      <c r="DV72" s="482" t="str">
        <f>IF('Marks Entry'!BE74="","",'Marks Entry'!BE74)</f>
        <v/>
      </c>
      <c r="DW72" s="482" t="str">
        <f>IF('Marks Entry'!BF74="","",'Marks Entry'!BF74)</f>
        <v/>
      </c>
      <c r="DX72" s="384" t="str">
        <f t="shared" si="218"/>
        <v/>
      </c>
      <c r="DY72" s="356" t="str">
        <f t="shared" si="219"/>
        <v/>
      </c>
      <c r="DZ72" s="385" t="str">
        <f t="shared" si="220"/>
        <v/>
      </c>
      <c r="EA72" s="356" t="str">
        <f t="shared" si="221"/>
        <v/>
      </c>
      <c r="EB72" s="385" t="str">
        <f t="shared" si="222"/>
        <v/>
      </c>
      <c r="EC72" s="356" t="str">
        <f t="shared" si="223"/>
        <v/>
      </c>
      <c r="ED72" s="356" t="str">
        <f t="shared" si="224"/>
        <v/>
      </c>
      <c r="EE72" s="356" t="str">
        <f t="shared" si="225"/>
        <v/>
      </c>
      <c r="EF72" s="386" t="str">
        <f t="shared" si="226"/>
        <v/>
      </c>
      <c r="EG72" s="385" t="str">
        <f t="shared" si="227"/>
        <v/>
      </c>
      <c r="EH72" s="356" t="str">
        <f t="shared" si="228"/>
        <v/>
      </c>
      <c r="EI72" s="356" t="str">
        <f t="shared" si="229"/>
        <v/>
      </c>
      <c r="EJ72" s="356" t="str">
        <f t="shared" si="230"/>
        <v/>
      </c>
      <c r="EK72" s="356" t="str">
        <f t="shared" si="231"/>
        <v/>
      </c>
      <c r="EL72" s="385" t="str">
        <f t="shared" si="232"/>
        <v/>
      </c>
      <c r="EM72" s="356" t="str">
        <f t="shared" si="233"/>
        <v/>
      </c>
      <c r="EN72" s="356" t="str">
        <f t="shared" si="234"/>
        <v/>
      </c>
      <c r="EO72" s="356" t="str">
        <f t="shared" si="235"/>
        <v/>
      </c>
      <c r="EP72" s="356" t="str">
        <f t="shared" si="236"/>
        <v/>
      </c>
      <c r="EQ72" s="385" t="str">
        <f t="shared" si="237"/>
        <v/>
      </c>
      <c r="ER72" s="356" t="str">
        <f t="shared" si="238"/>
        <v/>
      </c>
      <c r="ES72" s="356" t="str">
        <f t="shared" si="239"/>
        <v/>
      </c>
      <c r="ET72" s="356" t="str">
        <f t="shared" si="240"/>
        <v/>
      </c>
      <c r="EU72" s="356" t="str">
        <f t="shared" si="241"/>
        <v/>
      </c>
      <c r="EV72" s="385" t="str">
        <f t="shared" si="242"/>
        <v/>
      </c>
      <c r="EW72" s="385" t="str">
        <f t="shared" si="243"/>
        <v/>
      </c>
      <c r="EX72" s="387" t="str">
        <f>IF('Student DATA Entry'!I69="","",'Student DATA Entry'!I69)</f>
        <v/>
      </c>
      <c r="EY72" s="388" t="str">
        <f>IF('Student DATA Entry'!J69="","",'Student DATA Entry'!J69)</f>
        <v/>
      </c>
      <c r="EZ72" s="373" t="str">
        <f t="shared" si="244"/>
        <v xml:space="preserve">      </v>
      </c>
      <c r="FA72" s="373" t="str">
        <f t="shared" si="245"/>
        <v xml:space="preserve">      </v>
      </c>
      <c r="FB72" s="373" t="str">
        <f t="shared" si="246"/>
        <v xml:space="preserve">      </v>
      </c>
      <c r="FC72" s="373" t="str">
        <f t="shared" si="247"/>
        <v xml:space="preserve">              </v>
      </c>
      <c r="FD72" s="373" t="str">
        <f t="shared" si="248"/>
        <v xml:space="preserve"> </v>
      </c>
      <c r="FE72" s="484" t="str">
        <f t="shared" si="249"/>
        <v/>
      </c>
      <c r="FF72" s="390" t="str">
        <f t="shared" si="250"/>
        <v/>
      </c>
      <c r="FG72" s="483" t="str">
        <f t="shared" si="251"/>
        <v/>
      </c>
      <c r="FH72" s="392" t="str">
        <f t="shared" si="140"/>
        <v/>
      </c>
      <c r="FI72" s="482" t="str">
        <f t="shared" si="252"/>
        <v/>
      </c>
    </row>
    <row r="73" spans="1:165" s="393" customFormat="1" ht="22" customHeight="1">
      <c r="A73" s="375">
        <v>68</v>
      </c>
      <c r="B73" s="376" t="str">
        <f>IF('Marks Entry'!B75="","",VALUE('Marks Entry'!B75))</f>
        <v/>
      </c>
      <c r="C73" s="377" t="str">
        <f>IF('Marks Entry'!C75="","",'Marks Entry'!C75)</f>
        <v/>
      </c>
      <c r="D73" s="378" t="str">
        <f>IF('Marks Entry'!D75="","",'Marks Entry'!D75)</f>
        <v/>
      </c>
      <c r="E73" s="379" t="str">
        <f>IF('Marks Entry'!E75="","",'Marks Entry'!E75)</f>
        <v/>
      </c>
      <c r="F73" s="379" t="str">
        <f>IF('Marks Entry'!F75="","",'Marks Entry'!F75)</f>
        <v/>
      </c>
      <c r="G73" s="379" t="str">
        <f>IF('Marks Entry'!G75="","",'Marks Entry'!G75)</f>
        <v/>
      </c>
      <c r="H73" s="356" t="str">
        <f>IF('Marks Entry'!H75="","",'Marks Entry'!H75)</f>
        <v/>
      </c>
      <c r="I73" s="356" t="str">
        <f>IF('Marks Entry'!I75="","",'Marks Entry'!I75)</f>
        <v/>
      </c>
      <c r="J73" s="356" t="str">
        <f>IF('Marks Entry'!J75="","",'Marks Entry'!J75)</f>
        <v/>
      </c>
      <c r="K73" s="356" t="str">
        <f>IF('Marks Entry'!K75="","",'Marks Entry'!K75)</f>
        <v/>
      </c>
      <c r="L73" s="356" t="str">
        <f>IF('Marks Entry'!L75="","",'Marks Entry'!L75)</f>
        <v/>
      </c>
      <c r="M73" s="357" t="str">
        <f t="shared" si="141"/>
        <v/>
      </c>
      <c r="N73" s="380" t="str">
        <f t="shared" si="142"/>
        <v/>
      </c>
      <c r="O73" s="356" t="str">
        <f>IF('Marks Entry'!M75="","",'Marks Entry'!M75)</f>
        <v/>
      </c>
      <c r="P73" s="380" t="str">
        <f t="shared" si="143"/>
        <v/>
      </c>
      <c r="Q73" s="377" t="str">
        <f>IF(AND($B73="NSO",$E73="",O73=""),"",IF(AND('Marks Entry'!N75="AB"),"AB",IF(AND('Marks Entry'!N75="ML"),"RE",IF('Marks Entry'!N75="","",ROUNDUP('Marks Entry'!N75*30/100,0)))))</f>
        <v/>
      </c>
      <c r="R73" s="381" t="str">
        <f t="shared" si="144"/>
        <v/>
      </c>
      <c r="S73" s="361">
        <f t="shared" si="145"/>
        <v>0</v>
      </c>
      <c r="T73" s="361">
        <f t="shared" si="146"/>
        <v>0</v>
      </c>
      <c r="U73" s="362" t="str">
        <f t="shared" si="147"/>
        <v/>
      </c>
      <c r="V73" s="361" t="str">
        <f t="shared" si="148"/>
        <v/>
      </c>
      <c r="W73" s="361" t="str">
        <f t="shared" si="149"/>
        <v/>
      </c>
      <c r="X73" s="361" t="str">
        <f t="shared" si="150"/>
        <v/>
      </c>
      <c r="Y73" s="356" t="str">
        <f>IF('Marks Entry'!O75="","",'Marks Entry'!O75)</f>
        <v/>
      </c>
      <c r="Z73" s="356" t="str">
        <f>IF('Marks Entry'!P75="","",'Marks Entry'!P75)</f>
        <v/>
      </c>
      <c r="AA73" s="356" t="str">
        <f>IF('Marks Entry'!Q75="","",'Marks Entry'!Q75)</f>
        <v/>
      </c>
      <c r="AB73" s="357" t="str">
        <f t="shared" si="151"/>
        <v/>
      </c>
      <c r="AC73" s="380" t="str">
        <f t="shared" si="152"/>
        <v/>
      </c>
      <c r="AD73" s="356" t="str">
        <f>IF('Marks Entry'!R75="","",'Marks Entry'!R75)</f>
        <v/>
      </c>
      <c r="AE73" s="380" t="str">
        <f t="shared" si="153"/>
        <v/>
      </c>
      <c r="AF73" s="377" t="str">
        <f>IF(AND($B73="NSO",$E73=""),"",IF(AND('Marks Entry'!S75="AB"),"AB",IF(AND('Marks Entry'!S75="ML"),"RE",IF('Marks Entry'!S75="","",ROUNDUP('Marks Entry'!S75*30/100,0)))))</f>
        <v/>
      </c>
      <c r="AG73" s="381" t="str">
        <f t="shared" si="154"/>
        <v/>
      </c>
      <c r="AH73" s="361">
        <f t="shared" si="155"/>
        <v>0</v>
      </c>
      <c r="AI73" s="361">
        <f t="shared" si="156"/>
        <v>0</v>
      </c>
      <c r="AJ73" s="362" t="str">
        <f t="shared" si="157"/>
        <v/>
      </c>
      <c r="AK73" s="361" t="str">
        <f t="shared" si="158"/>
        <v/>
      </c>
      <c r="AL73" s="361" t="str">
        <f t="shared" si="159"/>
        <v/>
      </c>
      <c r="AM73" s="361" t="str">
        <f t="shared" si="160"/>
        <v/>
      </c>
      <c r="AN73" s="363" t="str">
        <f>IF('Marks Entry'!T75="","",'Marks Entry'!T75)</f>
        <v/>
      </c>
      <c r="AO73" s="356" t="str">
        <f>IF('Marks Entry'!V75="","",'Marks Entry'!V75)</f>
        <v/>
      </c>
      <c r="AP73" s="356" t="str">
        <f>IF('Marks Entry'!W75="","",'Marks Entry'!W75)</f>
        <v/>
      </c>
      <c r="AQ73" s="356" t="str">
        <f>IF('Marks Entry'!X75="","",'Marks Entry'!X75)</f>
        <v/>
      </c>
      <c r="AR73" s="357" t="str">
        <f t="shared" si="161"/>
        <v/>
      </c>
      <c r="AS73" s="380" t="str">
        <f t="shared" si="162"/>
        <v/>
      </c>
      <c r="AT73" s="356" t="str">
        <f>IF('Marks Entry'!Y75="","",'Marks Entry'!Y75)</f>
        <v/>
      </c>
      <c r="AU73" s="356" t="str">
        <f>IF('Marks Entry'!Z75="","",'Marks Entry'!Z75)</f>
        <v/>
      </c>
      <c r="AV73" s="356" t="str">
        <f t="shared" si="163"/>
        <v/>
      </c>
      <c r="AW73" s="380" t="str">
        <f t="shared" si="164"/>
        <v/>
      </c>
      <c r="AX73" s="377" t="str">
        <f>IF(AND($B73="NSO",$E73=""),"",IF(AND('Marks Entry'!AA75="AB",'Marks Entry'!AB75="AB"),"AB",IF(AND('Marks Entry'!AA75="ML",'Marks Entry'!AB75="ML"),"RE",IF('Marks Entry'!AA75="","",ROUNDUP(('Marks Entry'!AA75+'Marks Entry'!AB75)*30/100,0)))))</f>
        <v/>
      </c>
      <c r="AY73" s="381" t="str">
        <f t="shared" si="165"/>
        <v/>
      </c>
      <c r="AZ73" s="361">
        <f t="shared" si="166"/>
        <v>0</v>
      </c>
      <c r="BA73" s="361">
        <f t="shared" si="167"/>
        <v>0</v>
      </c>
      <c r="BB73" s="362" t="str">
        <f t="shared" si="168"/>
        <v/>
      </c>
      <c r="BC73" s="361" t="str">
        <f t="shared" si="169"/>
        <v/>
      </c>
      <c r="BD73" s="361" t="str">
        <f t="shared" si="170"/>
        <v/>
      </c>
      <c r="BE73" s="361" t="str">
        <f t="shared" si="171"/>
        <v/>
      </c>
      <c r="BF73" s="363" t="str">
        <f>IF('Marks Entry'!AC75="","",'Marks Entry'!AC75)</f>
        <v/>
      </c>
      <c r="BG73" s="356" t="str">
        <f>IF('Marks Entry'!AE75="","",'Marks Entry'!AE75)</f>
        <v/>
      </c>
      <c r="BH73" s="356" t="str">
        <f>IF('Marks Entry'!AF75="","",'Marks Entry'!AF75)</f>
        <v/>
      </c>
      <c r="BI73" s="356" t="str">
        <f>IF('Marks Entry'!AG75="","",'Marks Entry'!AG75)</f>
        <v/>
      </c>
      <c r="BJ73" s="357" t="str">
        <f t="shared" si="172"/>
        <v/>
      </c>
      <c r="BK73" s="380" t="str">
        <f t="shared" si="173"/>
        <v/>
      </c>
      <c r="BL73" s="356" t="str">
        <f>IF('Marks Entry'!AH75="","",'Marks Entry'!AH75)</f>
        <v/>
      </c>
      <c r="BM73" s="356" t="str">
        <f>IF('Marks Entry'!AI75="","",'Marks Entry'!AI75)</f>
        <v/>
      </c>
      <c r="BN73" s="356" t="str">
        <f t="shared" si="174"/>
        <v/>
      </c>
      <c r="BO73" s="380" t="str">
        <f t="shared" si="175"/>
        <v/>
      </c>
      <c r="BP73" s="377" t="str">
        <f>IF(AND($B73="NSO",$E73=""),"",IF(AND('Marks Entry'!AJ75="AB",'Marks Entry'!AK75="AB"),"AB",IF(AND('Marks Entry'!AJ75="ML",'Marks Entry'!AK75="ML"),"RE",IF('Marks Entry'!AJ75="","",ROUNDUP(('Marks Entry'!AJ75+'Marks Entry'!AK75)*30/100,0)))))</f>
        <v/>
      </c>
      <c r="BQ73" s="381" t="str">
        <f t="shared" si="176"/>
        <v/>
      </c>
      <c r="BR73" s="361">
        <f t="shared" si="177"/>
        <v>0</v>
      </c>
      <c r="BS73" s="361">
        <f t="shared" si="178"/>
        <v>0</v>
      </c>
      <c r="BT73" s="362" t="str">
        <f t="shared" si="179"/>
        <v/>
      </c>
      <c r="BU73" s="361" t="str">
        <f t="shared" si="180"/>
        <v/>
      </c>
      <c r="BV73" s="361" t="str">
        <f t="shared" si="181"/>
        <v/>
      </c>
      <c r="BW73" s="361" t="str">
        <f t="shared" si="182"/>
        <v/>
      </c>
      <c r="BX73" s="363" t="str">
        <f>IF('Marks Entry'!AL75="","",'Marks Entry'!AL75)</f>
        <v/>
      </c>
      <c r="BY73" s="356" t="str">
        <f>IF('Marks Entry'!AN75="","",'Marks Entry'!AN75)</f>
        <v/>
      </c>
      <c r="BZ73" s="356" t="str">
        <f>IF('Marks Entry'!AO75="","",'Marks Entry'!AO75)</f>
        <v/>
      </c>
      <c r="CA73" s="356" t="str">
        <f>IF('Marks Entry'!AP75="","",'Marks Entry'!AP75)</f>
        <v/>
      </c>
      <c r="CB73" s="357" t="str">
        <f t="shared" si="183"/>
        <v/>
      </c>
      <c r="CC73" s="380" t="str">
        <f t="shared" si="184"/>
        <v/>
      </c>
      <c r="CD73" s="356" t="str">
        <f>IF('Marks Entry'!AQ75="","",'Marks Entry'!AQ75)</f>
        <v/>
      </c>
      <c r="CE73" s="356" t="str">
        <f>IF('Marks Entry'!AR75="","",'Marks Entry'!AR75)</f>
        <v/>
      </c>
      <c r="CF73" s="356" t="str">
        <f t="shared" si="185"/>
        <v/>
      </c>
      <c r="CG73" s="380" t="str">
        <f t="shared" si="186"/>
        <v/>
      </c>
      <c r="CH73" s="377" t="str">
        <f>IF(AND($B73="NSO",$E73=""),"",IF(AND('Marks Entry'!AS75="AB",'Marks Entry'!AT75="AB"),"AB",IF(AND('Marks Entry'!AS75="ML",'Marks Entry'!AT75="ML"),"RE",IF('Marks Entry'!AS75="","",ROUNDUP(('Marks Entry'!AS75+'Marks Entry'!AT75)*30/100,0)))))</f>
        <v/>
      </c>
      <c r="CI73" s="381" t="str">
        <f t="shared" si="187"/>
        <v/>
      </c>
      <c r="CJ73" s="361">
        <f t="shared" si="188"/>
        <v>0</v>
      </c>
      <c r="CK73" s="361">
        <f t="shared" si="189"/>
        <v>0</v>
      </c>
      <c r="CL73" s="362" t="str">
        <f t="shared" si="190"/>
        <v/>
      </c>
      <c r="CM73" s="361" t="str">
        <f t="shared" si="191"/>
        <v/>
      </c>
      <c r="CN73" s="361" t="str">
        <f t="shared" si="192"/>
        <v/>
      </c>
      <c r="CO73" s="361" t="str">
        <f t="shared" si="193"/>
        <v/>
      </c>
      <c r="CP73" s="363" t="str">
        <f>IF('Marks Entry'!AU75="","",'Marks Entry'!AU75)</f>
        <v/>
      </c>
      <c r="CQ73" s="356" t="str">
        <f>IF('Marks Entry'!AW75="","",'Marks Entry'!AW75)</f>
        <v/>
      </c>
      <c r="CR73" s="356" t="str">
        <f>IF('Marks Entry'!AX75="","",'Marks Entry'!AX75)</f>
        <v/>
      </c>
      <c r="CS73" s="356" t="str">
        <f>IF('Marks Entry'!AY75="","",'Marks Entry'!AY75)</f>
        <v/>
      </c>
      <c r="CT73" s="357" t="str">
        <f t="shared" si="194"/>
        <v/>
      </c>
      <c r="CU73" s="380" t="str">
        <f t="shared" si="195"/>
        <v/>
      </c>
      <c r="CV73" s="356" t="str">
        <f>IF('Marks Entry'!AZ75="","",'Marks Entry'!AZ75)</f>
        <v/>
      </c>
      <c r="CW73" s="356" t="str">
        <f>IF('Marks Entry'!BA75="","",'Marks Entry'!BA75)</f>
        <v/>
      </c>
      <c r="CX73" s="356" t="str">
        <f t="shared" si="196"/>
        <v/>
      </c>
      <c r="CY73" s="380" t="str">
        <f t="shared" si="197"/>
        <v/>
      </c>
      <c r="CZ73" s="377" t="str">
        <f>IF(AND($B73="NSO",$E73=""),"",IF(AND('Marks Entry'!BB75="AB",'Marks Entry'!BC75="AB"),"AB",IF(AND('Marks Entry'!BB75="ML",'Marks Entry'!BC75="ML"),"RE",IF('Marks Entry'!BB75="","",ROUNDUP(('Marks Entry'!BB75+'Marks Entry'!BC75)*30/100,0)))))</f>
        <v/>
      </c>
      <c r="DA73" s="381" t="str">
        <f t="shared" si="198"/>
        <v/>
      </c>
      <c r="DB73" s="361">
        <f t="shared" si="199"/>
        <v>0</v>
      </c>
      <c r="DC73" s="361">
        <f t="shared" si="200"/>
        <v>0</v>
      </c>
      <c r="DD73" s="362" t="str">
        <f t="shared" si="201"/>
        <v/>
      </c>
      <c r="DE73" s="361" t="str">
        <f t="shared" si="202"/>
        <v/>
      </c>
      <c r="DF73" s="361" t="str">
        <f t="shared" si="203"/>
        <v/>
      </c>
      <c r="DG73" s="361" t="str">
        <f t="shared" si="204"/>
        <v/>
      </c>
      <c r="DH73" s="361">
        <f t="shared" si="205"/>
        <v>0</v>
      </c>
      <c r="DI73" s="382" t="str">
        <f t="shared" si="206"/>
        <v/>
      </c>
      <c r="DJ73" s="382" t="str">
        <f t="shared" si="207"/>
        <v/>
      </c>
      <c r="DK73" s="382" t="str">
        <f t="shared" si="208"/>
        <v/>
      </c>
      <c r="DL73" s="382" t="str">
        <f t="shared" si="209"/>
        <v/>
      </c>
      <c r="DM73" s="382" t="str">
        <f t="shared" si="210"/>
        <v/>
      </c>
      <c r="DN73" s="382" t="str">
        <f t="shared" si="211"/>
        <v/>
      </c>
      <c r="DO73" s="365">
        <f t="shared" si="212"/>
        <v>0</v>
      </c>
      <c r="DP73" s="365">
        <f t="shared" si="213"/>
        <v>0</v>
      </c>
      <c r="DQ73" s="365">
        <f t="shared" si="214"/>
        <v>0</v>
      </c>
      <c r="DR73" s="365">
        <f t="shared" si="215"/>
        <v>0</v>
      </c>
      <c r="DS73" s="365">
        <f t="shared" si="216"/>
        <v>0</v>
      </c>
      <c r="DT73" s="383" t="str">
        <f t="shared" si="217"/>
        <v/>
      </c>
      <c r="DU73" s="482" t="str">
        <f>IF('Marks Entry'!BD75="","",'Marks Entry'!BD75)</f>
        <v/>
      </c>
      <c r="DV73" s="482" t="str">
        <f>IF('Marks Entry'!BE75="","",'Marks Entry'!BE75)</f>
        <v/>
      </c>
      <c r="DW73" s="482" t="str">
        <f>IF('Marks Entry'!BF75="","",'Marks Entry'!BF75)</f>
        <v/>
      </c>
      <c r="DX73" s="384" t="str">
        <f t="shared" si="218"/>
        <v/>
      </c>
      <c r="DY73" s="356" t="str">
        <f t="shared" si="219"/>
        <v/>
      </c>
      <c r="DZ73" s="385" t="str">
        <f t="shared" si="220"/>
        <v/>
      </c>
      <c r="EA73" s="356" t="str">
        <f t="shared" si="221"/>
        <v/>
      </c>
      <c r="EB73" s="385" t="str">
        <f t="shared" si="222"/>
        <v/>
      </c>
      <c r="EC73" s="356" t="str">
        <f t="shared" si="223"/>
        <v/>
      </c>
      <c r="ED73" s="356" t="str">
        <f t="shared" si="224"/>
        <v/>
      </c>
      <c r="EE73" s="356" t="str">
        <f t="shared" si="225"/>
        <v/>
      </c>
      <c r="EF73" s="386" t="str">
        <f t="shared" si="226"/>
        <v/>
      </c>
      <c r="EG73" s="385" t="str">
        <f t="shared" si="227"/>
        <v/>
      </c>
      <c r="EH73" s="356" t="str">
        <f t="shared" si="228"/>
        <v/>
      </c>
      <c r="EI73" s="356" t="str">
        <f t="shared" si="229"/>
        <v/>
      </c>
      <c r="EJ73" s="356" t="str">
        <f t="shared" si="230"/>
        <v/>
      </c>
      <c r="EK73" s="356" t="str">
        <f t="shared" si="231"/>
        <v/>
      </c>
      <c r="EL73" s="385" t="str">
        <f t="shared" si="232"/>
        <v/>
      </c>
      <c r="EM73" s="356" t="str">
        <f t="shared" si="233"/>
        <v/>
      </c>
      <c r="EN73" s="356" t="str">
        <f t="shared" si="234"/>
        <v/>
      </c>
      <c r="EO73" s="356" t="str">
        <f t="shared" si="235"/>
        <v/>
      </c>
      <c r="EP73" s="356" t="str">
        <f t="shared" si="236"/>
        <v/>
      </c>
      <c r="EQ73" s="385" t="str">
        <f t="shared" si="237"/>
        <v/>
      </c>
      <c r="ER73" s="356" t="str">
        <f t="shared" si="238"/>
        <v/>
      </c>
      <c r="ES73" s="356" t="str">
        <f t="shared" si="239"/>
        <v/>
      </c>
      <c r="ET73" s="356" t="str">
        <f t="shared" si="240"/>
        <v/>
      </c>
      <c r="EU73" s="356" t="str">
        <f t="shared" si="241"/>
        <v/>
      </c>
      <c r="EV73" s="385" t="str">
        <f t="shared" si="242"/>
        <v/>
      </c>
      <c r="EW73" s="385" t="str">
        <f t="shared" si="243"/>
        <v/>
      </c>
      <c r="EX73" s="387" t="str">
        <f>IF('Student DATA Entry'!I70="","",'Student DATA Entry'!I70)</f>
        <v/>
      </c>
      <c r="EY73" s="388" t="str">
        <f>IF('Student DATA Entry'!J70="","",'Student DATA Entry'!J70)</f>
        <v/>
      </c>
      <c r="EZ73" s="373" t="str">
        <f t="shared" si="244"/>
        <v xml:space="preserve">      </v>
      </c>
      <c r="FA73" s="373" t="str">
        <f t="shared" si="245"/>
        <v xml:space="preserve">      </v>
      </c>
      <c r="FB73" s="373" t="str">
        <f t="shared" si="246"/>
        <v xml:space="preserve">      </v>
      </c>
      <c r="FC73" s="373" t="str">
        <f t="shared" si="247"/>
        <v xml:space="preserve">              </v>
      </c>
      <c r="FD73" s="373" t="str">
        <f t="shared" si="248"/>
        <v xml:space="preserve"> </v>
      </c>
      <c r="FE73" s="484" t="str">
        <f t="shared" si="249"/>
        <v/>
      </c>
      <c r="FF73" s="390" t="str">
        <f t="shared" si="250"/>
        <v/>
      </c>
      <c r="FG73" s="483" t="str">
        <f t="shared" si="251"/>
        <v/>
      </c>
      <c r="FH73" s="392" t="str">
        <f t="shared" si="140"/>
        <v/>
      </c>
      <c r="FI73" s="482" t="str">
        <f t="shared" si="252"/>
        <v/>
      </c>
    </row>
    <row r="74" spans="1:165" s="393" customFormat="1" ht="22" customHeight="1">
      <c r="A74" s="375">
        <v>69</v>
      </c>
      <c r="B74" s="376" t="str">
        <f>IF('Marks Entry'!B76="","",VALUE('Marks Entry'!B76))</f>
        <v/>
      </c>
      <c r="C74" s="377" t="str">
        <f>IF('Marks Entry'!C76="","",'Marks Entry'!C76)</f>
        <v/>
      </c>
      <c r="D74" s="378" t="str">
        <f>IF('Marks Entry'!D76="","",'Marks Entry'!D76)</f>
        <v/>
      </c>
      <c r="E74" s="379" t="str">
        <f>IF('Marks Entry'!E76="","",'Marks Entry'!E76)</f>
        <v/>
      </c>
      <c r="F74" s="379" t="str">
        <f>IF('Marks Entry'!F76="","",'Marks Entry'!F76)</f>
        <v/>
      </c>
      <c r="G74" s="379" t="str">
        <f>IF('Marks Entry'!G76="","",'Marks Entry'!G76)</f>
        <v/>
      </c>
      <c r="H74" s="356" t="str">
        <f>IF('Marks Entry'!H76="","",'Marks Entry'!H76)</f>
        <v/>
      </c>
      <c r="I74" s="356" t="str">
        <f>IF('Marks Entry'!I76="","",'Marks Entry'!I76)</f>
        <v/>
      </c>
      <c r="J74" s="356" t="str">
        <f>IF('Marks Entry'!J76="","",'Marks Entry'!J76)</f>
        <v/>
      </c>
      <c r="K74" s="356" t="str">
        <f>IF('Marks Entry'!K76="","",'Marks Entry'!K76)</f>
        <v/>
      </c>
      <c r="L74" s="356" t="str">
        <f>IF('Marks Entry'!L76="","",'Marks Entry'!L76)</f>
        <v/>
      </c>
      <c r="M74" s="357" t="str">
        <f t="shared" si="141"/>
        <v/>
      </c>
      <c r="N74" s="380" t="str">
        <f t="shared" si="142"/>
        <v/>
      </c>
      <c r="O74" s="356" t="str">
        <f>IF('Marks Entry'!M76="","",'Marks Entry'!M76)</f>
        <v/>
      </c>
      <c r="P74" s="380" t="str">
        <f t="shared" si="143"/>
        <v/>
      </c>
      <c r="Q74" s="377" t="str">
        <f>IF(AND($B74="NSO",$E74="",O74=""),"",IF(AND('Marks Entry'!N76="AB"),"AB",IF(AND('Marks Entry'!N76="ML"),"RE",IF('Marks Entry'!N76="","",ROUNDUP('Marks Entry'!N76*30/100,0)))))</f>
        <v/>
      </c>
      <c r="R74" s="381" t="str">
        <f t="shared" si="144"/>
        <v/>
      </c>
      <c r="S74" s="361">
        <f t="shared" si="145"/>
        <v>0</v>
      </c>
      <c r="T74" s="361">
        <f t="shared" si="146"/>
        <v>0</v>
      </c>
      <c r="U74" s="362" t="str">
        <f t="shared" si="147"/>
        <v/>
      </c>
      <c r="V74" s="361" t="str">
        <f t="shared" si="148"/>
        <v/>
      </c>
      <c r="W74" s="361" t="str">
        <f t="shared" si="149"/>
        <v/>
      </c>
      <c r="X74" s="361" t="str">
        <f t="shared" si="150"/>
        <v/>
      </c>
      <c r="Y74" s="356" t="str">
        <f>IF('Marks Entry'!O76="","",'Marks Entry'!O76)</f>
        <v/>
      </c>
      <c r="Z74" s="356" t="str">
        <f>IF('Marks Entry'!P76="","",'Marks Entry'!P76)</f>
        <v/>
      </c>
      <c r="AA74" s="356" t="str">
        <f>IF('Marks Entry'!Q76="","",'Marks Entry'!Q76)</f>
        <v/>
      </c>
      <c r="AB74" s="357" t="str">
        <f t="shared" si="151"/>
        <v/>
      </c>
      <c r="AC74" s="380" t="str">
        <f t="shared" si="152"/>
        <v/>
      </c>
      <c r="AD74" s="356" t="str">
        <f>IF('Marks Entry'!R76="","",'Marks Entry'!R76)</f>
        <v/>
      </c>
      <c r="AE74" s="380" t="str">
        <f t="shared" si="153"/>
        <v/>
      </c>
      <c r="AF74" s="377" t="str">
        <f>IF(AND($B74="NSO",$E74=""),"",IF(AND('Marks Entry'!S76="AB"),"AB",IF(AND('Marks Entry'!S76="ML"),"RE",IF('Marks Entry'!S76="","",ROUNDUP('Marks Entry'!S76*30/100,0)))))</f>
        <v/>
      </c>
      <c r="AG74" s="381" t="str">
        <f t="shared" si="154"/>
        <v/>
      </c>
      <c r="AH74" s="361">
        <f t="shared" si="155"/>
        <v>0</v>
      </c>
      <c r="AI74" s="361">
        <f t="shared" si="156"/>
        <v>0</v>
      </c>
      <c r="AJ74" s="362" t="str">
        <f t="shared" si="157"/>
        <v/>
      </c>
      <c r="AK74" s="361" t="str">
        <f t="shared" si="158"/>
        <v/>
      </c>
      <c r="AL74" s="361" t="str">
        <f t="shared" si="159"/>
        <v/>
      </c>
      <c r="AM74" s="361" t="str">
        <f t="shared" si="160"/>
        <v/>
      </c>
      <c r="AN74" s="363" t="str">
        <f>IF('Marks Entry'!T76="","",'Marks Entry'!T76)</f>
        <v/>
      </c>
      <c r="AO74" s="356" t="str">
        <f>IF('Marks Entry'!V76="","",'Marks Entry'!V76)</f>
        <v/>
      </c>
      <c r="AP74" s="356" t="str">
        <f>IF('Marks Entry'!W76="","",'Marks Entry'!W76)</f>
        <v/>
      </c>
      <c r="AQ74" s="356" t="str">
        <f>IF('Marks Entry'!X76="","",'Marks Entry'!X76)</f>
        <v/>
      </c>
      <c r="AR74" s="357" t="str">
        <f t="shared" si="161"/>
        <v/>
      </c>
      <c r="AS74" s="380" t="str">
        <f t="shared" si="162"/>
        <v/>
      </c>
      <c r="AT74" s="356" t="str">
        <f>IF('Marks Entry'!Y76="","",'Marks Entry'!Y76)</f>
        <v/>
      </c>
      <c r="AU74" s="356" t="str">
        <f>IF('Marks Entry'!Z76="","",'Marks Entry'!Z76)</f>
        <v/>
      </c>
      <c r="AV74" s="356" t="str">
        <f t="shared" si="163"/>
        <v/>
      </c>
      <c r="AW74" s="380" t="str">
        <f t="shared" si="164"/>
        <v/>
      </c>
      <c r="AX74" s="377" t="str">
        <f>IF(AND($B74="NSO",$E74=""),"",IF(AND('Marks Entry'!AA76="AB",'Marks Entry'!AB76="AB"),"AB",IF(AND('Marks Entry'!AA76="ML",'Marks Entry'!AB76="ML"),"RE",IF('Marks Entry'!AA76="","",ROUNDUP(('Marks Entry'!AA76+'Marks Entry'!AB76)*30/100,0)))))</f>
        <v/>
      </c>
      <c r="AY74" s="381" t="str">
        <f t="shared" si="165"/>
        <v/>
      </c>
      <c r="AZ74" s="361">
        <f t="shared" si="166"/>
        <v>0</v>
      </c>
      <c r="BA74" s="361">
        <f t="shared" si="167"/>
        <v>0</v>
      </c>
      <c r="BB74" s="362" t="str">
        <f t="shared" si="168"/>
        <v/>
      </c>
      <c r="BC74" s="361" t="str">
        <f t="shared" si="169"/>
        <v/>
      </c>
      <c r="BD74" s="361" t="str">
        <f t="shared" si="170"/>
        <v/>
      </c>
      <c r="BE74" s="361" t="str">
        <f t="shared" si="171"/>
        <v/>
      </c>
      <c r="BF74" s="363" t="str">
        <f>IF('Marks Entry'!AC76="","",'Marks Entry'!AC76)</f>
        <v/>
      </c>
      <c r="BG74" s="356" t="str">
        <f>IF('Marks Entry'!AE76="","",'Marks Entry'!AE76)</f>
        <v/>
      </c>
      <c r="BH74" s="356" t="str">
        <f>IF('Marks Entry'!AF76="","",'Marks Entry'!AF76)</f>
        <v/>
      </c>
      <c r="BI74" s="356" t="str">
        <f>IF('Marks Entry'!AG76="","",'Marks Entry'!AG76)</f>
        <v/>
      </c>
      <c r="BJ74" s="357" t="str">
        <f t="shared" si="172"/>
        <v/>
      </c>
      <c r="BK74" s="380" t="str">
        <f t="shared" si="173"/>
        <v/>
      </c>
      <c r="BL74" s="356" t="str">
        <f>IF('Marks Entry'!AH76="","",'Marks Entry'!AH76)</f>
        <v/>
      </c>
      <c r="BM74" s="356" t="str">
        <f>IF('Marks Entry'!AI76="","",'Marks Entry'!AI76)</f>
        <v/>
      </c>
      <c r="BN74" s="356" t="str">
        <f t="shared" si="174"/>
        <v/>
      </c>
      <c r="BO74" s="380" t="str">
        <f t="shared" si="175"/>
        <v/>
      </c>
      <c r="BP74" s="377" t="str">
        <f>IF(AND($B74="NSO",$E74=""),"",IF(AND('Marks Entry'!AJ76="AB",'Marks Entry'!AK76="AB"),"AB",IF(AND('Marks Entry'!AJ76="ML",'Marks Entry'!AK76="ML"),"RE",IF('Marks Entry'!AJ76="","",ROUNDUP(('Marks Entry'!AJ76+'Marks Entry'!AK76)*30/100,0)))))</f>
        <v/>
      </c>
      <c r="BQ74" s="381" t="str">
        <f t="shared" si="176"/>
        <v/>
      </c>
      <c r="BR74" s="361">
        <f t="shared" si="177"/>
        <v>0</v>
      </c>
      <c r="BS74" s="361">
        <f t="shared" si="178"/>
        <v>0</v>
      </c>
      <c r="BT74" s="362" t="str">
        <f t="shared" si="179"/>
        <v/>
      </c>
      <c r="BU74" s="361" t="str">
        <f t="shared" si="180"/>
        <v/>
      </c>
      <c r="BV74" s="361" t="str">
        <f t="shared" si="181"/>
        <v/>
      </c>
      <c r="BW74" s="361" t="str">
        <f t="shared" si="182"/>
        <v/>
      </c>
      <c r="BX74" s="363" t="str">
        <f>IF('Marks Entry'!AL76="","",'Marks Entry'!AL76)</f>
        <v/>
      </c>
      <c r="BY74" s="356" t="str">
        <f>IF('Marks Entry'!AN76="","",'Marks Entry'!AN76)</f>
        <v/>
      </c>
      <c r="BZ74" s="356" t="str">
        <f>IF('Marks Entry'!AO76="","",'Marks Entry'!AO76)</f>
        <v/>
      </c>
      <c r="CA74" s="356" t="str">
        <f>IF('Marks Entry'!AP76="","",'Marks Entry'!AP76)</f>
        <v/>
      </c>
      <c r="CB74" s="357" t="str">
        <f t="shared" si="183"/>
        <v/>
      </c>
      <c r="CC74" s="380" t="str">
        <f t="shared" si="184"/>
        <v/>
      </c>
      <c r="CD74" s="356" t="str">
        <f>IF('Marks Entry'!AQ76="","",'Marks Entry'!AQ76)</f>
        <v/>
      </c>
      <c r="CE74" s="356" t="str">
        <f>IF('Marks Entry'!AR76="","",'Marks Entry'!AR76)</f>
        <v/>
      </c>
      <c r="CF74" s="356" t="str">
        <f t="shared" si="185"/>
        <v/>
      </c>
      <c r="CG74" s="380" t="str">
        <f t="shared" si="186"/>
        <v/>
      </c>
      <c r="CH74" s="377" t="str">
        <f>IF(AND($B74="NSO",$E74=""),"",IF(AND('Marks Entry'!AS76="AB",'Marks Entry'!AT76="AB"),"AB",IF(AND('Marks Entry'!AS76="ML",'Marks Entry'!AT76="ML"),"RE",IF('Marks Entry'!AS76="","",ROUNDUP(('Marks Entry'!AS76+'Marks Entry'!AT76)*30/100,0)))))</f>
        <v/>
      </c>
      <c r="CI74" s="381" t="str">
        <f t="shared" si="187"/>
        <v/>
      </c>
      <c r="CJ74" s="361">
        <f t="shared" si="188"/>
        <v>0</v>
      </c>
      <c r="CK74" s="361">
        <f t="shared" si="189"/>
        <v>0</v>
      </c>
      <c r="CL74" s="362" t="str">
        <f t="shared" si="190"/>
        <v/>
      </c>
      <c r="CM74" s="361" t="str">
        <f t="shared" si="191"/>
        <v/>
      </c>
      <c r="CN74" s="361" t="str">
        <f t="shared" si="192"/>
        <v/>
      </c>
      <c r="CO74" s="361" t="str">
        <f t="shared" si="193"/>
        <v/>
      </c>
      <c r="CP74" s="363" t="str">
        <f>IF('Marks Entry'!AU76="","",'Marks Entry'!AU76)</f>
        <v/>
      </c>
      <c r="CQ74" s="356" t="str">
        <f>IF('Marks Entry'!AW76="","",'Marks Entry'!AW76)</f>
        <v/>
      </c>
      <c r="CR74" s="356" t="str">
        <f>IF('Marks Entry'!AX76="","",'Marks Entry'!AX76)</f>
        <v/>
      </c>
      <c r="CS74" s="356" t="str">
        <f>IF('Marks Entry'!AY76="","",'Marks Entry'!AY76)</f>
        <v/>
      </c>
      <c r="CT74" s="357" t="str">
        <f t="shared" si="194"/>
        <v/>
      </c>
      <c r="CU74" s="380" t="str">
        <f t="shared" si="195"/>
        <v/>
      </c>
      <c r="CV74" s="356" t="str">
        <f>IF('Marks Entry'!AZ76="","",'Marks Entry'!AZ76)</f>
        <v/>
      </c>
      <c r="CW74" s="356" t="str">
        <f>IF('Marks Entry'!BA76="","",'Marks Entry'!BA76)</f>
        <v/>
      </c>
      <c r="CX74" s="356" t="str">
        <f t="shared" si="196"/>
        <v/>
      </c>
      <c r="CY74" s="380" t="str">
        <f t="shared" si="197"/>
        <v/>
      </c>
      <c r="CZ74" s="377" t="str">
        <f>IF(AND($B74="NSO",$E74=""),"",IF(AND('Marks Entry'!BB76="AB",'Marks Entry'!BC76="AB"),"AB",IF(AND('Marks Entry'!BB76="ML",'Marks Entry'!BC76="ML"),"RE",IF('Marks Entry'!BB76="","",ROUNDUP(('Marks Entry'!BB76+'Marks Entry'!BC76)*30/100,0)))))</f>
        <v/>
      </c>
      <c r="DA74" s="381" t="str">
        <f t="shared" si="198"/>
        <v/>
      </c>
      <c r="DB74" s="361">
        <f t="shared" si="199"/>
        <v>0</v>
      </c>
      <c r="DC74" s="361">
        <f t="shared" si="200"/>
        <v>0</v>
      </c>
      <c r="DD74" s="362" t="str">
        <f t="shared" si="201"/>
        <v/>
      </c>
      <c r="DE74" s="361" t="str">
        <f t="shared" si="202"/>
        <v/>
      </c>
      <c r="DF74" s="361" t="str">
        <f t="shared" si="203"/>
        <v/>
      </c>
      <c r="DG74" s="361" t="str">
        <f t="shared" si="204"/>
        <v/>
      </c>
      <c r="DH74" s="361">
        <f t="shared" si="205"/>
        <v>0</v>
      </c>
      <c r="DI74" s="382" t="str">
        <f t="shared" si="206"/>
        <v/>
      </c>
      <c r="DJ74" s="382" t="str">
        <f t="shared" si="207"/>
        <v/>
      </c>
      <c r="DK74" s="382" t="str">
        <f t="shared" si="208"/>
        <v/>
      </c>
      <c r="DL74" s="382" t="str">
        <f t="shared" si="209"/>
        <v/>
      </c>
      <c r="DM74" s="382" t="str">
        <f t="shared" si="210"/>
        <v/>
      </c>
      <c r="DN74" s="382" t="str">
        <f t="shared" si="211"/>
        <v/>
      </c>
      <c r="DO74" s="365">
        <f t="shared" si="212"/>
        <v>0</v>
      </c>
      <c r="DP74" s="365">
        <f t="shared" si="213"/>
        <v>0</v>
      </c>
      <c r="DQ74" s="365">
        <f t="shared" si="214"/>
        <v>0</v>
      </c>
      <c r="DR74" s="365">
        <f t="shared" si="215"/>
        <v>0</v>
      </c>
      <c r="DS74" s="365">
        <f t="shared" si="216"/>
        <v>0</v>
      </c>
      <c r="DT74" s="383" t="str">
        <f t="shared" si="217"/>
        <v/>
      </c>
      <c r="DU74" s="482" t="str">
        <f>IF('Marks Entry'!BD76="","",'Marks Entry'!BD76)</f>
        <v/>
      </c>
      <c r="DV74" s="482" t="str">
        <f>IF('Marks Entry'!BE76="","",'Marks Entry'!BE76)</f>
        <v/>
      </c>
      <c r="DW74" s="482" t="str">
        <f>IF('Marks Entry'!BF76="","",'Marks Entry'!BF76)</f>
        <v/>
      </c>
      <c r="DX74" s="384" t="str">
        <f t="shared" si="218"/>
        <v/>
      </c>
      <c r="DY74" s="356" t="str">
        <f t="shared" si="219"/>
        <v/>
      </c>
      <c r="DZ74" s="385" t="str">
        <f t="shared" si="220"/>
        <v/>
      </c>
      <c r="EA74" s="356" t="str">
        <f t="shared" si="221"/>
        <v/>
      </c>
      <c r="EB74" s="385" t="str">
        <f t="shared" si="222"/>
        <v/>
      </c>
      <c r="EC74" s="356" t="str">
        <f t="shared" si="223"/>
        <v/>
      </c>
      <c r="ED74" s="356" t="str">
        <f t="shared" si="224"/>
        <v/>
      </c>
      <c r="EE74" s="356" t="str">
        <f t="shared" si="225"/>
        <v/>
      </c>
      <c r="EF74" s="386" t="str">
        <f t="shared" si="226"/>
        <v/>
      </c>
      <c r="EG74" s="385" t="str">
        <f t="shared" si="227"/>
        <v/>
      </c>
      <c r="EH74" s="356" t="str">
        <f t="shared" si="228"/>
        <v/>
      </c>
      <c r="EI74" s="356" t="str">
        <f t="shared" si="229"/>
        <v/>
      </c>
      <c r="EJ74" s="356" t="str">
        <f t="shared" si="230"/>
        <v/>
      </c>
      <c r="EK74" s="356" t="str">
        <f t="shared" si="231"/>
        <v/>
      </c>
      <c r="EL74" s="385" t="str">
        <f t="shared" si="232"/>
        <v/>
      </c>
      <c r="EM74" s="356" t="str">
        <f t="shared" si="233"/>
        <v/>
      </c>
      <c r="EN74" s="356" t="str">
        <f t="shared" si="234"/>
        <v/>
      </c>
      <c r="EO74" s="356" t="str">
        <f t="shared" si="235"/>
        <v/>
      </c>
      <c r="EP74" s="356" t="str">
        <f t="shared" si="236"/>
        <v/>
      </c>
      <c r="EQ74" s="385" t="str">
        <f t="shared" si="237"/>
        <v/>
      </c>
      <c r="ER74" s="356" t="str">
        <f t="shared" si="238"/>
        <v/>
      </c>
      <c r="ES74" s="356" t="str">
        <f t="shared" si="239"/>
        <v/>
      </c>
      <c r="ET74" s="356" t="str">
        <f t="shared" si="240"/>
        <v/>
      </c>
      <c r="EU74" s="356" t="str">
        <f t="shared" si="241"/>
        <v/>
      </c>
      <c r="EV74" s="385" t="str">
        <f t="shared" si="242"/>
        <v/>
      </c>
      <c r="EW74" s="385" t="str">
        <f t="shared" si="243"/>
        <v/>
      </c>
      <c r="EX74" s="387" t="str">
        <f>IF('Student DATA Entry'!I71="","",'Student DATA Entry'!I71)</f>
        <v/>
      </c>
      <c r="EY74" s="388" t="str">
        <f>IF('Student DATA Entry'!J71="","",'Student DATA Entry'!J71)</f>
        <v/>
      </c>
      <c r="EZ74" s="373" t="str">
        <f t="shared" si="244"/>
        <v xml:space="preserve">      </v>
      </c>
      <c r="FA74" s="373" t="str">
        <f t="shared" si="245"/>
        <v xml:space="preserve">      </v>
      </c>
      <c r="FB74" s="373" t="str">
        <f t="shared" si="246"/>
        <v xml:space="preserve">      </v>
      </c>
      <c r="FC74" s="373" t="str">
        <f t="shared" si="247"/>
        <v xml:space="preserve">              </v>
      </c>
      <c r="FD74" s="373" t="str">
        <f t="shared" si="248"/>
        <v xml:space="preserve"> </v>
      </c>
      <c r="FE74" s="484" t="str">
        <f t="shared" si="249"/>
        <v/>
      </c>
      <c r="FF74" s="390" t="str">
        <f t="shared" si="250"/>
        <v/>
      </c>
      <c r="FG74" s="483" t="str">
        <f t="shared" si="251"/>
        <v/>
      </c>
      <c r="FH74" s="392" t="str">
        <f t="shared" si="140"/>
        <v/>
      </c>
      <c r="FI74" s="482" t="str">
        <f t="shared" si="252"/>
        <v/>
      </c>
    </row>
    <row r="75" spans="1:165" s="393" customFormat="1" ht="22" customHeight="1">
      <c r="A75" s="375">
        <v>70</v>
      </c>
      <c r="B75" s="376" t="str">
        <f>IF('Marks Entry'!B77="","",VALUE('Marks Entry'!B77))</f>
        <v/>
      </c>
      <c r="C75" s="377" t="str">
        <f>IF('Marks Entry'!C77="","",'Marks Entry'!C77)</f>
        <v/>
      </c>
      <c r="D75" s="378" t="str">
        <f>IF('Marks Entry'!D77="","",'Marks Entry'!D77)</f>
        <v/>
      </c>
      <c r="E75" s="379" t="str">
        <f>IF('Marks Entry'!E77="","",'Marks Entry'!E77)</f>
        <v/>
      </c>
      <c r="F75" s="379" t="str">
        <f>IF('Marks Entry'!F77="","",'Marks Entry'!F77)</f>
        <v/>
      </c>
      <c r="G75" s="379" t="str">
        <f>IF('Marks Entry'!G77="","",'Marks Entry'!G77)</f>
        <v/>
      </c>
      <c r="H75" s="356" t="str">
        <f>IF('Marks Entry'!H77="","",'Marks Entry'!H77)</f>
        <v/>
      </c>
      <c r="I75" s="356" t="str">
        <f>IF('Marks Entry'!I77="","",'Marks Entry'!I77)</f>
        <v/>
      </c>
      <c r="J75" s="356" t="str">
        <f>IF('Marks Entry'!J77="","",'Marks Entry'!J77)</f>
        <v/>
      </c>
      <c r="K75" s="356" t="str">
        <f>IF('Marks Entry'!K77="","",'Marks Entry'!K77)</f>
        <v/>
      </c>
      <c r="L75" s="356" t="str">
        <f>IF('Marks Entry'!L77="","",'Marks Entry'!L77)</f>
        <v/>
      </c>
      <c r="M75" s="357" t="str">
        <f t="shared" si="141"/>
        <v/>
      </c>
      <c r="N75" s="380" t="str">
        <f t="shared" si="142"/>
        <v/>
      </c>
      <c r="O75" s="356" t="str">
        <f>IF('Marks Entry'!M77="","",'Marks Entry'!M77)</f>
        <v/>
      </c>
      <c r="P75" s="380" t="str">
        <f t="shared" si="143"/>
        <v/>
      </c>
      <c r="Q75" s="377" t="str">
        <f>IF(AND($B75="NSO",$E75="",O75=""),"",IF(AND('Marks Entry'!N77="AB"),"AB",IF(AND('Marks Entry'!N77="ML"),"RE",IF('Marks Entry'!N77="","",ROUNDUP('Marks Entry'!N77*30/100,0)))))</f>
        <v/>
      </c>
      <c r="R75" s="381" t="str">
        <f t="shared" si="144"/>
        <v/>
      </c>
      <c r="S75" s="361">
        <f t="shared" si="145"/>
        <v>0</v>
      </c>
      <c r="T75" s="361">
        <f t="shared" si="146"/>
        <v>0</v>
      </c>
      <c r="U75" s="362" t="str">
        <f t="shared" si="147"/>
        <v/>
      </c>
      <c r="V75" s="361" t="str">
        <f t="shared" si="148"/>
        <v/>
      </c>
      <c r="W75" s="361" t="str">
        <f t="shared" si="149"/>
        <v/>
      </c>
      <c r="X75" s="361" t="str">
        <f t="shared" si="150"/>
        <v/>
      </c>
      <c r="Y75" s="356" t="str">
        <f>IF('Marks Entry'!O77="","",'Marks Entry'!O77)</f>
        <v/>
      </c>
      <c r="Z75" s="356" t="str">
        <f>IF('Marks Entry'!P77="","",'Marks Entry'!P77)</f>
        <v/>
      </c>
      <c r="AA75" s="356" t="str">
        <f>IF('Marks Entry'!Q77="","",'Marks Entry'!Q77)</f>
        <v/>
      </c>
      <c r="AB75" s="357" t="str">
        <f t="shared" si="151"/>
        <v/>
      </c>
      <c r="AC75" s="380" t="str">
        <f t="shared" si="152"/>
        <v/>
      </c>
      <c r="AD75" s="356" t="str">
        <f>IF('Marks Entry'!R77="","",'Marks Entry'!R77)</f>
        <v/>
      </c>
      <c r="AE75" s="380" t="str">
        <f t="shared" si="153"/>
        <v/>
      </c>
      <c r="AF75" s="377" t="str">
        <f>IF(AND($B75="NSO",$E75=""),"",IF(AND('Marks Entry'!S77="AB"),"AB",IF(AND('Marks Entry'!S77="ML"),"RE",IF('Marks Entry'!S77="","",ROUNDUP('Marks Entry'!S77*30/100,0)))))</f>
        <v/>
      </c>
      <c r="AG75" s="381" t="str">
        <f t="shared" si="154"/>
        <v/>
      </c>
      <c r="AH75" s="361">
        <f t="shared" si="155"/>
        <v>0</v>
      </c>
      <c r="AI75" s="361">
        <f t="shared" si="156"/>
        <v>0</v>
      </c>
      <c r="AJ75" s="362" t="str">
        <f t="shared" si="157"/>
        <v/>
      </c>
      <c r="AK75" s="361" t="str">
        <f t="shared" si="158"/>
        <v/>
      </c>
      <c r="AL75" s="361" t="str">
        <f t="shared" si="159"/>
        <v/>
      </c>
      <c r="AM75" s="361" t="str">
        <f t="shared" si="160"/>
        <v/>
      </c>
      <c r="AN75" s="363" t="str">
        <f>IF('Marks Entry'!T77="","",'Marks Entry'!T77)</f>
        <v/>
      </c>
      <c r="AO75" s="356" t="str">
        <f>IF('Marks Entry'!V77="","",'Marks Entry'!V77)</f>
        <v/>
      </c>
      <c r="AP75" s="356" t="str">
        <f>IF('Marks Entry'!W77="","",'Marks Entry'!W77)</f>
        <v/>
      </c>
      <c r="AQ75" s="356" t="str">
        <f>IF('Marks Entry'!X77="","",'Marks Entry'!X77)</f>
        <v/>
      </c>
      <c r="AR75" s="357" t="str">
        <f t="shared" si="161"/>
        <v/>
      </c>
      <c r="AS75" s="380" t="str">
        <f t="shared" si="162"/>
        <v/>
      </c>
      <c r="AT75" s="356" t="str">
        <f>IF('Marks Entry'!Y77="","",'Marks Entry'!Y77)</f>
        <v/>
      </c>
      <c r="AU75" s="356" t="str">
        <f>IF('Marks Entry'!Z77="","",'Marks Entry'!Z77)</f>
        <v/>
      </c>
      <c r="AV75" s="356" t="str">
        <f t="shared" si="163"/>
        <v/>
      </c>
      <c r="AW75" s="380" t="str">
        <f t="shared" si="164"/>
        <v/>
      </c>
      <c r="AX75" s="377" t="str">
        <f>IF(AND($B75="NSO",$E75=""),"",IF(AND('Marks Entry'!AA77="AB",'Marks Entry'!AB77="AB"),"AB",IF(AND('Marks Entry'!AA77="ML",'Marks Entry'!AB77="ML"),"RE",IF('Marks Entry'!AA77="","",ROUNDUP(('Marks Entry'!AA77+'Marks Entry'!AB77)*30/100,0)))))</f>
        <v/>
      </c>
      <c r="AY75" s="381" t="str">
        <f t="shared" si="165"/>
        <v/>
      </c>
      <c r="AZ75" s="361">
        <f t="shared" si="166"/>
        <v>0</v>
      </c>
      <c r="BA75" s="361">
        <f t="shared" si="167"/>
        <v>0</v>
      </c>
      <c r="BB75" s="362" t="str">
        <f t="shared" si="168"/>
        <v/>
      </c>
      <c r="BC75" s="361" t="str">
        <f t="shared" si="169"/>
        <v/>
      </c>
      <c r="BD75" s="361" t="str">
        <f t="shared" si="170"/>
        <v/>
      </c>
      <c r="BE75" s="361" t="str">
        <f t="shared" si="171"/>
        <v/>
      </c>
      <c r="BF75" s="363" t="str">
        <f>IF('Marks Entry'!AC77="","",'Marks Entry'!AC77)</f>
        <v/>
      </c>
      <c r="BG75" s="356" t="str">
        <f>IF('Marks Entry'!AE77="","",'Marks Entry'!AE77)</f>
        <v/>
      </c>
      <c r="BH75" s="356" t="str">
        <f>IF('Marks Entry'!AF77="","",'Marks Entry'!AF77)</f>
        <v/>
      </c>
      <c r="BI75" s="356" t="str">
        <f>IF('Marks Entry'!AG77="","",'Marks Entry'!AG77)</f>
        <v/>
      </c>
      <c r="BJ75" s="357" t="str">
        <f t="shared" si="172"/>
        <v/>
      </c>
      <c r="BK75" s="380" t="str">
        <f t="shared" si="173"/>
        <v/>
      </c>
      <c r="BL75" s="356" t="str">
        <f>IF('Marks Entry'!AH77="","",'Marks Entry'!AH77)</f>
        <v/>
      </c>
      <c r="BM75" s="356" t="str">
        <f>IF('Marks Entry'!AI77="","",'Marks Entry'!AI77)</f>
        <v/>
      </c>
      <c r="BN75" s="356" t="str">
        <f t="shared" si="174"/>
        <v/>
      </c>
      <c r="BO75" s="380" t="str">
        <f t="shared" si="175"/>
        <v/>
      </c>
      <c r="BP75" s="377" t="str">
        <f>IF(AND($B75="NSO",$E75=""),"",IF(AND('Marks Entry'!AJ77="AB",'Marks Entry'!AK77="AB"),"AB",IF(AND('Marks Entry'!AJ77="ML",'Marks Entry'!AK77="ML"),"RE",IF('Marks Entry'!AJ77="","",ROUNDUP(('Marks Entry'!AJ77+'Marks Entry'!AK77)*30/100,0)))))</f>
        <v/>
      </c>
      <c r="BQ75" s="381" t="str">
        <f t="shared" si="176"/>
        <v/>
      </c>
      <c r="BR75" s="361">
        <f t="shared" si="177"/>
        <v>0</v>
      </c>
      <c r="BS75" s="361">
        <f t="shared" si="178"/>
        <v>0</v>
      </c>
      <c r="BT75" s="362" t="str">
        <f t="shared" si="179"/>
        <v/>
      </c>
      <c r="BU75" s="361" t="str">
        <f t="shared" si="180"/>
        <v/>
      </c>
      <c r="BV75" s="361" t="str">
        <f t="shared" si="181"/>
        <v/>
      </c>
      <c r="BW75" s="361" t="str">
        <f t="shared" si="182"/>
        <v/>
      </c>
      <c r="BX75" s="363" t="str">
        <f>IF('Marks Entry'!AL77="","",'Marks Entry'!AL77)</f>
        <v/>
      </c>
      <c r="BY75" s="356" t="str">
        <f>IF('Marks Entry'!AN77="","",'Marks Entry'!AN77)</f>
        <v/>
      </c>
      <c r="BZ75" s="356" t="str">
        <f>IF('Marks Entry'!AO77="","",'Marks Entry'!AO77)</f>
        <v/>
      </c>
      <c r="CA75" s="356" t="str">
        <f>IF('Marks Entry'!AP77="","",'Marks Entry'!AP77)</f>
        <v/>
      </c>
      <c r="CB75" s="357" t="str">
        <f t="shared" si="183"/>
        <v/>
      </c>
      <c r="CC75" s="380" t="str">
        <f t="shared" si="184"/>
        <v/>
      </c>
      <c r="CD75" s="356" t="str">
        <f>IF('Marks Entry'!AQ77="","",'Marks Entry'!AQ77)</f>
        <v/>
      </c>
      <c r="CE75" s="356" t="str">
        <f>IF('Marks Entry'!AR77="","",'Marks Entry'!AR77)</f>
        <v/>
      </c>
      <c r="CF75" s="356" t="str">
        <f t="shared" si="185"/>
        <v/>
      </c>
      <c r="CG75" s="380" t="str">
        <f t="shared" si="186"/>
        <v/>
      </c>
      <c r="CH75" s="377" t="str">
        <f>IF(AND($B75="NSO",$E75=""),"",IF(AND('Marks Entry'!AS77="AB",'Marks Entry'!AT77="AB"),"AB",IF(AND('Marks Entry'!AS77="ML",'Marks Entry'!AT77="ML"),"RE",IF('Marks Entry'!AS77="","",ROUNDUP(('Marks Entry'!AS77+'Marks Entry'!AT77)*30/100,0)))))</f>
        <v/>
      </c>
      <c r="CI75" s="381" t="str">
        <f t="shared" si="187"/>
        <v/>
      </c>
      <c r="CJ75" s="361">
        <f t="shared" si="188"/>
        <v>0</v>
      </c>
      <c r="CK75" s="361">
        <f t="shared" si="189"/>
        <v>0</v>
      </c>
      <c r="CL75" s="362" t="str">
        <f t="shared" si="190"/>
        <v/>
      </c>
      <c r="CM75" s="361" t="str">
        <f t="shared" si="191"/>
        <v/>
      </c>
      <c r="CN75" s="361" t="str">
        <f t="shared" si="192"/>
        <v/>
      </c>
      <c r="CO75" s="361" t="str">
        <f t="shared" si="193"/>
        <v/>
      </c>
      <c r="CP75" s="363" t="str">
        <f>IF('Marks Entry'!AU77="","",'Marks Entry'!AU77)</f>
        <v/>
      </c>
      <c r="CQ75" s="356" t="str">
        <f>IF('Marks Entry'!AW77="","",'Marks Entry'!AW77)</f>
        <v/>
      </c>
      <c r="CR75" s="356" t="str">
        <f>IF('Marks Entry'!AX77="","",'Marks Entry'!AX77)</f>
        <v/>
      </c>
      <c r="CS75" s="356" t="str">
        <f>IF('Marks Entry'!AY77="","",'Marks Entry'!AY77)</f>
        <v/>
      </c>
      <c r="CT75" s="357" t="str">
        <f t="shared" si="194"/>
        <v/>
      </c>
      <c r="CU75" s="380" t="str">
        <f t="shared" si="195"/>
        <v/>
      </c>
      <c r="CV75" s="356" t="str">
        <f>IF('Marks Entry'!AZ77="","",'Marks Entry'!AZ77)</f>
        <v/>
      </c>
      <c r="CW75" s="356" t="str">
        <f>IF('Marks Entry'!BA77="","",'Marks Entry'!BA77)</f>
        <v/>
      </c>
      <c r="CX75" s="356" t="str">
        <f t="shared" si="196"/>
        <v/>
      </c>
      <c r="CY75" s="380" t="str">
        <f t="shared" si="197"/>
        <v/>
      </c>
      <c r="CZ75" s="377" t="str">
        <f>IF(AND($B75="NSO",$E75=""),"",IF(AND('Marks Entry'!BB77="AB",'Marks Entry'!BC77="AB"),"AB",IF(AND('Marks Entry'!BB77="ML",'Marks Entry'!BC77="ML"),"RE",IF('Marks Entry'!BB77="","",ROUNDUP(('Marks Entry'!BB77+'Marks Entry'!BC77)*30/100,0)))))</f>
        <v/>
      </c>
      <c r="DA75" s="381" t="str">
        <f t="shared" si="198"/>
        <v/>
      </c>
      <c r="DB75" s="361">
        <f t="shared" si="199"/>
        <v>0</v>
      </c>
      <c r="DC75" s="361">
        <f t="shared" si="200"/>
        <v>0</v>
      </c>
      <c r="DD75" s="362" t="str">
        <f t="shared" si="201"/>
        <v/>
      </c>
      <c r="DE75" s="361" t="str">
        <f t="shared" si="202"/>
        <v/>
      </c>
      <c r="DF75" s="361" t="str">
        <f t="shared" si="203"/>
        <v/>
      </c>
      <c r="DG75" s="361" t="str">
        <f t="shared" si="204"/>
        <v/>
      </c>
      <c r="DH75" s="361">
        <f t="shared" si="205"/>
        <v>0</v>
      </c>
      <c r="DI75" s="382" t="str">
        <f t="shared" si="206"/>
        <v/>
      </c>
      <c r="DJ75" s="382" t="str">
        <f t="shared" si="207"/>
        <v/>
      </c>
      <c r="DK75" s="382" t="str">
        <f t="shared" si="208"/>
        <v/>
      </c>
      <c r="DL75" s="382" t="str">
        <f t="shared" si="209"/>
        <v/>
      </c>
      <c r="DM75" s="382" t="str">
        <f t="shared" si="210"/>
        <v/>
      </c>
      <c r="DN75" s="382" t="str">
        <f t="shared" si="211"/>
        <v/>
      </c>
      <c r="DO75" s="365">
        <f t="shared" si="212"/>
        <v>0</v>
      </c>
      <c r="DP75" s="365">
        <f t="shared" si="213"/>
        <v>0</v>
      </c>
      <c r="DQ75" s="365">
        <f t="shared" si="214"/>
        <v>0</v>
      </c>
      <c r="DR75" s="365">
        <f t="shared" si="215"/>
        <v>0</v>
      </c>
      <c r="DS75" s="365">
        <f t="shared" si="216"/>
        <v>0</v>
      </c>
      <c r="DT75" s="383" t="str">
        <f t="shared" si="217"/>
        <v/>
      </c>
      <c r="DU75" s="482" t="str">
        <f>IF('Marks Entry'!BD77="","",'Marks Entry'!BD77)</f>
        <v/>
      </c>
      <c r="DV75" s="482" t="str">
        <f>IF('Marks Entry'!BE77="","",'Marks Entry'!BE77)</f>
        <v/>
      </c>
      <c r="DW75" s="482" t="str">
        <f>IF('Marks Entry'!BF77="","",'Marks Entry'!BF77)</f>
        <v/>
      </c>
      <c r="DX75" s="384" t="str">
        <f t="shared" si="218"/>
        <v/>
      </c>
      <c r="DY75" s="356" t="str">
        <f t="shared" si="219"/>
        <v/>
      </c>
      <c r="DZ75" s="385" t="str">
        <f t="shared" si="220"/>
        <v/>
      </c>
      <c r="EA75" s="356" t="str">
        <f t="shared" si="221"/>
        <v/>
      </c>
      <c r="EB75" s="385" t="str">
        <f t="shared" si="222"/>
        <v/>
      </c>
      <c r="EC75" s="356" t="str">
        <f t="shared" si="223"/>
        <v/>
      </c>
      <c r="ED75" s="356" t="str">
        <f t="shared" si="224"/>
        <v/>
      </c>
      <c r="EE75" s="356" t="str">
        <f t="shared" si="225"/>
        <v/>
      </c>
      <c r="EF75" s="386" t="str">
        <f t="shared" si="226"/>
        <v/>
      </c>
      <c r="EG75" s="385" t="str">
        <f t="shared" si="227"/>
        <v/>
      </c>
      <c r="EH75" s="356" t="str">
        <f t="shared" si="228"/>
        <v/>
      </c>
      <c r="EI75" s="356" t="str">
        <f t="shared" si="229"/>
        <v/>
      </c>
      <c r="EJ75" s="356" t="str">
        <f t="shared" si="230"/>
        <v/>
      </c>
      <c r="EK75" s="356" t="str">
        <f t="shared" si="231"/>
        <v/>
      </c>
      <c r="EL75" s="385" t="str">
        <f t="shared" si="232"/>
        <v/>
      </c>
      <c r="EM75" s="356" t="str">
        <f t="shared" si="233"/>
        <v/>
      </c>
      <c r="EN75" s="356" t="str">
        <f t="shared" si="234"/>
        <v/>
      </c>
      <c r="EO75" s="356" t="str">
        <f t="shared" si="235"/>
        <v/>
      </c>
      <c r="EP75" s="356" t="str">
        <f t="shared" si="236"/>
        <v/>
      </c>
      <c r="EQ75" s="385" t="str">
        <f t="shared" si="237"/>
        <v/>
      </c>
      <c r="ER75" s="356" t="str">
        <f t="shared" si="238"/>
        <v/>
      </c>
      <c r="ES75" s="356" t="str">
        <f t="shared" si="239"/>
        <v/>
      </c>
      <c r="ET75" s="356" t="str">
        <f t="shared" si="240"/>
        <v/>
      </c>
      <c r="EU75" s="356" t="str">
        <f t="shared" si="241"/>
        <v/>
      </c>
      <c r="EV75" s="385" t="str">
        <f t="shared" si="242"/>
        <v/>
      </c>
      <c r="EW75" s="385" t="str">
        <f t="shared" si="243"/>
        <v/>
      </c>
      <c r="EX75" s="387" t="str">
        <f>IF('Student DATA Entry'!I72="","",'Student DATA Entry'!I72)</f>
        <v/>
      </c>
      <c r="EY75" s="388" t="str">
        <f>IF('Student DATA Entry'!J72="","",'Student DATA Entry'!J72)</f>
        <v/>
      </c>
      <c r="EZ75" s="373" t="str">
        <f t="shared" si="244"/>
        <v xml:space="preserve">      </v>
      </c>
      <c r="FA75" s="373" t="str">
        <f t="shared" si="245"/>
        <v xml:space="preserve">      </v>
      </c>
      <c r="FB75" s="373" t="str">
        <f t="shared" si="246"/>
        <v xml:space="preserve">      </v>
      </c>
      <c r="FC75" s="373" t="str">
        <f t="shared" si="247"/>
        <v xml:space="preserve">              </v>
      </c>
      <c r="FD75" s="373" t="str">
        <f t="shared" si="248"/>
        <v xml:space="preserve"> </v>
      </c>
      <c r="FE75" s="484" t="str">
        <f t="shared" si="249"/>
        <v/>
      </c>
      <c r="FF75" s="390" t="str">
        <f t="shared" si="250"/>
        <v/>
      </c>
      <c r="FG75" s="483" t="str">
        <f t="shared" si="251"/>
        <v/>
      </c>
      <c r="FH75" s="392" t="str">
        <f t="shared" si="140"/>
        <v/>
      </c>
      <c r="FI75" s="482" t="str">
        <f t="shared" si="252"/>
        <v/>
      </c>
    </row>
    <row r="76" spans="1:165" s="393" customFormat="1" ht="22" customHeight="1">
      <c r="A76" s="375">
        <v>71</v>
      </c>
      <c r="B76" s="376" t="str">
        <f>IF('Marks Entry'!B78="","",VALUE('Marks Entry'!B78))</f>
        <v/>
      </c>
      <c r="C76" s="377" t="str">
        <f>IF('Marks Entry'!C78="","",'Marks Entry'!C78)</f>
        <v/>
      </c>
      <c r="D76" s="378" t="str">
        <f>IF('Marks Entry'!D78="","",'Marks Entry'!D78)</f>
        <v/>
      </c>
      <c r="E76" s="379" t="str">
        <f>IF('Marks Entry'!E78="","",'Marks Entry'!E78)</f>
        <v/>
      </c>
      <c r="F76" s="379" t="str">
        <f>IF('Marks Entry'!F78="","",'Marks Entry'!F78)</f>
        <v/>
      </c>
      <c r="G76" s="379" t="str">
        <f>IF('Marks Entry'!G78="","",'Marks Entry'!G78)</f>
        <v/>
      </c>
      <c r="H76" s="356" t="str">
        <f>IF('Marks Entry'!H78="","",'Marks Entry'!H78)</f>
        <v/>
      </c>
      <c r="I76" s="356" t="str">
        <f>IF('Marks Entry'!I78="","",'Marks Entry'!I78)</f>
        <v/>
      </c>
      <c r="J76" s="356" t="str">
        <f>IF('Marks Entry'!J78="","",'Marks Entry'!J78)</f>
        <v/>
      </c>
      <c r="K76" s="356" t="str">
        <f>IF('Marks Entry'!K78="","",'Marks Entry'!K78)</f>
        <v/>
      </c>
      <c r="L76" s="356" t="str">
        <f>IF('Marks Entry'!L78="","",'Marks Entry'!L78)</f>
        <v/>
      </c>
      <c r="M76" s="357" t="str">
        <f t="shared" si="141"/>
        <v/>
      </c>
      <c r="N76" s="380" t="str">
        <f t="shared" si="142"/>
        <v/>
      </c>
      <c r="O76" s="356" t="str">
        <f>IF('Marks Entry'!M78="","",'Marks Entry'!M78)</f>
        <v/>
      </c>
      <c r="P76" s="380" t="str">
        <f t="shared" si="143"/>
        <v/>
      </c>
      <c r="Q76" s="377" t="str">
        <f>IF(AND($B76="NSO",$E76="",O76=""),"",IF(AND('Marks Entry'!N78="AB"),"AB",IF(AND('Marks Entry'!N78="ML"),"RE",IF('Marks Entry'!N78="","",ROUNDUP('Marks Entry'!N78*30/100,0)))))</f>
        <v/>
      </c>
      <c r="R76" s="381" t="str">
        <f t="shared" si="144"/>
        <v/>
      </c>
      <c r="S76" s="361">
        <f t="shared" si="145"/>
        <v>0</v>
      </c>
      <c r="T76" s="361">
        <f t="shared" si="146"/>
        <v>0</v>
      </c>
      <c r="U76" s="362" t="str">
        <f t="shared" si="147"/>
        <v/>
      </c>
      <c r="V76" s="361" t="str">
        <f t="shared" si="148"/>
        <v/>
      </c>
      <c r="W76" s="361" t="str">
        <f t="shared" si="149"/>
        <v/>
      </c>
      <c r="X76" s="361" t="str">
        <f t="shared" si="150"/>
        <v/>
      </c>
      <c r="Y76" s="356" t="str">
        <f>IF('Marks Entry'!O78="","",'Marks Entry'!O78)</f>
        <v/>
      </c>
      <c r="Z76" s="356" t="str">
        <f>IF('Marks Entry'!P78="","",'Marks Entry'!P78)</f>
        <v/>
      </c>
      <c r="AA76" s="356" t="str">
        <f>IF('Marks Entry'!Q78="","",'Marks Entry'!Q78)</f>
        <v/>
      </c>
      <c r="AB76" s="357" t="str">
        <f t="shared" si="151"/>
        <v/>
      </c>
      <c r="AC76" s="380" t="str">
        <f t="shared" si="152"/>
        <v/>
      </c>
      <c r="AD76" s="356" t="str">
        <f>IF('Marks Entry'!R78="","",'Marks Entry'!R78)</f>
        <v/>
      </c>
      <c r="AE76" s="380" t="str">
        <f t="shared" si="153"/>
        <v/>
      </c>
      <c r="AF76" s="377" t="str">
        <f>IF(AND($B76="NSO",$E76=""),"",IF(AND('Marks Entry'!S78="AB"),"AB",IF(AND('Marks Entry'!S78="ML"),"RE",IF('Marks Entry'!S78="","",ROUNDUP('Marks Entry'!S78*30/100,0)))))</f>
        <v/>
      </c>
      <c r="AG76" s="381" t="str">
        <f t="shared" si="154"/>
        <v/>
      </c>
      <c r="AH76" s="361">
        <f t="shared" si="155"/>
        <v>0</v>
      </c>
      <c r="AI76" s="361">
        <f t="shared" si="156"/>
        <v>0</v>
      </c>
      <c r="AJ76" s="362" t="str">
        <f t="shared" si="157"/>
        <v/>
      </c>
      <c r="AK76" s="361" t="str">
        <f t="shared" si="158"/>
        <v/>
      </c>
      <c r="AL76" s="361" t="str">
        <f t="shared" si="159"/>
        <v/>
      </c>
      <c r="AM76" s="361" t="str">
        <f t="shared" si="160"/>
        <v/>
      </c>
      <c r="AN76" s="363" t="str">
        <f>IF('Marks Entry'!T78="","",'Marks Entry'!T78)</f>
        <v/>
      </c>
      <c r="AO76" s="356" t="str">
        <f>IF('Marks Entry'!V78="","",'Marks Entry'!V78)</f>
        <v/>
      </c>
      <c r="AP76" s="356" t="str">
        <f>IF('Marks Entry'!W78="","",'Marks Entry'!W78)</f>
        <v/>
      </c>
      <c r="AQ76" s="356" t="str">
        <f>IF('Marks Entry'!X78="","",'Marks Entry'!X78)</f>
        <v/>
      </c>
      <c r="AR76" s="357" t="str">
        <f t="shared" si="161"/>
        <v/>
      </c>
      <c r="AS76" s="380" t="str">
        <f t="shared" si="162"/>
        <v/>
      </c>
      <c r="AT76" s="356" t="str">
        <f>IF('Marks Entry'!Y78="","",'Marks Entry'!Y78)</f>
        <v/>
      </c>
      <c r="AU76" s="356" t="str">
        <f>IF('Marks Entry'!Z78="","",'Marks Entry'!Z78)</f>
        <v/>
      </c>
      <c r="AV76" s="356" t="str">
        <f t="shared" si="163"/>
        <v/>
      </c>
      <c r="AW76" s="380" t="str">
        <f t="shared" si="164"/>
        <v/>
      </c>
      <c r="AX76" s="377" t="str">
        <f>IF(AND($B76="NSO",$E76=""),"",IF(AND('Marks Entry'!AA78="AB",'Marks Entry'!AB78="AB"),"AB",IF(AND('Marks Entry'!AA78="ML",'Marks Entry'!AB78="ML"),"RE",IF('Marks Entry'!AA78="","",ROUNDUP(('Marks Entry'!AA78+'Marks Entry'!AB78)*30/100,0)))))</f>
        <v/>
      </c>
      <c r="AY76" s="381" t="str">
        <f t="shared" si="165"/>
        <v/>
      </c>
      <c r="AZ76" s="361">
        <f t="shared" si="166"/>
        <v>0</v>
      </c>
      <c r="BA76" s="361">
        <f t="shared" si="167"/>
        <v>0</v>
      </c>
      <c r="BB76" s="362" t="str">
        <f t="shared" si="168"/>
        <v/>
      </c>
      <c r="BC76" s="361" t="str">
        <f t="shared" si="169"/>
        <v/>
      </c>
      <c r="BD76" s="361" t="str">
        <f t="shared" si="170"/>
        <v/>
      </c>
      <c r="BE76" s="361" t="str">
        <f t="shared" si="171"/>
        <v/>
      </c>
      <c r="BF76" s="363" t="str">
        <f>IF('Marks Entry'!AC78="","",'Marks Entry'!AC78)</f>
        <v/>
      </c>
      <c r="BG76" s="356" t="str">
        <f>IF('Marks Entry'!AE78="","",'Marks Entry'!AE78)</f>
        <v/>
      </c>
      <c r="BH76" s="356" t="str">
        <f>IF('Marks Entry'!AF78="","",'Marks Entry'!AF78)</f>
        <v/>
      </c>
      <c r="BI76" s="356" t="str">
        <f>IF('Marks Entry'!AG78="","",'Marks Entry'!AG78)</f>
        <v/>
      </c>
      <c r="BJ76" s="357" t="str">
        <f t="shared" si="172"/>
        <v/>
      </c>
      <c r="BK76" s="380" t="str">
        <f t="shared" si="173"/>
        <v/>
      </c>
      <c r="BL76" s="356" t="str">
        <f>IF('Marks Entry'!AH78="","",'Marks Entry'!AH78)</f>
        <v/>
      </c>
      <c r="BM76" s="356" t="str">
        <f>IF('Marks Entry'!AI78="","",'Marks Entry'!AI78)</f>
        <v/>
      </c>
      <c r="BN76" s="356" t="str">
        <f t="shared" si="174"/>
        <v/>
      </c>
      <c r="BO76" s="380" t="str">
        <f t="shared" si="175"/>
        <v/>
      </c>
      <c r="BP76" s="377" t="str">
        <f>IF(AND($B76="NSO",$E76=""),"",IF(AND('Marks Entry'!AJ78="AB",'Marks Entry'!AK78="AB"),"AB",IF(AND('Marks Entry'!AJ78="ML",'Marks Entry'!AK78="ML"),"RE",IF('Marks Entry'!AJ78="","",ROUNDUP(('Marks Entry'!AJ78+'Marks Entry'!AK78)*30/100,0)))))</f>
        <v/>
      </c>
      <c r="BQ76" s="381" t="str">
        <f t="shared" si="176"/>
        <v/>
      </c>
      <c r="BR76" s="361">
        <f t="shared" si="177"/>
        <v>0</v>
      </c>
      <c r="BS76" s="361">
        <f t="shared" si="178"/>
        <v>0</v>
      </c>
      <c r="BT76" s="362" t="str">
        <f t="shared" si="179"/>
        <v/>
      </c>
      <c r="BU76" s="361" t="str">
        <f t="shared" si="180"/>
        <v/>
      </c>
      <c r="BV76" s="361" t="str">
        <f t="shared" si="181"/>
        <v/>
      </c>
      <c r="BW76" s="361" t="str">
        <f t="shared" si="182"/>
        <v/>
      </c>
      <c r="BX76" s="363" t="str">
        <f>IF('Marks Entry'!AL78="","",'Marks Entry'!AL78)</f>
        <v/>
      </c>
      <c r="BY76" s="356" t="str">
        <f>IF('Marks Entry'!AN78="","",'Marks Entry'!AN78)</f>
        <v/>
      </c>
      <c r="BZ76" s="356" t="str">
        <f>IF('Marks Entry'!AO78="","",'Marks Entry'!AO78)</f>
        <v/>
      </c>
      <c r="CA76" s="356" t="str">
        <f>IF('Marks Entry'!AP78="","",'Marks Entry'!AP78)</f>
        <v/>
      </c>
      <c r="CB76" s="357" t="str">
        <f t="shared" si="183"/>
        <v/>
      </c>
      <c r="CC76" s="380" t="str">
        <f t="shared" si="184"/>
        <v/>
      </c>
      <c r="CD76" s="356" t="str">
        <f>IF('Marks Entry'!AQ78="","",'Marks Entry'!AQ78)</f>
        <v/>
      </c>
      <c r="CE76" s="356" t="str">
        <f>IF('Marks Entry'!AR78="","",'Marks Entry'!AR78)</f>
        <v/>
      </c>
      <c r="CF76" s="356" t="str">
        <f t="shared" si="185"/>
        <v/>
      </c>
      <c r="CG76" s="380" t="str">
        <f t="shared" si="186"/>
        <v/>
      </c>
      <c r="CH76" s="377" t="str">
        <f>IF(AND($B76="NSO",$E76=""),"",IF(AND('Marks Entry'!AS78="AB",'Marks Entry'!AT78="AB"),"AB",IF(AND('Marks Entry'!AS78="ML",'Marks Entry'!AT78="ML"),"RE",IF('Marks Entry'!AS78="","",ROUNDUP(('Marks Entry'!AS78+'Marks Entry'!AT78)*30/100,0)))))</f>
        <v/>
      </c>
      <c r="CI76" s="381" t="str">
        <f t="shared" si="187"/>
        <v/>
      </c>
      <c r="CJ76" s="361">
        <f t="shared" si="188"/>
        <v>0</v>
      </c>
      <c r="CK76" s="361">
        <f t="shared" si="189"/>
        <v>0</v>
      </c>
      <c r="CL76" s="362" t="str">
        <f t="shared" si="190"/>
        <v/>
      </c>
      <c r="CM76" s="361" t="str">
        <f t="shared" si="191"/>
        <v/>
      </c>
      <c r="CN76" s="361" t="str">
        <f t="shared" si="192"/>
        <v/>
      </c>
      <c r="CO76" s="361" t="str">
        <f t="shared" si="193"/>
        <v/>
      </c>
      <c r="CP76" s="363" t="str">
        <f>IF('Marks Entry'!AU78="","",'Marks Entry'!AU78)</f>
        <v/>
      </c>
      <c r="CQ76" s="356" t="str">
        <f>IF('Marks Entry'!AW78="","",'Marks Entry'!AW78)</f>
        <v/>
      </c>
      <c r="CR76" s="356" t="str">
        <f>IF('Marks Entry'!AX78="","",'Marks Entry'!AX78)</f>
        <v/>
      </c>
      <c r="CS76" s="356" t="str">
        <f>IF('Marks Entry'!AY78="","",'Marks Entry'!AY78)</f>
        <v/>
      </c>
      <c r="CT76" s="357" t="str">
        <f t="shared" si="194"/>
        <v/>
      </c>
      <c r="CU76" s="380" t="str">
        <f t="shared" si="195"/>
        <v/>
      </c>
      <c r="CV76" s="356" t="str">
        <f>IF('Marks Entry'!AZ78="","",'Marks Entry'!AZ78)</f>
        <v/>
      </c>
      <c r="CW76" s="356" t="str">
        <f>IF('Marks Entry'!BA78="","",'Marks Entry'!BA78)</f>
        <v/>
      </c>
      <c r="CX76" s="356" t="str">
        <f t="shared" si="196"/>
        <v/>
      </c>
      <c r="CY76" s="380" t="str">
        <f t="shared" si="197"/>
        <v/>
      </c>
      <c r="CZ76" s="377" t="str">
        <f>IF(AND($B76="NSO",$E76=""),"",IF(AND('Marks Entry'!BB78="AB",'Marks Entry'!BC78="AB"),"AB",IF(AND('Marks Entry'!BB78="ML",'Marks Entry'!BC78="ML"),"RE",IF('Marks Entry'!BB78="","",ROUNDUP(('Marks Entry'!BB78+'Marks Entry'!BC78)*30/100,0)))))</f>
        <v/>
      </c>
      <c r="DA76" s="381" t="str">
        <f t="shared" si="198"/>
        <v/>
      </c>
      <c r="DB76" s="361">
        <f t="shared" si="199"/>
        <v>0</v>
      </c>
      <c r="DC76" s="361">
        <f t="shared" si="200"/>
        <v>0</v>
      </c>
      <c r="DD76" s="362" t="str">
        <f t="shared" si="201"/>
        <v/>
      </c>
      <c r="DE76" s="361" t="str">
        <f t="shared" si="202"/>
        <v/>
      </c>
      <c r="DF76" s="361" t="str">
        <f t="shared" si="203"/>
        <v/>
      </c>
      <c r="DG76" s="361" t="str">
        <f t="shared" si="204"/>
        <v/>
      </c>
      <c r="DH76" s="361">
        <f t="shared" si="205"/>
        <v>0</v>
      </c>
      <c r="DI76" s="382" t="str">
        <f t="shared" si="206"/>
        <v/>
      </c>
      <c r="DJ76" s="382" t="str">
        <f t="shared" si="207"/>
        <v/>
      </c>
      <c r="DK76" s="382" t="str">
        <f t="shared" si="208"/>
        <v/>
      </c>
      <c r="DL76" s="382" t="str">
        <f t="shared" si="209"/>
        <v/>
      </c>
      <c r="DM76" s="382" t="str">
        <f t="shared" si="210"/>
        <v/>
      </c>
      <c r="DN76" s="382" t="str">
        <f t="shared" si="211"/>
        <v/>
      </c>
      <c r="DO76" s="365">
        <f t="shared" si="212"/>
        <v>0</v>
      </c>
      <c r="DP76" s="365">
        <f t="shared" si="213"/>
        <v>0</v>
      </c>
      <c r="DQ76" s="365">
        <f t="shared" si="214"/>
        <v>0</v>
      </c>
      <c r="DR76" s="365">
        <f t="shared" si="215"/>
        <v>0</v>
      </c>
      <c r="DS76" s="365">
        <f t="shared" si="216"/>
        <v>0</v>
      </c>
      <c r="DT76" s="383" t="str">
        <f t="shared" si="217"/>
        <v/>
      </c>
      <c r="DU76" s="482" t="str">
        <f>IF('Marks Entry'!BD78="","",'Marks Entry'!BD78)</f>
        <v/>
      </c>
      <c r="DV76" s="482" t="str">
        <f>IF('Marks Entry'!BE78="","",'Marks Entry'!BE78)</f>
        <v/>
      </c>
      <c r="DW76" s="482" t="str">
        <f>IF('Marks Entry'!BF78="","",'Marks Entry'!BF78)</f>
        <v/>
      </c>
      <c r="DX76" s="384" t="str">
        <f t="shared" si="218"/>
        <v/>
      </c>
      <c r="DY76" s="356" t="str">
        <f t="shared" si="219"/>
        <v/>
      </c>
      <c r="DZ76" s="385" t="str">
        <f t="shared" si="220"/>
        <v/>
      </c>
      <c r="EA76" s="356" t="str">
        <f t="shared" si="221"/>
        <v/>
      </c>
      <c r="EB76" s="385" t="str">
        <f t="shared" si="222"/>
        <v/>
      </c>
      <c r="EC76" s="356" t="str">
        <f t="shared" si="223"/>
        <v/>
      </c>
      <c r="ED76" s="356" t="str">
        <f t="shared" si="224"/>
        <v/>
      </c>
      <c r="EE76" s="356" t="str">
        <f t="shared" si="225"/>
        <v/>
      </c>
      <c r="EF76" s="386" t="str">
        <f t="shared" si="226"/>
        <v/>
      </c>
      <c r="EG76" s="385" t="str">
        <f t="shared" si="227"/>
        <v/>
      </c>
      <c r="EH76" s="356" t="str">
        <f t="shared" si="228"/>
        <v/>
      </c>
      <c r="EI76" s="356" t="str">
        <f t="shared" si="229"/>
        <v/>
      </c>
      <c r="EJ76" s="356" t="str">
        <f t="shared" si="230"/>
        <v/>
      </c>
      <c r="EK76" s="356" t="str">
        <f t="shared" si="231"/>
        <v/>
      </c>
      <c r="EL76" s="385" t="str">
        <f t="shared" si="232"/>
        <v/>
      </c>
      <c r="EM76" s="356" t="str">
        <f t="shared" si="233"/>
        <v/>
      </c>
      <c r="EN76" s="356" t="str">
        <f t="shared" si="234"/>
        <v/>
      </c>
      <c r="EO76" s="356" t="str">
        <f t="shared" si="235"/>
        <v/>
      </c>
      <c r="EP76" s="356" t="str">
        <f t="shared" si="236"/>
        <v/>
      </c>
      <c r="EQ76" s="385" t="str">
        <f t="shared" si="237"/>
        <v/>
      </c>
      <c r="ER76" s="356" t="str">
        <f t="shared" si="238"/>
        <v/>
      </c>
      <c r="ES76" s="356" t="str">
        <f t="shared" si="239"/>
        <v/>
      </c>
      <c r="ET76" s="356" t="str">
        <f t="shared" si="240"/>
        <v/>
      </c>
      <c r="EU76" s="356" t="str">
        <f t="shared" si="241"/>
        <v/>
      </c>
      <c r="EV76" s="385" t="str">
        <f t="shared" si="242"/>
        <v/>
      </c>
      <c r="EW76" s="385" t="str">
        <f t="shared" si="243"/>
        <v/>
      </c>
      <c r="EX76" s="387" t="str">
        <f>IF('Student DATA Entry'!I73="","",'Student DATA Entry'!I73)</f>
        <v/>
      </c>
      <c r="EY76" s="388" t="str">
        <f>IF('Student DATA Entry'!J73="","",'Student DATA Entry'!J73)</f>
        <v/>
      </c>
      <c r="EZ76" s="373" t="str">
        <f t="shared" si="244"/>
        <v xml:space="preserve">      </v>
      </c>
      <c r="FA76" s="373" t="str">
        <f t="shared" si="245"/>
        <v xml:space="preserve">      </v>
      </c>
      <c r="FB76" s="373" t="str">
        <f t="shared" si="246"/>
        <v xml:space="preserve">      </v>
      </c>
      <c r="FC76" s="373" t="str">
        <f t="shared" si="247"/>
        <v xml:space="preserve">              </v>
      </c>
      <c r="FD76" s="373" t="str">
        <f t="shared" si="248"/>
        <v xml:space="preserve"> </v>
      </c>
      <c r="FE76" s="484" t="str">
        <f t="shared" si="249"/>
        <v/>
      </c>
      <c r="FF76" s="390" t="str">
        <f t="shared" si="250"/>
        <v/>
      </c>
      <c r="FG76" s="483" t="str">
        <f t="shared" si="251"/>
        <v/>
      </c>
      <c r="FH76" s="392" t="str">
        <f t="shared" si="140"/>
        <v/>
      </c>
      <c r="FI76" s="482" t="str">
        <f t="shared" si="252"/>
        <v/>
      </c>
    </row>
    <row r="77" spans="1:165" s="393" customFormat="1" ht="22" customHeight="1">
      <c r="A77" s="375">
        <v>72</v>
      </c>
      <c r="B77" s="376" t="str">
        <f>IF('Marks Entry'!B79="","",VALUE('Marks Entry'!B79))</f>
        <v/>
      </c>
      <c r="C77" s="377" t="str">
        <f>IF('Marks Entry'!C79="","",'Marks Entry'!C79)</f>
        <v/>
      </c>
      <c r="D77" s="378" t="str">
        <f>IF('Marks Entry'!D79="","",'Marks Entry'!D79)</f>
        <v/>
      </c>
      <c r="E77" s="379" t="str">
        <f>IF('Marks Entry'!E79="","",'Marks Entry'!E79)</f>
        <v/>
      </c>
      <c r="F77" s="379" t="str">
        <f>IF('Marks Entry'!F79="","",'Marks Entry'!F79)</f>
        <v/>
      </c>
      <c r="G77" s="379" t="str">
        <f>IF('Marks Entry'!G79="","",'Marks Entry'!G79)</f>
        <v/>
      </c>
      <c r="H77" s="356" t="str">
        <f>IF('Marks Entry'!H79="","",'Marks Entry'!H79)</f>
        <v/>
      </c>
      <c r="I77" s="356" t="str">
        <f>IF('Marks Entry'!I79="","",'Marks Entry'!I79)</f>
        <v/>
      </c>
      <c r="J77" s="356" t="str">
        <f>IF('Marks Entry'!J79="","",'Marks Entry'!J79)</f>
        <v/>
      </c>
      <c r="K77" s="356" t="str">
        <f>IF('Marks Entry'!K79="","",'Marks Entry'!K79)</f>
        <v/>
      </c>
      <c r="L77" s="356" t="str">
        <f>IF('Marks Entry'!L79="","",'Marks Entry'!L79)</f>
        <v/>
      </c>
      <c r="M77" s="357" t="str">
        <f t="shared" si="141"/>
        <v/>
      </c>
      <c r="N77" s="380" t="str">
        <f t="shared" si="142"/>
        <v/>
      </c>
      <c r="O77" s="356" t="str">
        <f>IF('Marks Entry'!M79="","",'Marks Entry'!M79)</f>
        <v/>
      </c>
      <c r="P77" s="380" t="str">
        <f t="shared" si="143"/>
        <v/>
      </c>
      <c r="Q77" s="377" t="str">
        <f>IF(AND($B77="NSO",$E77="",O77=""),"",IF(AND('Marks Entry'!N79="AB"),"AB",IF(AND('Marks Entry'!N79="ML"),"RE",IF('Marks Entry'!N79="","",ROUNDUP('Marks Entry'!N79*30/100,0)))))</f>
        <v/>
      </c>
      <c r="R77" s="381" t="str">
        <f t="shared" si="144"/>
        <v/>
      </c>
      <c r="S77" s="361">
        <f t="shared" si="145"/>
        <v>0</v>
      </c>
      <c r="T77" s="361">
        <f t="shared" si="146"/>
        <v>0</v>
      </c>
      <c r="U77" s="362" t="str">
        <f t="shared" si="147"/>
        <v/>
      </c>
      <c r="V77" s="361" t="str">
        <f t="shared" si="148"/>
        <v/>
      </c>
      <c r="W77" s="361" t="str">
        <f t="shared" si="149"/>
        <v/>
      </c>
      <c r="X77" s="361" t="str">
        <f t="shared" si="150"/>
        <v/>
      </c>
      <c r="Y77" s="356" t="str">
        <f>IF('Marks Entry'!O79="","",'Marks Entry'!O79)</f>
        <v/>
      </c>
      <c r="Z77" s="356" t="str">
        <f>IF('Marks Entry'!P79="","",'Marks Entry'!P79)</f>
        <v/>
      </c>
      <c r="AA77" s="356" t="str">
        <f>IF('Marks Entry'!Q79="","",'Marks Entry'!Q79)</f>
        <v/>
      </c>
      <c r="AB77" s="357" t="str">
        <f t="shared" si="151"/>
        <v/>
      </c>
      <c r="AC77" s="380" t="str">
        <f t="shared" si="152"/>
        <v/>
      </c>
      <c r="AD77" s="356" t="str">
        <f>IF('Marks Entry'!R79="","",'Marks Entry'!R79)</f>
        <v/>
      </c>
      <c r="AE77" s="380" t="str">
        <f t="shared" si="153"/>
        <v/>
      </c>
      <c r="AF77" s="377" t="str">
        <f>IF(AND($B77="NSO",$E77=""),"",IF(AND('Marks Entry'!S79="AB"),"AB",IF(AND('Marks Entry'!S79="ML"),"RE",IF('Marks Entry'!S79="","",ROUNDUP('Marks Entry'!S79*30/100,0)))))</f>
        <v/>
      </c>
      <c r="AG77" s="381" t="str">
        <f t="shared" si="154"/>
        <v/>
      </c>
      <c r="AH77" s="361">
        <f t="shared" si="155"/>
        <v>0</v>
      </c>
      <c r="AI77" s="361">
        <f t="shared" si="156"/>
        <v>0</v>
      </c>
      <c r="AJ77" s="362" t="str">
        <f t="shared" si="157"/>
        <v/>
      </c>
      <c r="AK77" s="361" t="str">
        <f t="shared" si="158"/>
        <v/>
      </c>
      <c r="AL77" s="361" t="str">
        <f t="shared" si="159"/>
        <v/>
      </c>
      <c r="AM77" s="361" t="str">
        <f t="shared" si="160"/>
        <v/>
      </c>
      <c r="AN77" s="363" t="str">
        <f>IF('Marks Entry'!T79="","",'Marks Entry'!T79)</f>
        <v/>
      </c>
      <c r="AO77" s="356" t="str">
        <f>IF('Marks Entry'!V79="","",'Marks Entry'!V79)</f>
        <v/>
      </c>
      <c r="AP77" s="356" t="str">
        <f>IF('Marks Entry'!W79="","",'Marks Entry'!W79)</f>
        <v/>
      </c>
      <c r="AQ77" s="356" t="str">
        <f>IF('Marks Entry'!X79="","",'Marks Entry'!X79)</f>
        <v/>
      </c>
      <c r="AR77" s="357" t="str">
        <f t="shared" si="161"/>
        <v/>
      </c>
      <c r="AS77" s="380" t="str">
        <f t="shared" si="162"/>
        <v/>
      </c>
      <c r="AT77" s="356" t="str">
        <f>IF('Marks Entry'!Y79="","",'Marks Entry'!Y79)</f>
        <v/>
      </c>
      <c r="AU77" s="356" t="str">
        <f>IF('Marks Entry'!Z79="","",'Marks Entry'!Z79)</f>
        <v/>
      </c>
      <c r="AV77" s="356" t="str">
        <f t="shared" si="163"/>
        <v/>
      </c>
      <c r="AW77" s="380" t="str">
        <f t="shared" si="164"/>
        <v/>
      </c>
      <c r="AX77" s="377" t="str">
        <f>IF(AND($B77="NSO",$E77=""),"",IF(AND('Marks Entry'!AA79="AB",'Marks Entry'!AB79="AB"),"AB",IF(AND('Marks Entry'!AA79="ML",'Marks Entry'!AB79="ML"),"RE",IF('Marks Entry'!AA79="","",ROUNDUP(('Marks Entry'!AA79+'Marks Entry'!AB79)*30/100,0)))))</f>
        <v/>
      </c>
      <c r="AY77" s="381" t="str">
        <f t="shared" si="165"/>
        <v/>
      </c>
      <c r="AZ77" s="361">
        <f t="shared" si="166"/>
        <v>0</v>
      </c>
      <c r="BA77" s="361">
        <f t="shared" si="167"/>
        <v>0</v>
      </c>
      <c r="BB77" s="362" t="str">
        <f t="shared" si="168"/>
        <v/>
      </c>
      <c r="BC77" s="361" t="str">
        <f t="shared" si="169"/>
        <v/>
      </c>
      <c r="BD77" s="361" t="str">
        <f t="shared" si="170"/>
        <v/>
      </c>
      <c r="BE77" s="361" t="str">
        <f t="shared" si="171"/>
        <v/>
      </c>
      <c r="BF77" s="363" t="str">
        <f>IF('Marks Entry'!AC79="","",'Marks Entry'!AC79)</f>
        <v/>
      </c>
      <c r="BG77" s="356" t="str">
        <f>IF('Marks Entry'!AE79="","",'Marks Entry'!AE79)</f>
        <v/>
      </c>
      <c r="BH77" s="356" t="str">
        <f>IF('Marks Entry'!AF79="","",'Marks Entry'!AF79)</f>
        <v/>
      </c>
      <c r="BI77" s="356" t="str">
        <f>IF('Marks Entry'!AG79="","",'Marks Entry'!AG79)</f>
        <v/>
      </c>
      <c r="BJ77" s="357" t="str">
        <f t="shared" si="172"/>
        <v/>
      </c>
      <c r="BK77" s="380" t="str">
        <f t="shared" si="173"/>
        <v/>
      </c>
      <c r="BL77" s="356" t="str">
        <f>IF('Marks Entry'!AH79="","",'Marks Entry'!AH79)</f>
        <v/>
      </c>
      <c r="BM77" s="356" t="str">
        <f>IF('Marks Entry'!AI79="","",'Marks Entry'!AI79)</f>
        <v/>
      </c>
      <c r="BN77" s="356" t="str">
        <f t="shared" si="174"/>
        <v/>
      </c>
      <c r="BO77" s="380" t="str">
        <f t="shared" si="175"/>
        <v/>
      </c>
      <c r="BP77" s="377" t="str">
        <f>IF(AND($B77="NSO",$E77=""),"",IF(AND('Marks Entry'!AJ79="AB",'Marks Entry'!AK79="AB"),"AB",IF(AND('Marks Entry'!AJ79="ML",'Marks Entry'!AK79="ML"),"RE",IF('Marks Entry'!AJ79="","",ROUNDUP(('Marks Entry'!AJ79+'Marks Entry'!AK79)*30/100,0)))))</f>
        <v/>
      </c>
      <c r="BQ77" s="381" t="str">
        <f t="shared" si="176"/>
        <v/>
      </c>
      <c r="BR77" s="361">
        <f t="shared" si="177"/>
        <v>0</v>
      </c>
      <c r="BS77" s="361">
        <f t="shared" si="178"/>
        <v>0</v>
      </c>
      <c r="BT77" s="362" t="str">
        <f t="shared" si="179"/>
        <v/>
      </c>
      <c r="BU77" s="361" t="str">
        <f t="shared" si="180"/>
        <v/>
      </c>
      <c r="BV77" s="361" t="str">
        <f t="shared" si="181"/>
        <v/>
      </c>
      <c r="BW77" s="361" t="str">
        <f t="shared" si="182"/>
        <v/>
      </c>
      <c r="BX77" s="363" t="str">
        <f>IF('Marks Entry'!AL79="","",'Marks Entry'!AL79)</f>
        <v/>
      </c>
      <c r="BY77" s="356" t="str">
        <f>IF('Marks Entry'!AN79="","",'Marks Entry'!AN79)</f>
        <v/>
      </c>
      <c r="BZ77" s="356" t="str">
        <f>IF('Marks Entry'!AO79="","",'Marks Entry'!AO79)</f>
        <v/>
      </c>
      <c r="CA77" s="356" t="str">
        <f>IF('Marks Entry'!AP79="","",'Marks Entry'!AP79)</f>
        <v/>
      </c>
      <c r="CB77" s="357" t="str">
        <f t="shared" si="183"/>
        <v/>
      </c>
      <c r="CC77" s="380" t="str">
        <f t="shared" si="184"/>
        <v/>
      </c>
      <c r="CD77" s="356" t="str">
        <f>IF('Marks Entry'!AQ79="","",'Marks Entry'!AQ79)</f>
        <v/>
      </c>
      <c r="CE77" s="356" t="str">
        <f>IF('Marks Entry'!AR79="","",'Marks Entry'!AR79)</f>
        <v/>
      </c>
      <c r="CF77" s="356" t="str">
        <f t="shared" si="185"/>
        <v/>
      </c>
      <c r="CG77" s="380" t="str">
        <f t="shared" si="186"/>
        <v/>
      </c>
      <c r="CH77" s="377" t="str">
        <f>IF(AND($B77="NSO",$E77=""),"",IF(AND('Marks Entry'!AS79="AB",'Marks Entry'!AT79="AB"),"AB",IF(AND('Marks Entry'!AS79="ML",'Marks Entry'!AT79="ML"),"RE",IF('Marks Entry'!AS79="","",ROUNDUP(('Marks Entry'!AS79+'Marks Entry'!AT79)*30/100,0)))))</f>
        <v/>
      </c>
      <c r="CI77" s="381" t="str">
        <f t="shared" si="187"/>
        <v/>
      </c>
      <c r="CJ77" s="361">
        <f t="shared" si="188"/>
        <v>0</v>
      </c>
      <c r="CK77" s="361">
        <f t="shared" si="189"/>
        <v>0</v>
      </c>
      <c r="CL77" s="362" t="str">
        <f t="shared" si="190"/>
        <v/>
      </c>
      <c r="CM77" s="361" t="str">
        <f t="shared" si="191"/>
        <v/>
      </c>
      <c r="CN77" s="361" t="str">
        <f t="shared" si="192"/>
        <v/>
      </c>
      <c r="CO77" s="361" t="str">
        <f t="shared" si="193"/>
        <v/>
      </c>
      <c r="CP77" s="363" t="str">
        <f>IF('Marks Entry'!AU79="","",'Marks Entry'!AU79)</f>
        <v/>
      </c>
      <c r="CQ77" s="356" t="str">
        <f>IF('Marks Entry'!AW79="","",'Marks Entry'!AW79)</f>
        <v/>
      </c>
      <c r="CR77" s="356" t="str">
        <f>IF('Marks Entry'!AX79="","",'Marks Entry'!AX79)</f>
        <v/>
      </c>
      <c r="CS77" s="356" t="str">
        <f>IF('Marks Entry'!AY79="","",'Marks Entry'!AY79)</f>
        <v/>
      </c>
      <c r="CT77" s="357" t="str">
        <f t="shared" si="194"/>
        <v/>
      </c>
      <c r="CU77" s="380" t="str">
        <f t="shared" si="195"/>
        <v/>
      </c>
      <c r="CV77" s="356" t="str">
        <f>IF('Marks Entry'!AZ79="","",'Marks Entry'!AZ79)</f>
        <v/>
      </c>
      <c r="CW77" s="356" t="str">
        <f>IF('Marks Entry'!BA79="","",'Marks Entry'!BA79)</f>
        <v/>
      </c>
      <c r="CX77" s="356" t="str">
        <f t="shared" si="196"/>
        <v/>
      </c>
      <c r="CY77" s="380" t="str">
        <f t="shared" si="197"/>
        <v/>
      </c>
      <c r="CZ77" s="377" t="str">
        <f>IF(AND($B77="NSO",$E77=""),"",IF(AND('Marks Entry'!BB79="AB",'Marks Entry'!BC79="AB"),"AB",IF(AND('Marks Entry'!BB79="ML",'Marks Entry'!BC79="ML"),"RE",IF('Marks Entry'!BB79="","",ROUNDUP(('Marks Entry'!BB79+'Marks Entry'!BC79)*30/100,0)))))</f>
        <v/>
      </c>
      <c r="DA77" s="381" t="str">
        <f t="shared" si="198"/>
        <v/>
      </c>
      <c r="DB77" s="361">
        <f t="shared" si="199"/>
        <v>0</v>
      </c>
      <c r="DC77" s="361">
        <f t="shared" si="200"/>
        <v>0</v>
      </c>
      <c r="DD77" s="362" t="str">
        <f t="shared" si="201"/>
        <v/>
      </c>
      <c r="DE77" s="361" t="str">
        <f t="shared" si="202"/>
        <v/>
      </c>
      <c r="DF77" s="361" t="str">
        <f t="shared" si="203"/>
        <v/>
      </c>
      <c r="DG77" s="361" t="str">
        <f t="shared" si="204"/>
        <v/>
      </c>
      <c r="DH77" s="361">
        <f t="shared" si="205"/>
        <v>0</v>
      </c>
      <c r="DI77" s="382" t="str">
        <f t="shared" si="206"/>
        <v/>
      </c>
      <c r="DJ77" s="382" t="str">
        <f t="shared" si="207"/>
        <v/>
      </c>
      <c r="DK77" s="382" t="str">
        <f t="shared" si="208"/>
        <v/>
      </c>
      <c r="DL77" s="382" t="str">
        <f t="shared" si="209"/>
        <v/>
      </c>
      <c r="DM77" s="382" t="str">
        <f t="shared" si="210"/>
        <v/>
      </c>
      <c r="DN77" s="382" t="str">
        <f t="shared" si="211"/>
        <v/>
      </c>
      <c r="DO77" s="365">
        <f t="shared" si="212"/>
        <v>0</v>
      </c>
      <c r="DP77" s="365">
        <f t="shared" si="213"/>
        <v>0</v>
      </c>
      <c r="DQ77" s="365">
        <f t="shared" si="214"/>
        <v>0</v>
      </c>
      <c r="DR77" s="365">
        <f t="shared" si="215"/>
        <v>0</v>
      </c>
      <c r="DS77" s="365">
        <f t="shared" si="216"/>
        <v>0</v>
      </c>
      <c r="DT77" s="383" t="str">
        <f t="shared" si="217"/>
        <v/>
      </c>
      <c r="DU77" s="482" t="str">
        <f>IF('Marks Entry'!BD79="","",'Marks Entry'!BD79)</f>
        <v/>
      </c>
      <c r="DV77" s="482" t="str">
        <f>IF('Marks Entry'!BE79="","",'Marks Entry'!BE79)</f>
        <v/>
      </c>
      <c r="DW77" s="482" t="str">
        <f>IF('Marks Entry'!BF79="","",'Marks Entry'!BF79)</f>
        <v/>
      </c>
      <c r="DX77" s="384" t="str">
        <f t="shared" si="218"/>
        <v/>
      </c>
      <c r="DY77" s="356" t="str">
        <f t="shared" si="219"/>
        <v/>
      </c>
      <c r="DZ77" s="385" t="str">
        <f t="shared" si="220"/>
        <v/>
      </c>
      <c r="EA77" s="356" t="str">
        <f t="shared" si="221"/>
        <v/>
      </c>
      <c r="EB77" s="385" t="str">
        <f t="shared" si="222"/>
        <v/>
      </c>
      <c r="EC77" s="356" t="str">
        <f t="shared" si="223"/>
        <v/>
      </c>
      <c r="ED77" s="356" t="str">
        <f t="shared" si="224"/>
        <v/>
      </c>
      <c r="EE77" s="356" t="str">
        <f t="shared" si="225"/>
        <v/>
      </c>
      <c r="EF77" s="386" t="str">
        <f t="shared" si="226"/>
        <v/>
      </c>
      <c r="EG77" s="385" t="str">
        <f t="shared" si="227"/>
        <v/>
      </c>
      <c r="EH77" s="356" t="str">
        <f t="shared" si="228"/>
        <v/>
      </c>
      <c r="EI77" s="356" t="str">
        <f t="shared" si="229"/>
        <v/>
      </c>
      <c r="EJ77" s="356" t="str">
        <f t="shared" si="230"/>
        <v/>
      </c>
      <c r="EK77" s="356" t="str">
        <f t="shared" si="231"/>
        <v/>
      </c>
      <c r="EL77" s="385" t="str">
        <f t="shared" si="232"/>
        <v/>
      </c>
      <c r="EM77" s="356" t="str">
        <f t="shared" si="233"/>
        <v/>
      </c>
      <c r="EN77" s="356" t="str">
        <f t="shared" si="234"/>
        <v/>
      </c>
      <c r="EO77" s="356" t="str">
        <f t="shared" si="235"/>
        <v/>
      </c>
      <c r="EP77" s="356" t="str">
        <f t="shared" si="236"/>
        <v/>
      </c>
      <c r="EQ77" s="385" t="str">
        <f t="shared" si="237"/>
        <v/>
      </c>
      <c r="ER77" s="356" t="str">
        <f t="shared" si="238"/>
        <v/>
      </c>
      <c r="ES77" s="356" t="str">
        <f t="shared" si="239"/>
        <v/>
      </c>
      <c r="ET77" s="356" t="str">
        <f t="shared" si="240"/>
        <v/>
      </c>
      <c r="EU77" s="356" t="str">
        <f t="shared" si="241"/>
        <v/>
      </c>
      <c r="EV77" s="385" t="str">
        <f t="shared" si="242"/>
        <v/>
      </c>
      <c r="EW77" s="385" t="str">
        <f t="shared" si="243"/>
        <v/>
      </c>
      <c r="EX77" s="387" t="str">
        <f>IF('Student DATA Entry'!I74="","",'Student DATA Entry'!I74)</f>
        <v/>
      </c>
      <c r="EY77" s="388" t="str">
        <f>IF('Student DATA Entry'!J74="","",'Student DATA Entry'!J74)</f>
        <v/>
      </c>
      <c r="EZ77" s="373" t="str">
        <f t="shared" si="244"/>
        <v xml:space="preserve">      </v>
      </c>
      <c r="FA77" s="373" t="str">
        <f t="shared" si="245"/>
        <v xml:space="preserve">      </v>
      </c>
      <c r="FB77" s="373" t="str">
        <f t="shared" si="246"/>
        <v xml:space="preserve">      </v>
      </c>
      <c r="FC77" s="373" t="str">
        <f t="shared" si="247"/>
        <v xml:space="preserve">              </v>
      </c>
      <c r="FD77" s="373" t="str">
        <f t="shared" si="248"/>
        <v xml:space="preserve"> </v>
      </c>
      <c r="FE77" s="484" t="str">
        <f t="shared" si="249"/>
        <v/>
      </c>
      <c r="FF77" s="390" t="str">
        <f t="shared" si="250"/>
        <v/>
      </c>
      <c r="FG77" s="483" t="str">
        <f t="shared" si="251"/>
        <v/>
      </c>
      <c r="FH77" s="392" t="str">
        <f t="shared" si="140"/>
        <v/>
      </c>
      <c r="FI77" s="482" t="str">
        <f t="shared" si="252"/>
        <v/>
      </c>
    </row>
    <row r="78" spans="1:165" s="393" customFormat="1" ht="22" customHeight="1">
      <c r="A78" s="375">
        <v>73</v>
      </c>
      <c r="B78" s="376" t="str">
        <f>IF('Marks Entry'!B80="","",VALUE('Marks Entry'!B80))</f>
        <v/>
      </c>
      <c r="C78" s="377" t="str">
        <f>IF('Marks Entry'!C80="","",'Marks Entry'!C80)</f>
        <v/>
      </c>
      <c r="D78" s="378" t="str">
        <f>IF('Marks Entry'!D80="","",'Marks Entry'!D80)</f>
        <v/>
      </c>
      <c r="E78" s="379" t="str">
        <f>IF('Marks Entry'!E80="","",'Marks Entry'!E80)</f>
        <v/>
      </c>
      <c r="F78" s="379" t="str">
        <f>IF('Marks Entry'!F80="","",'Marks Entry'!F80)</f>
        <v/>
      </c>
      <c r="G78" s="379" t="str">
        <f>IF('Marks Entry'!G80="","",'Marks Entry'!G80)</f>
        <v/>
      </c>
      <c r="H78" s="356" t="str">
        <f>IF('Marks Entry'!H80="","",'Marks Entry'!H80)</f>
        <v/>
      </c>
      <c r="I78" s="356" t="str">
        <f>IF('Marks Entry'!I80="","",'Marks Entry'!I80)</f>
        <v/>
      </c>
      <c r="J78" s="356" t="str">
        <f>IF('Marks Entry'!J80="","",'Marks Entry'!J80)</f>
        <v/>
      </c>
      <c r="K78" s="356" t="str">
        <f>IF('Marks Entry'!K80="","",'Marks Entry'!K80)</f>
        <v/>
      </c>
      <c r="L78" s="356" t="str">
        <f>IF('Marks Entry'!L80="","",'Marks Entry'!L80)</f>
        <v/>
      </c>
      <c r="M78" s="357" t="str">
        <f t="shared" si="141"/>
        <v/>
      </c>
      <c r="N78" s="380" t="str">
        <f t="shared" si="142"/>
        <v/>
      </c>
      <c r="O78" s="356" t="str">
        <f>IF('Marks Entry'!M80="","",'Marks Entry'!M80)</f>
        <v/>
      </c>
      <c r="P78" s="380" t="str">
        <f t="shared" si="143"/>
        <v/>
      </c>
      <c r="Q78" s="377" t="str">
        <f>IF(AND($B78="NSO",$E78="",O78=""),"",IF(AND('Marks Entry'!N80="AB"),"AB",IF(AND('Marks Entry'!N80="ML"),"RE",IF('Marks Entry'!N80="","",ROUNDUP('Marks Entry'!N80*30/100,0)))))</f>
        <v/>
      </c>
      <c r="R78" s="381" t="str">
        <f t="shared" si="144"/>
        <v/>
      </c>
      <c r="S78" s="361">
        <f t="shared" si="145"/>
        <v>0</v>
      </c>
      <c r="T78" s="361">
        <f t="shared" si="146"/>
        <v>0</v>
      </c>
      <c r="U78" s="362" t="str">
        <f t="shared" si="147"/>
        <v/>
      </c>
      <c r="V78" s="361" t="str">
        <f t="shared" si="148"/>
        <v/>
      </c>
      <c r="W78" s="361" t="str">
        <f t="shared" si="149"/>
        <v/>
      </c>
      <c r="X78" s="361" t="str">
        <f t="shared" si="150"/>
        <v/>
      </c>
      <c r="Y78" s="356" t="str">
        <f>IF('Marks Entry'!O80="","",'Marks Entry'!O80)</f>
        <v/>
      </c>
      <c r="Z78" s="356" t="str">
        <f>IF('Marks Entry'!P80="","",'Marks Entry'!P80)</f>
        <v/>
      </c>
      <c r="AA78" s="356" t="str">
        <f>IF('Marks Entry'!Q80="","",'Marks Entry'!Q80)</f>
        <v/>
      </c>
      <c r="AB78" s="357" t="str">
        <f t="shared" si="151"/>
        <v/>
      </c>
      <c r="AC78" s="380" t="str">
        <f t="shared" si="152"/>
        <v/>
      </c>
      <c r="AD78" s="356" t="str">
        <f>IF('Marks Entry'!R80="","",'Marks Entry'!R80)</f>
        <v/>
      </c>
      <c r="AE78" s="380" t="str">
        <f t="shared" si="153"/>
        <v/>
      </c>
      <c r="AF78" s="377" t="str">
        <f>IF(AND($B78="NSO",$E78=""),"",IF(AND('Marks Entry'!S80="AB"),"AB",IF(AND('Marks Entry'!S80="ML"),"RE",IF('Marks Entry'!S80="","",ROUNDUP('Marks Entry'!S80*30/100,0)))))</f>
        <v/>
      </c>
      <c r="AG78" s="381" t="str">
        <f t="shared" si="154"/>
        <v/>
      </c>
      <c r="AH78" s="361">
        <f t="shared" si="155"/>
        <v>0</v>
      </c>
      <c r="AI78" s="361">
        <f t="shared" si="156"/>
        <v>0</v>
      </c>
      <c r="AJ78" s="362" t="str">
        <f t="shared" si="157"/>
        <v/>
      </c>
      <c r="AK78" s="361" t="str">
        <f t="shared" si="158"/>
        <v/>
      </c>
      <c r="AL78" s="361" t="str">
        <f t="shared" si="159"/>
        <v/>
      </c>
      <c r="AM78" s="361" t="str">
        <f t="shared" si="160"/>
        <v/>
      </c>
      <c r="AN78" s="363" t="str">
        <f>IF('Marks Entry'!T80="","",'Marks Entry'!T80)</f>
        <v/>
      </c>
      <c r="AO78" s="356" t="str">
        <f>IF('Marks Entry'!V80="","",'Marks Entry'!V80)</f>
        <v/>
      </c>
      <c r="AP78" s="356" t="str">
        <f>IF('Marks Entry'!W80="","",'Marks Entry'!W80)</f>
        <v/>
      </c>
      <c r="AQ78" s="356" t="str">
        <f>IF('Marks Entry'!X80="","",'Marks Entry'!X80)</f>
        <v/>
      </c>
      <c r="AR78" s="357" t="str">
        <f t="shared" si="161"/>
        <v/>
      </c>
      <c r="AS78" s="380" t="str">
        <f t="shared" si="162"/>
        <v/>
      </c>
      <c r="AT78" s="356" t="str">
        <f>IF('Marks Entry'!Y80="","",'Marks Entry'!Y80)</f>
        <v/>
      </c>
      <c r="AU78" s="356" t="str">
        <f>IF('Marks Entry'!Z80="","",'Marks Entry'!Z80)</f>
        <v/>
      </c>
      <c r="AV78" s="356" t="str">
        <f t="shared" si="163"/>
        <v/>
      </c>
      <c r="AW78" s="380" t="str">
        <f t="shared" si="164"/>
        <v/>
      </c>
      <c r="AX78" s="377" t="str">
        <f>IF(AND($B78="NSO",$E78=""),"",IF(AND('Marks Entry'!AA80="AB",'Marks Entry'!AB80="AB"),"AB",IF(AND('Marks Entry'!AA80="ML",'Marks Entry'!AB80="ML"),"RE",IF('Marks Entry'!AA80="","",ROUNDUP(('Marks Entry'!AA80+'Marks Entry'!AB80)*30/100,0)))))</f>
        <v/>
      </c>
      <c r="AY78" s="381" t="str">
        <f t="shared" si="165"/>
        <v/>
      </c>
      <c r="AZ78" s="361">
        <f t="shared" si="166"/>
        <v>0</v>
      </c>
      <c r="BA78" s="361">
        <f t="shared" si="167"/>
        <v>0</v>
      </c>
      <c r="BB78" s="362" t="str">
        <f t="shared" si="168"/>
        <v/>
      </c>
      <c r="BC78" s="361" t="str">
        <f t="shared" si="169"/>
        <v/>
      </c>
      <c r="BD78" s="361" t="str">
        <f t="shared" si="170"/>
        <v/>
      </c>
      <c r="BE78" s="361" t="str">
        <f t="shared" si="171"/>
        <v/>
      </c>
      <c r="BF78" s="363" t="str">
        <f>IF('Marks Entry'!AC80="","",'Marks Entry'!AC80)</f>
        <v/>
      </c>
      <c r="BG78" s="356" t="str">
        <f>IF('Marks Entry'!AE80="","",'Marks Entry'!AE80)</f>
        <v/>
      </c>
      <c r="BH78" s="356" t="str">
        <f>IF('Marks Entry'!AF80="","",'Marks Entry'!AF80)</f>
        <v/>
      </c>
      <c r="BI78" s="356" t="str">
        <f>IF('Marks Entry'!AG80="","",'Marks Entry'!AG80)</f>
        <v/>
      </c>
      <c r="BJ78" s="357" t="str">
        <f t="shared" si="172"/>
        <v/>
      </c>
      <c r="BK78" s="380" t="str">
        <f t="shared" si="173"/>
        <v/>
      </c>
      <c r="BL78" s="356" t="str">
        <f>IF('Marks Entry'!AH80="","",'Marks Entry'!AH80)</f>
        <v/>
      </c>
      <c r="BM78" s="356" t="str">
        <f>IF('Marks Entry'!AI80="","",'Marks Entry'!AI80)</f>
        <v/>
      </c>
      <c r="BN78" s="356" t="str">
        <f t="shared" si="174"/>
        <v/>
      </c>
      <c r="BO78" s="380" t="str">
        <f t="shared" si="175"/>
        <v/>
      </c>
      <c r="BP78" s="377" t="str">
        <f>IF(AND($B78="NSO",$E78=""),"",IF(AND('Marks Entry'!AJ80="AB",'Marks Entry'!AK80="AB"),"AB",IF(AND('Marks Entry'!AJ80="ML",'Marks Entry'!AK80="ML"),"RE",IF('Marks Entry'!AJ80="","",ROUNDUP(('Marks Entry'!AJ80+'Marks Entry'!AK80)*30/100,0)))))</f>
        <v/>
      </c>
      <c r="BQ78" s="381" t="str">
        <f t="shared" si="176"/>
        <v/>
      </c>
      <c r="BR78" s="361">
        <f t="shared" si="177"/>
        <v>0</v>
      </c>
      <c r="BS78" s="361">
        <f t="shared" si="178"/>
        <v>0</v>
      </c>
      <c r="BT78" s="362" t="str">
        <f t="shared" si="179"/>
        <v/>
      </c>
      <c r="BU78" s="361" t="str">
        <f t="shared" si="180"/>
        <v/>
      </c>
      <c r="BV78" s="361" t="str">
        <f t="shared" si="181"/>
        <v/>
      </c>
      <c r="BW78" s="361" t="str">
        <f t="shared" si="182"/>
        <v/>
      </c>
      <c r="BX78" s="363" t="str">
        <f>IF('Marks Entry'!AL80="","",'Marks Entry'!AL80)</f>
        <v/>
      </c>
      <c r="BY78" s="356" t="str">
        <f>IF('Marks Entry'!AN80="","",'Marks Entry'!AN80)</f>
        <v/>
      </c>
      <c r="BZ78" s="356" t="str">
        <f>IF('Marks Entry'!AO80="","",'Marks Entry'!AO80)</f>
        <v/>
      </c>
      <c r="CA78" s="356" t="str">
        <f>IF('Marks Entry'!AP80="","",'Marks Entry'!AP80)</f>
        <v/>
      </c>
      <c r="CB78" s="357" t="str">
        <f t="shared" si="183"/>
        <v/>
      </c>
      <c r="CC78" s="380" t="str">
        <f t="shared" si="184"/>
        <v/>
      </c>
      <c r="CD78" s="356" t="str">
        <f>IF('Marks Entry'!AQ80="","",'Marks Entry'!AQ80)</f>
        <v/>
      </c>
      <c r="CE78" s="356" t="str">
        <f>IF('Marks Entry'!AR80="","",'Marks Entry'!AR80)</f>
        <v/>
      </c>
      <c r="CF78" s="356" t="str">
        <f t="shared" si="185"/>
        <v/>
      </c>
      <c r="CG78" s="380" t="str">
        <f t="shared" si="186"/>
        <v/>
      </c>
      <c r="CH78" s="377" t="str">
        <f>IF(AND($B78="NSO",$E78=""),"",IF(AND('Marks Entry'!AS80="AB",'Marks Entry'!AT80="AB"),"AB",IF(AND('Marks Entry'!AS80="ML",'Marks Entry'!AT80="ML"),"RE",IF('Marks Entry'!AS80="","",ROUNDUP(('Marks Entry'!AS80+'Marks Entry'!AT80)*30/100,0)))))</f>
        <v/>
      </c>
      <c r="CI78" s="381" t="str">
        <f t="shared" si="187"/>
        <v/>
      </c>
      <c r="CJ78" s="361">
        <f t="shared" si="188"/>
        <v>0</v>
      </c>
      <c r="CK78" s="361">
        <f t="shared" si="189"/>
        <v>0</v>
      </c>
      <c r="CL78" s="362" t="str">
        <f t="shared" si="190"/>
        <v/>
      </c>
      <c r="CM78" s="361" t="str">
        <f t="shared" si="191"/>
        <v/>
      </c>
      <c r="CN78" s="361" t="str">
        <f t="shared" si="192"/>
        <v/>
      </c>
      <c r="CO78" s="361" t="str">
        <f t="shared" si="193"/>
        <v/>
      </c>
      <c r="CP78" s="363" t="str">
        <f>IF('Marks Entry'!AU80="","",'Marks Entry'!AU80)</f>
        <v/>
      </c>
      <c r="CQ78" s="356" t="str">
        <f>IF('Marks Entry'!AW80="","",'Marks Entry'!AW80)</f>
        <v/>
      </c>
      <c r="CR78" s="356" t="str">
        <f>IF('Marks Entry'!AX80="","",'Marks Entry'!AX80)</f>
        <v/>
      </c>
      <c r="CS78" s="356" t="str">
        <f>IF('Marks Entry'!AY80="","",'Marks Entry'!AY80)</f>
        <v/>
      </c>
      <c r="CT78" s="357" t="str">
        <f t="shared" si="194"/>
        <v/>
      </c>
      <c r="CU78" s="380" t="str">
        <f t="shared" si="195"/>
        <v/>
      </c>
      <c r="CV78" s="356" t="str">
        <f>IF('Marks Entry'!AZ80="","",'Marks Entry'!AZ80)</f>
        <v/>
      </c>
      <c r="CW78" s="356" t="str">
        <f>IF('Marks Entry'!BA80="","",'Marks Entry'!BA80)</f>
        <v/>
      </c>
      <c r="CX78" s="356" t="str">
        <f t="shared" si="196"/>
        <v/>
      </c>
      <c r="CY78" s="380" t="str">
        <f t="shared" si="197"/>
        <v/>
      </c>
      <c r="CZ78" s="377" t="str">
        <f>IF(AND($B78="NSO",$E78=""),"",IF(AND('Marks Entry'!BB80="AB",'Marks Entry'!BC80="AB"),"AB",IF(AND('Marks Entry'!BB80="ML",'Marks Entry'!BC80="ML"),"RE",IF('Marks Entry'!BB80="","",ROUNDUP(('Marks Entry'!BB80+'Marks Entry'!BC80)*30/100,0)))))</f>
        <v/>
      </c>
      <c r="DA78" s="381" t="str">
        <f t="shared" si="198"/>
        <v/>
      </c>
      <c r="DB78" s="361">
        <f t="shared" si="199"/>
        <v>0</v>
      </c>
      <c r="DC78" s="361">
        <f t="shared" si="200"/>
        <v>0</v>
      </c>
      <c r="DD78" s="362" t="str">
        <f t="shared" si="201"/>
        <v/>
      </c>
      <c r="DE78" s="361" t="str">
        <f t="shared" si="202"/>
        <v/>
      </c>
      <c r="DF78" s="361" t="str">
        <f t="shared" si="203"/>
        <v/>
      </c>
      <c r="DG78" s="361" t="str">
        <f t="shared" si="204"/>
        <v/>
      </c>
      <c r="DH78" s="361">
        <f t="shared" si="205"/>
        <v>0</v>
      </c>
      <c r="DI78" s="382" t="str">
        <f t="shared" si="206"/>
        <v/>
      </c>
      <c r="DJ78" s="382" t="str">
        <f t="shared" si="207"/>
        <v/>
      </c>
      <c r="DK78" s="382" t="str">
        <f t="shared" si="208"/>
        <v/>
      </c>
      <c r="DL78" s="382" t="str">
        <f t="shared" si="209"/>
        <v/>
      </c>
      <c r="DM78" s="382" t="str">
        <f t="shared" si="210"/>
        <v/>
      </c>
      <c r="DN78" s="382" t="str">
        <f t="shared" si="211"/>
        <v/>
      </c>
      <c r="DO78" s="365">
        <f t="shared" si="212"/>
        <v>0</v>
      </c>
      <c r="DP78" s="365">
        <f t="shared" si="213"/>
        <v>0</v>
      </c>
      <c r="DQ78" s="365">
        <f t="shared" si="214"/>
        <v>0</v>
      </c>
      <c r="DR78" s="365">
        <f t="shared" si="215"/>
        <v>0</v>
      </c>
      <c r="DS78" s="365">
        <f t="shared" si="216"/>
        <v>0</v>
      </c>
      <c r="DT78" s="383" t="str">
        <f t="shared" si="217"/>
        <v/>
      </c>
      <c r="DU78" s="482" t="str">
        <f>IF('Marks Entry'!BD80="","",'Marks Entry'!BD80)</f>
        <v/>
      </c>
      <c r="DV78" s="482" t="str">
        <f>IF('Marks Entry'!BE80="","",'Marks Entry'!BE80)</f>
        <v/>
      </c>
      <c r="DW78" s="482" t="str">
        <f>IF('Marks Entry'!BF80="","",'Marks Entry'!BF80)</f>
        <v/>
      </c>
      <c r="DX78" s="384" t="str">
        <f t="shared" si="218"/>
        <v/>
      </c>
      <c r="DY78" s="356" t="str">
        <f t="shared" si="219"/>
        <v/>
      </c>
      <c r="DZ78" s="385" t="str">
        <f t="shared" si="220"/>
        <v/>
      </c>
      <c r="EA78" s="356" t="str">
        <f t="shared" si="221"/>
        <v/>
      </c>
      <c r="EB78" s="385" t="str">
        <f t="shared" si="222"/>
        <v/>
      </c>
      <c r="EC78" s="356" t="str">
        <f t="shared" si="223"/>
        <v/>
      </c>
      <c r="ED78" s="356" t="str">
        <f t="shared" si="224"/>
        <v/>
      </c>
      <c r="EE78" s="356" t="str">
        <f t="shared" si="225"/>
        <v/>
      </c>
      <c r="EF78" s="386" t="str">
        <f t="shared" si="226"/>
        <v/>
      </c>
      <c r="EG78" s="385" t="str">
        <f t="shared" si="227"/>
        <v/>
      </c>
      <c r="EH78" s="356" t="str">
        <f t="shared" si="228"/>
        <v/>
      </c>
      <c r="EI78" s="356" t="str">
        <f t="shared" si="229"/>
        <v/>
      </c>
      <c r="EJ78" s="356" t="str">
        <f t="shared" si="230"/>
        <v/>
      </c>
      <c r="EK78" s="356" t="str">
        <f t="shared" si="231"/>
        <v/>
      </c>
      <c r="EL78" s="385" t="str">
        <f t="shared" si="232"/>
        <v/>
      </c>
      <c r="EM78" s="356" t="str">
        <f t="shared" si="233"/>
        <v/>
      </c>
      <c r="EN78" s="356" t="str">
        <f t="shared" si="234"/>
        <v/>
      </c>
      <c r="EO78" s="356" t="str">
        <f t="shared" si="235"/>
        <v/>
      </c>
      <c r="EP78" s="356" t="str">
        <f t="shared" si="236"/>
        <v/>
      </c>
      <c r="EQ78" s="385" t="str">
        <f t="shared" si="237"/>
        <v/>
      </c>
      <c r="ER78" s="356" t="str">
        <f t="shared" si="238"/>
        <v/>
      </c>
      <c r="ES78" s="356" t="str">
        <f t="shared" si="239"/>
        <v/>
      </c>
      <c r="ET78" s="356" t="str">
        <f t="shared" si="240"/>
        <v/>
      </c>
      <c r="EU78" s="356" t="str">
        <f t="shared" si="241"/>
        <v/>
      </c>
      <c r="EV78" s="385" t="str">
        <f t="shared" si="242"/>
        <v/>
      </c>
      <c r="EW78" s="385" t="str">
        <f t="shared" si="243"/>
        <v/>
      </c>
      <c r="EX78" s="387" t="str">
        <f>IF('Student DATA Entry'!I75="","",'Student DATA Entry'!I75)</f>
        <v/>
      </c>
      <c r="EY78" s="388" t="str">
        <f>IF('Student DATA Entry'!J75="","",'Student DATA Entry'!J75)</f>
        <v/>
      </c>
      <c r="EZ78" s="373" t="str">
        <f t="shared" si="244"/>
        <v xml:space="preserve">      </v>
      </c>
      <c r="FA78" s="373" t="str">
        <f t="shared" si="245"/>
        <v xml:space="preserve">      </v>
      </c>
      <c r="FB78" s="373" t="str">
        <f t="shared" si="246"/>
        <v xml:space="preserve">      </v>
      </c>
      <c r="FC78" s="373" t="str">
        <f t="shared" si="247"/>
        <v xml:space="preserve">              </v>
      </c>
      <c r="FD78" s="373" t="str">
        <f t="shared" si="248"/>
        <v xml:space="preserve"> </v>
      </c>
      <c r="FE78" s="484" t="str">
        <f t="shared" si="249"/>
        <v/>
      </c>
      <c r="FF78" s="390" t="str">
        <f t="shared" si="250"/>
        <v/>
      </c>
      <c r="FG78" s="483" t="str">
        <f t="shared" si="251"/>
        <v/>
      </c>
      <c r="FH78" s="392" t="str">
        <f t="shared" si="140"/>
        <v/>
      </c>
      <c r="FI78" s="482" t="str">
        <f t="shared" si="252"/>
        <v/>
      </c>
    </row>
    <row r="79" spans="1:165" s="393" customFormat="1" ht="22" customHeight="1">
      <c r="A79" s="375">
        <v>74</v>
      </c>
      <c r="B79" s="376" t="str">
        <f>IF('Marks Entry'!B81="","",VALUE('Marks Entry'!B81))</f>
        <v/>
      </c>
      <c r="C79" s="377" t="str">
        <f>IF('Marks Entry'!C81="","",'Marks Entry'!C81)</f>
        <v/>
      </c>
      <c r="D79" s="378" t="str">
        <f>IF('Marks Entry'!D81="","",'Marks Entry'!D81)</f>
        <v/>
      </c>
      <c r="E79" s="379" t="str">
        <f>IF('Marks Entry'!E81="","",'Marks Entry'!E81)</f>
        <v/>
      </c>
      <c r="F79" s="379" t="str">
        <f>IF('Marks Entry'!F81="","",'Marks Entry'!F81)</f>
        <v/>
      </c>
      <c r="G79" s="379" t="str">
        <f>IF('Marks Entry'!G81="","",'Marks Entry'!G81)</f>
        <v/>
      </c>
      <c r="H79" s="356" t="str">
        <f>IF('Marks Entry'!H81="","",'Marks Entry'!H81)</f>
        <v/>
      </c>
      <c r="I79" s="356" t="str">
        <f>IF('Marks Entry'!I81="","",'Marks Entry'!I81)</f>
        <v/>
      </c>
      <c r="J79" s="356" t="str">
        <f>IF('Marks Entry'!J81="","",'Marks Entry'!J81)</f>
        <v/>
      </c>
      <c r="K79" s="356" t="str">
        <f>IF('Marks Entry'!K81="","",'Marks Entry'!K81)</f>
        <v/>
      </c>
      <c r="L79" s="356" t="str">
        <f>IF('Marks Entry'!L81="","",'Marks Entry'!L81)</f>
        <v/>
      </c>
      <c r="M79" s="357" t="str">
        <f t="shared" si="141"/>
        <v/>
      </c>
      <c r="N79" s="380" t="str">
        <f t="shared" si="142"/>
        <v/>
      </c>
      <c r="O79" s="356" t="str">
        <f>IF('Marks Entry'!M81="","",'Marks Entry'!M81)</f>
        <v/>
      </c>
      <c r="P79" s="380" t="str">
        <f t="shared" si="143"/>
        <v/>
      </c>
      <c r="Q79" s="377" t="str">
        <f>IF(AND($B79="NSO",$E79="",O79=""),"",IF(AND('Marks Entry'!N81="AB"),"AB",IF(AND('Marks Entry'!N81="ML"),"RE",IF('Marks Entry'!N81="","",ROUNDUP('Marks Entry'!N81*30/100,0)))))</f>
        <v/>
      </c>
      <c r="R79" s="381" t="str">
        <f t="shared" si="144"/>
        <v/>
      </c>
      <c r="S79" s="361">
        <f t="shared" si="145"/>
        <v>0</v>
      </c>
      <c r="T79" s="361">
        <f t="shared" si="146"/>
        <v>0</v>
      </c>
      <c r="U79" s="362" t="str">
        <f t="shared" si="147"/>
        <v/>
      </c>
      <c r="V79" s="361" t="str">
        <f t="shared" si="148"/>
        <v/>
      </c>
      <c r="W79" s="361" t="str">
        <f t="shared" si="149"/>
        <v/>
      </c>
      <c r="X79" s="361" t="str">
        <f t="shared" si="150"/>
        <v/>
      </c>
      <c r="Y79" s="356" t="str">
        <f>IF('Marks Entry'!O81="","",'Marks Entry'!O81)</f>
        <v/>
      </c>
      <c r="Z79" s="356" t="str">
        <f>IF('Marks Entry'!P81="","",'Marks Entry'!P81)</f>
        <v/>
      </c>
      <c r="AA79" s="356" t="str">
        <f>IF('Marks Entry'!Q81="","",'Marks Entry'!Q81)</f>
        <v/>
      </c>
      <c r="AB79" s="357" t="str">
        <f t="shared" si="151"/>
        <v/>
      </c>
      <c r="AC79" s="380" t="str">
        <f t="shared" si="152"/>
        <v/>
      </c>
      <c r="AD79" s="356" t="str">
        <f>IF('Marks Entry'!R81="","",'Marks Entry'!R81)</f>
        <v/>
      </c>
      <c r="AE79" s="380" t="str">
        <f t="shared" si="153"/>
        <v/>
      </c>
      <c r="AF79" s="377" t="str">
        <f>IF(AND($B79="NSO",$E79=""),"",IF(AND('Marks Entry'!S81="AB"),"AB",IF(AND('Marks Entry'!S81="ML"),"RE",IF('Marks Entry'!S81="","",ROUNDUP('Marks Entry'!S81*30/100,0)))))</f>
        <v/>
      </c>
      <c r="AG79" s="381" t="str">
        <f t="shared" si="154"/>
        <v/>
      </c>
      <c r="AH79" s="361">
        <f t="shared" si="155"/>
        <v>0</v>
      </c>
      <c r="AI79" s="361">
        <f t="shared" si="156"/>
        <v>0</v>
      </c>
      <c r="AJ79" s="362" t="str">
        <f t="shared" si="157"/>
        <v/>
      </c>
      <c r="AK79" s="361" t="str">
        <f t="shared" si="158"/>
        <v/>
      </c>
      <c r="AL79" s="361" t="str">
        <f t="shared" si="159"/>
        <v/>
      </c>
      <c r="AM79" s="361" t="str">
        <f t="shared" si="160"/>
        <v/>
      </c>
      <c r="AN79" s="363" t="str">
        <f>IF('Marks Entry'!T81="","",'Marks Entry'!T81)</f>
        <v/>
      </c>
      <c r="AO79" s="356" t="str">
        <f>IF('Marks Entry'!V81="","",'Marks Entry'!V81)</f>
        <v/>
      </c>
      <c r="AP79" s="356" t="str">
        <f>IF('Marks Entry'!W81="","",'Marks Entry'!W81)</f>
        <v/>
      </c>
      <c r="AQ79" s="356" t="str">
        <f>IF('Marks Entry'!X81="","",'Marks Entry'!X81)</f>
        <v/>
      </c>
      <c r="AR79" s="357" t="str">
        <f t="shared" si="161"/>
        <v/>
      </c>
      <c r="AS79" s="380" t="str">
        <f t="shared" si="162"/>
        <v/>
      </c>
      <c r="AT79" s="356" t="str">
        <f>IF('Marks Entry'!Y81="","",'Marks Entry'!Y81)</f>
        <v/>
      </c>
      <c r="AU79" s="356" t="str">
        <f>IF('Marks Entry'!Z81="","",'Marks Entry'!Z81)</f>
        <v/>
      </c>
      <c r="AV79" s="356" t="str">
        <f t="shared" si="163"/>
        <v/>
      </c>
      <c r="AW79" s="380" t="str">
        <f t="shared" si="164"/>
        <v/>
      </c>
      <c r="AX79" s="377" t="str">
        <f>IF(AND($B79="NSO",$E79=""),"",IF(AND('Marks Entry'!AA81="AB",'Marks Entry'!AB81="AB"),"AB",IF(AND('Marks Entry'!AA81="ML",'Marks Entry'!AB81="ML"),"RE",IF('Marks Entry'!AA81="","",ROUNDUP(('Marks Entry'!AA81+'Marks Entry'!AB81)*30/100,0)))))</f>
        <v/>
      </c>
      <c r="AY79" s="381" t="str">
        <f t="shared" si="165"/>
        <v/>
      </c>
      <c r="AZ79" s="361">
        <f t="shared" si="166"/>
        <v>0</v>
      </c>
      <c r="BA79" s="361">
        <f t="shared" si="167"/>
        <v>0</v>
      </c>
      <c r="BB79" s="362" t="str">
        <f t="shared" si="168"/>
        <v/>
      </c>
      <c r="BC79" s="361" t="str">
        <f t="shared" si="169"/>
        <v/>
      </c>
      <c r="BD79" s="361" t="str">
        <f t="shared" si="170"/>
        <v/>
      </c>
      <c r="BE79" s="361" t="str">
        <f t="shared" si="171"/>
        <v/>
      </c>
      <c r="BF79" s="363" t="str">
        <f>IF('Marks Entry'!AC81="","",'Marks Entry'!AC81)</f>
        <v/>
      </c>
      <c r="BG79" s="356" t="str">
        <f>IF('Marks Entry'!AE81="","",'Marks Entry'!AE81)</f>
        <v/>
      </c>
      <c r="BH79" s="356" t="str">
        <f>IF('Marks Entry'!AF81="","",'Marks Entry'!AF81)</f>
        <v/>
      </c>
      <c r="BI79" s="356" t="str">
        <f>IF('Marks Entry'!AG81="","",'Marks Entry'!AG81)</f>
        <v/>
      </c>
      <c r="BJ79" s="357" t="str">
        <f t="shared" si="172"/>
        <v/>
      </c>
      <c r="BK79" s="380" t="str">
        <f t="shared" si="173"/>
        <v/>
      </c>
      <c r="BL79" s="356" t="str">
        <f>IF('Marks Entry'!AH81="","",'Marks Entry'!AH81)</f>
        <v/>
      </c>
      <c r="BM79" s="356" t="str">
        <f>IF('Marks Entry'!AI81="","",'Marks Entry'!AI81)</f>
        <v/>
      </c>
      <c r="BN79" s="356" t="str">
        <f t="shared" si="174"/>
        <v/>
      </c>
      <c r="BO79" s="380" t="str">
        <f t="shared" si="175"/>
        <v/>
      </c>
      <c r="BP79" s="377" t="str">
        <f>IF(AND($B79="NSO",$E79=""),"",IF(AND('Marks Entry'!AJ81="AB",'Marks Entry'!AK81="AB"),"AB",IF(AND('Marks Entry'!AJ81="ML",'Marks Entry'!AK81="ML"),"RE",IF('Marks Entry'!AJ81="","",ROUNDUP(('Marks Entry'!AJ81+'Marks Entry'!AK81)*30/100,0)))))</f>
        <v/>
      </c>
      <c r="BQ79" s="381" t="str">
        <f t="shared" si="176"/>
        <v/>
      </c>
      <c r="BR79" s="361">
        <f t="shared" si="177"/>
        <v>0</v>
      </c>
      <c r="BS79" s="361">
        <f t="shared" si="178"/>
        <v>0</v>
      </c>
      <c r="BT79" s="362" t="str">
        <f t="shared" si="179"/>
        <v/>
      </c>
      <c r="BU79" s="361" t="str">
        <f t="shared" si="180"/>
        <v/>
      </c>
      <c r="BV79" s="361" t="str">
        <f t="shared" si="181"/>
        <v/>
      </c>
      <c r="BW79" s="361" t="str">
        <f t="shared" si="182"/>
        <v/>
      </c>
      <c r="BX79" s="363" t="str">
        <f>IF('Marks Entry'!AL81="","",'Marks Entry'!AL81)</f>
        <v/>
      </c>
      <c r="BY79" s="356" t="str">
        <f>IF('Marks Entry'!AN81="","",'Marks Entry'!AN81)</f>
        <v/>
      </c>
      <c r="BZ79" s="356" t="str">
        <f>IF('Marks Entry'!AO81="","",'Marks Entry'!AO81)</f>
        <v/>
      </c>
      <c r="CA79" s="356" t="str">
        <f>IF('Marks Entry'!AP81="","",'Marks Entry'!AP81)</f>
        <v/>
      </c>
      <c r="CB79" s="357" t="str">
        <f t="shared" si="183"/>
        <v/>
      </c>
      <c r="CC79" s="380" t="str">
        <f t="shared" si="184"/>
        <v/>
      </c>
      <c r="CD79" s="356" t="str">
        <f>IF('Marks Entry'!AQ81="","",'Marks Entry'!AQ81)</f>
        <v/>
      </c>
      <c r="CE79" s="356" t="str">
        <f>IF('Marks Entry'!AR81="","",'Marks Entry'!AR81)</f>
        <v/>
      </c>
      <c r="CF79" s="356" t="str">
        <f t="shared" si="185"/>
        <v/>
      </c>
      <c r="CG79" s="380" t="str">
        <f t="shared" si="186"/>
        <v/>
      </c>
      <c r="CH79" s="377" t="str">
        <f>IF(AND($B79="NSO",$E79=""),"",IF(AND('Marks Entry'!AS81="AB",'Marks Entry'!AT81="AB"),"AB",IF(AND('Marks Entry'!AS81="ML",'Marks Entry'!AT81="ML"),"RE",IF('Marks Entry'!AS81="","",ROUNDUP(('Marks Entry'!AS81+'Marks Entry'!AT81)*30/100,0)))))</f>
        <v/>
      </c>
      <c r="CI79" s="381" t="str">
        <f t="shared" si="187"/>
        <v/>
      </c>
      <c r="CJ79" s="361">
        <f t="shared" si="188"/>
        <v>0</v>
      </c>
      <c r="CK79" s="361">
        <f t="shared" si="189"/>
        <v>0</v>
      </c>
      <c r="CL79" s="362" t="str">
        <f t="shared" si="190"/>
        <v/>
      </c>
      <c r="CM79" s="361" t="str">
        <f t="shared" si="191"/>
        <v/>
      </c>
      <c r="CN79" s="361" t="str">
        <f t="shared" si="192"/>
        <v/>
      </c>
      <c r="CO79" s="361" t="str">
        <f t="shared" si="193"/>
        <v/>
      </c>
      <c r="CP79" s="363" t="str">
        <f>IF('Marks Entry'!AU81="","",'Marks Entry'!AU81)</f>
        <v/>
      </c>
      <c r="CQ79" s="356" t="str">
        <f>IF('Marks Entry'!AW81="","",'Marks Entry'!AW81)</f>
        <v/>
      </c>
      <c r="CR79" s="356" t="str">
        <f>IF('Marks Entry'!AX81="","",'Marks Entry'!AX81)</f>
        <v/>
      </c>
      <c r="CS79" s="356" t="str">
        <f>IF('Marks Entry'!AY81="","",'Marks Entry'!AY81)</f>
        <v/>
      </c>
      <c r="CT79" s="357" t="str">
        <f t="shared" si="194"/>
        <v/>
      </c>
      <c r="CU79" s="380" t="str">
        <f t="shared" si="195"/>
        <v/>
      </c>
      <c r="CV79" s="356" t="str">
        <f>IF('Marks Entry'!AZ81="","",'Marks Entry'!AZ81)</f>
        <v/>
      </c>
      <c r="CW79" s="356" t="str">
        <f>IF('Marks Entry'!BA81="","",'Marks Entry'!BA81)</f>
        <v/>
      </c>
      <c r="CX79" s="356" t="str">
        <f t="shared" si="196"/>
        <v/>
      </c>
      <c r="CY79" s="380" t="str">
        <f t="shared" si="197"/>
        <v/>
      </c>
      <c r="CZ79" s="377" t="str">
        <f>IF(AND($B79="NSO",$E79=""),"",IF(AND('Marks Entry'!BB81="AB",'Marks Entry'!BC81="AB"),"AB",IF(AND('Marks Entry'!BB81="ML",'Marks Entry'!BC81="ML"),"RE",IF('Marks Entry'!BB81="","",ROUNDUP(('Marks Entry'!BB81+'Marks Entry'!BC81)*30/100,0)))))</f>
        <v/>
      </c>
      <c r="DA79" s="381" t="str">
        <f t="shared" si="198"/>
        <v/>
      </c>
      <c r="DB79" s="361">
        <f t="shared" si="199"/>
        <v>0</v>
      </c>
      <c r="DC79" s="361">
        <f t="shared" si="200"/>
        <v>0</v>
      </c>
      <c r="DD79" s="362" t="str">
        <f t="shared" si="201"/>
        <v/>
      </c>
      <c r="DE79" s="361" t="str">
        <f t="shared" si="202"/>
        <v/>
      </c>
      <c r="DF79" s="361" t="str">
        <f t="shared" si="203"/>
        <v/>
      </c>
      <c r="DG79" s="361" t="str">
        <f t="shared" si="204"/>
        <v/>
      </c>
      <c r="DH79" s="361">
        <f t="shared" si="205"/>
        <v>0</v>
      </c>
      <c r="DI79" s="382" t="str">
        <f t="shared" si="206"/>
        <v/>
      </c>
      <c r="DJ79" s="382" t="str">
        <f t="shared" si="207"/>
        <v/>
      </c>
      <c r="DK79" s="382" t="str">
        <f t="shared" si="208"/>
        <v/>
      </c>
      <c r="DL79" s="382" t="str">
        <f t="shared" si="209"/>
        <v/>
      </c>
      <c r="DM79" s="382" t="str">
        <f t="shared" si="210"/>
        <v/>
      </c>
      <c r="DN79" s="382" t="str">
        <f t="shared" si="211"/>
        <v/>
      </c>
      <c r="DO79" s="365">
        <f t="shared" si="212"/>
        <v>0</v>
      </c>
      <c r="DP79" s="365">
        <f t="shared" si="213"/>
        <v>0</v>
      </c>
      <c r="DQ79" s="365">
        <f t="shared" si="214"/>
        <v>0</v>
      </c>
      <c r="DR79" s="365">
        <f t="shared" si="215"/>
        <v>0</v>
      </c>
      <c r="DS79" s="365">
        <f t="shared" si="216"/>
        <v>0</v>
      </c>
      <c r="DT79" s="383" t="str">
        <f t="shared" si="217"/>
        <v/>
      </c>
      <c r="DU79" s="482" t="str">
        <f>IF('Marks Entry'!BD81="","",'Marks Entry'!BD81)</f>
        <v/>
      </c>
      <c r="DV79" s="482" t="str">
        <f>IF('Marks Entry'!BE81="","",'Marks Entry'!BE81)</f>
        <v/>
      </c>
      <c r="DW79" s="482" t="str">
        <f>IF('Marks Entry'!BF81="","",'Marks Entry'!BF81)</f>
        <v/>
      </c>
      <c r="DX79" s="384" t="str">
        <f t="shared" si="218"/>
        <v/>
      </c>
      <c r="DY79" s="356" t="str">
        <f t="shared" si="219"/>
        <v/>
      </c>
      <c r="DZ79" s="385" t="str">
        <f t="shared" si="220"/>
        <v/>
      </c>
      <c r="EA79" s="356" t="str">
        <f t="shared" si="221"/>
        <v/>
      </c>
      <c r="EB79" s="385" t="str">
        <f t="shared" si="222"/>
        <v/>
      </c>
      <c r="EC79" s="356" t="str">
        <f t="shared" si="223"/>
        <v/>
      </c>
      <c r="ED79" s="356" t="str">
        <f t="shared" si="224"/>
        <v/>
      </c>
      <c r="EE79" s="356" t="str">
        <f t="shared" si="225"/>
        <v/>
      </c>
      <c r="EF79" s="386" t="str">
        <f t="shared" si="226"/>
        <v/>
      </c>
      <c r="EG79" s="385" t="str">
        <f t="shared" si="227"/>
        <v/>
      </c>
      <c r="EH79" s="356" t="str">
        <f t="shared" si="228"/>
        <v/>
      </c>
      <c r="EI79" s="356" t="str">
        <f t="shared" si="229"/>
        <v/>
      </c>
      <c r="EJ79" s="356" t="str">
        <f t="shared" si="230"/>
        <v/>
      </c>
      <c r="EK79" s="356" t="str">
        <f t="shared" si="231"/>
        <v/>
      </c>
      <c r="EL79" s="385" t="str">
        <f t="shared" si="232"/>
        <v/>
      </c>
      <c r="EM79" s="356" t="str">
        <f t="shared" si="233"/>
        <v/>
      </c>
      <c r="EN79" s="356" t="str">
        <f t="shared" si="234"/>
        <v/>
      </c>
      <c r="EO79" s="356" t="str">
        <f t="shared" si="235"/>
        <v/>
      </c>
      <c r="EP79" s="356" t="str">
        <f t="shared" si="236"/>
        <v/>
      </c>
      <c r="EQ79" s="385" t="str">
        <f t="shared" si="237"/>
        <v/>
      </c>
      <c r="ER79" s="356" t="str">
        <f t="shared" si="238"/>
        <v/>
      </c>
      <c r="ES79" s="356" t="str">
        <f t="shared" si="239"/>
        <v/>
      </c>
      <c r="ET79" s="356" t="str">
        <f t="shared" si="240"/>
        <v/>
      </c>
      <c r="EU79" s="356" t="str">
        <f t="shared" si="241"/>
        <v/>
      </c>
      <c r="EV79" s="385" t="str">
        <f t="shared" si="242"/>
        <v/>
      </c>
      <c r="EW79" s="385" t="str">
        <f t="shared" si="243"/>
        <v/>
      </c>
      <c r="EX79" s="387" t="str">
        <f>IF('Student DATA Entry'!I76="","",'Student DATA Entry'!I76)</f>
        <v/>
      </c>
      <c r="EY79" s="388" t="str">
        <f>IF('Student DATA Entry'!J76="","",'Student DATA Entry'!J76)</f>
        <v/>
      </c>
      <c r="EZ79" s="373" t="str">
        <f t="shared" si="244"/>
        <v xml:space="preserve">      </v>
      </c>
      <c r="FA79" s="373" t="str">
        <f t="shared" si="245"/>
        <v xml:space="preserve">      </v>
      </c>
      <c r="FB79" s="373" t="str">
        <f t="shared" si="246"/>
        <v xml:space="preserve">      </v>
      </c>
      <c r="FC79" s="373" t="str">
        <f t="shared" si="247"/>
        <v xml:space="preserve">              </v>
      </c>
      <c r="FD79" s="373" t="str">
        <f t="shared" si="248"/>
        <v xml:space="preserve"> </v>
      </c>
      <c r="FE79" s="484" t="str">
        <f t="shared" si="249"/>
        <v/>
      </c>
      <c r="FF79" s="390" t="str">
        <f t="shared" si="250"/>
        <v/>
      </c>
      <c r="FG79" s="483" t="str">
        <f t="shared" si="251"/>
        <v/>
      </c>
      <c r="FH79" s="392" t="str">
        <f t="shared" si="140"/>
        <v/>
      </c>
      <c r="FI79" s="482" t="str">
        <f t="shared" si="252"/>
        <v/>
      </c>
    </row>
    <row r="80" spans="1:165" s="393" customFormat="1" ht="22" customHeight="1">
      <c r="A80" s="375">
        <v>75</v>
      </c>
      <c r="B80" s="376" t="str">
        <f>IF('Marks Entry'!B82="","",VALUE('Marks Entry'!B82))</f>
        <v/>
      </c>
      <c r="C80" s="377" t="str">
        <f>IF('Marks Entry'!C82="","",'Marks Entry'!C82)</f>
        <v/>
      </c>
      <c r="D80" s="378" t="str">
        <f>IF('Marks Entry'!D82="","",'Marks Entry'!D82)</f>
        <v/>
      </c>
      <c r="E80" s="379" t="str">
        <f>IF('Marks Entry'!E82="","",'Marks Entry'!E82)</f>
        <v/>
      </c>
      <c r="F80" s="379" t="str">
        <f>IF('Marks Entry'!F82="","",'Marks Entry'!F82)</f>
        <v/>
      </c>
      <c r="G80" s="379" t="str">
        <f>IF('Marks Entry'!G82="","",'Marks Entry'!G82)</f>
        <v/>
      </c>
      <c r="H80" s="356" t="str">
        <f>IF('Marks Entry'!H82="","",'Marks Entry'!H82)</f>
        <v/>
      </c>
      <c r="I80" s="356" t="str">
        <f>IF('Marks Entry'!I82="","",'Marks Entry'!I82)</f>
        <v/>
      </c>
      <c r="J80" s="356" t="str">
        <f>IF('Marks Entry'!J82="","",'Marks Entry'!J82)</f>
        <v/>
      </c>
      <c r="K80" s="356" t="str">
        <f>IF('Marks Entry'!K82="","",'Marks Entry'!K82)</f>
        <v/>
      </c>
      <c r="L80" s="356" t="str">
        <f>IF('Marks Entry'!L82="","",'Marks Entry'!L82)</f>
        <v/>
      </c>
      <c r="M80" s="357" t="str">
        <f t="shared" si="141"/>
        <v/>
      </c>
      <c r="N80" s="380" t="str">
        <f t="shared" si="142"/>
        <v/>
      </c>
      <c r="O80" s="356" t="str">
        <f>IF('Marks Entry'!M82="","",'Marks Entry'!M82)</f>
        <v/>
      </c>
      <c r="P80" s="380" t="str">
        <f t="shared" si="143"/>
        <v/>
      </c>
      <c r="Q80" s="377" t="str">
        <f>IF(AND($B80="NSO",$E80="",O80=""),"",IF(AND('Marks Entry'!N82="AB"),"AB",IF(AND('Marks Entry'!N82="ML"),"RE",IF('Marks Entry'!N82="","",ROUNDUP('Marks Entry'!N82*30/100,0)))))</f>
        <v/>
      </c>
      <c r="R80" s="381" t="str">
        <f t="shared" si="144"/>
        <v/>
      </c>
      <c r="S80" s="361">
        <f t="shared" si="145"/>
        <v>0</v>
      </c>
      <c r="T80" s="361">
        <f t="shared" si="146"/>
        <v>0</v>
      </c>
      <c r="U80" s="362" t="str">
        <f t="shared" si="147"/>
        <v/>
      </c>
      <c r="V80" s="361" t="str">
        <f t="shared" si="148"/>
        <v/>
      </c>
      <c r="W80" s="361" t="str">
        <f t="shared" si="149"/>
        <v/>
      </c>
      <c r="X80" s="361" t="str">
        <f t="shared" si="150"/>
        <v/>
      </c>
      <c r="Y80" s="356" t="str">
        <f>IF('Marks Entry'!O82="","",'Marks Entry'!O82)</f>
        <v/>
      </c>
      <c r="Z80" s="356" t="str">
        <f>IF('Marks Entry'!P82="","",'Marks Entry'!P82)</f>
        <v/>
      </c>
      <c r="AA80" s="356" t="str">
        <f>IF('Marks Entry'!Q82="","",'Marks Entry'!Q82)</f>
        <v/>
      </c>
      <c r="AB80" s="357" t="str">
        <f t="shared" si="151"/>
        <v/>
      </c>
      <c r="AC80" s="380" t="str">
        <f t="shared" si="152"/>
        <v/>
      </c>
      <c r="AD80" s="356" t="str">
        <f>IF('Marks Entry'!R82="","",'Marks Entry'!R82)</f>
        <v/>
      </c>
      <c r="AE80" s="380" t="str">
        <f t="shared" si="153"/>
        <v/>
      </c>
      <c r="AF80" s="377" t="str">
        <f>IF(AND($B80="NSO",$E80=""),"",IF(AND('Marks Entry'!S82="AB"),"AB",IF(AND('Marks Entry'!S82="ML"),"RE",IF('Marks Entry'!S82="","",ROUNDUP('Marks Entry'!S82*30/100,0)))))</f>
        <v/>
      </c>
      <c r="AG80" s="381" t="str">
        <f t="shared" si="154"/>
        <v/>
      </c>
      <c r="AH80" s="361">
        <f t="shared" si="155"/>
        <v>0</v>
      </c>
      <c r="AI80" s="361">
        <f t="shared" si="156"/>
        <v>0</v>
      </c>
      <c r="AJ80" s="362" t="str">
        <f t="shared" si="157"/>
        <v/>
      </c>
      <c r="AK80" s="361" t="str">
        <f t="shared" si="158"/>
        <v/>
      </c>
      <c r="AL80" s="361" t="str">
        <f t="shared" si="159"/>
        <v/>
      </c>
      <c r="AM80" s="361" t="str">
        <f t="shared" si="160"/>
        <v/>
      </c>
      <c r="AN80" s="363" t="str">
        <f>IF('Marks Entry'!T82="","",'Marks Entry'!T82)</f>
        <v/>
      </c>
      <c r="AO80" s="356" t="str">
        <f>IF('Marks Entry'!V82="","",'Marks Entry'!V82)</f>
        <v/>
      </c>
      <c r="AP80" s="356" t="str">
        <f>IF('Marks Entry'!W82="","",'Marks Entry'!W82)</f>
        <v/>
      </c>
      <c r="AQ80" s="356" t="str">
        <f>IF('Marks Entry'!X82="","",'Marks Entry'!X82)</f>
        <v/>
      </c>
      <c r="AR80" s="357" t="str">
        <f t="shared" si="161"/>
        <v/>
      </c>
      <c r="AS80" s="380" t="str">
        <f t="shared" si="162"/>
        <v/>
      </c>
      <c r="AT80" s="356" t="str">
        <f>IF('Marks Entry'!Y82="","",'Marks Entry'!Y82)</f>
        <v/>
      </c>
      <c r="AU80" s="356" t="str">
        <f>IF('Marks Entry'!Z82="","",'Marks Entry'!Z82)</f>
        <v/>
      </c>
      <c r="AV80" s="356" t="str">
        <f t="shared" si="163"/>
        <v/>
      </c>
      <c r="AW80" s="380" t="str">
        <f t="shared" si="164"/>
        <v/>
      </c>
      <c r="AX80" s="377" t="str">
        <f>IF(AND($B80="NSO",$E80=""),"",IF(AND('Marks Entry'!AA82="AB",'Marks Entry'!AB82="AB"),"AB",IF(AND('Marks Entry'!AA82="ML",'Marks Entry'!AB82="ML"),"RE",IF('Marks Entry'!AA82="","",ROUNDUP(('Marks Entry'!AA82+'Marks Entry'!AB82)*30/100,0)))))</f>
        <v/>
      </c>
      <c r="AY80" s="381" t="str">
        <f t="shared" si="165"/>
        <v/>
      </c>
      <c r="AZ80" s="361">
        <f t="shared" si="166"/>
        <v>0</v>
      </c>
      <c r="BA80" s="361">
        <f t="shared" si="167"/>
        <v>0</v>
      </c>
      <c r="BB80" s="362" t="str">
        <f t="shared" si="168"/>
        <v/>
      </c>
      <c r="BC80" s="361" t="str">
        <f t="shared" si="169"/>
        <v/>
      </c>
      <c r="BD80" s="361" t="str">
        <f t="shared" si="170"/>
        <v/>
      </c>
      <c r="BE80" s="361" t="str">
        <f t="shared" si="171"/>
        <v/>
      </c>
      <c r="BF80" s="363" t="str">
        <f>IF('Marks Entry'!AC82="","",'Marks Entry'!AC82)</f>
        <v/>
      </c>
      <c r="BG80" s="356" t="str">
        <f>IF('Marks Entry'!AE82="","",'Marks Entry'!AE82)</f>
        <v/>
      </c>
      <c r="BH80" s="356" t="str">
        <f>IF('Marks Entry'!AF82="","",'Marks Entry'!AF82)</f>
        <v/>
      </c>
      <c r="BI80" s="356" t="str">
        <f>IF('Marks Entry'!AG82="","",'Marks Entry'!AG82)</f>
        <v/>
      </c>
      <c r="BJ80" s="357" t="str">
        <f t="shared" si="172"/>
        <v/>
      </c>
      <c r="BK80" s="380" t="str">
        <f t="shared" si="173"/>
        <v/>
      </c>
      <c r="BL80" s="356" t="str">
        <f>IF('Marks Entry'!AH82="","",'Marks Entry'!AH82)</f>
        <v/>
      </c>
      <c r="BM80" s="356" t="str">
        <f>IF('Marks Entry'!AI82="","",'Marks Entry'!AI82)</f>
        <v/>
      </c>
      <c r="BN80" s="356" t="str">
        <f t="shared" si="174"/>
        <v/>
      </c>
      <c r="BO80" s="380" t="str">
        <f t="shared" si="175"/>
        <v/>
      </c>
      <c r="BP80" s="377" t="str">
        <f>IF(AND($B80="NSO",$E80=""),"",IF(AND('Marks Entry'!AJ82="AB",'Marks Entry'!AK82="AB"),"AB",IF(AND('Marks Entry'!AJ82="ML",'Marks Entry'!AK82="ML"),"RE",IF('Marks Entry'!AJ82="","",ROUNDUP(('Marks Entry'!AJ82+'Marks Entry'!AK82)*30/100,0)))))</f>
        <v/>
      </c>
      <c r="BQ80" s="381" t="str">
        <f t="shared" si="176"/>
        <v/>
      </c>
      <c r="BR80" s="361">
        <f t="shared" si="177"/>
        <v>0</v>
      </c>
      <c r="BS80" s="361">
        <f t="shared" si="178"/>
        <v>0</v>
      </c>
      <c r="BT80" s="362" t="str">
        <f t="shared" si="179"/>
        <v/>
      </c>
      <c r="BU80" s="361" t="str">
        <f t="shared" si="180"/>
        <v/>
      </c>
      <c r="BV80" s="361" t="str">
        <f t="shared" si="181"/>
        <v/>
      </c>
      <c r="BW80" s="361" t="str">
        <f t="shared" si="182"/>
        <v/>
      </c>
      <c r="BX80" s="363" t="str">
        <f>IF('Marks Entry'!AL82="","",'Marks Entry'!AL82)</f>
        <v/>
      </c>
      <c r="BY80" s="356" t="str">
        <f>IF('Marks Entry'!AN82="","",'Marks Entry'!AN82)</f>
        <v/>
      </c>
      <c r="BZ80" s="356" t="str">
        <f>IF('Marks Entry'!AO82="","",'Marks Entry'!AO82)</f>
        <v/>
      </c>
      <c r="CA80" s="356" t="str">
        <f>IF('Marks Entry'!AP82="","",'Marks Entry'!AP82)</f>
        <v/>
      </c>
      <c r="CB80" s="357" t="str">
        <f t="shared" si="183"/>
        <v/>
      </c>
      <c r="CC80" s="380" t="str">
        <f t="shared" si="184"/>
        <v/>
      </c>
      <c r="CD80" s="356" t="str">
        <f>IF('Marks Entry'!AQ82="","",'Marks Entry'!AQ82)</f>
        <v/>
      </c>
      <c r="CE80" s="356" t="str">
        <f>IF('Marks Entry'!AR82="","",'Marks Entry'!AR82)</f>
        <v/>
      </c>
      <c r="CF80" s="356" t="str">
        <f t="shared" si="185"/>
        <v/>
      </c>
      <c r="CG80" s="380" t="str">
        <f t="shared" si="186"/>
        <v/>
      </c>
      <c r="CH80" s="377" t="str">
        <f>IF(AND($B80="NSO",$E80=""),"",IF(AND('Marks Entry'!AS82="AB",'Marks Entry'!AT82="AB"),"AB",IF(AND('Marks Entry'!AS82="ML",'Marks Entry'!AT82="ML"),"RE",IF('Marks Entry'!AS82="","",ROUNDUP(('Marks Entry'!AS82+'Marks Entry'!AT82)*30/100,0)))))</f>
        <v/>
      </c>
      <c r="CI80" s="381" t="str">
        <f t="shared" si="187"/>
        <v/>
      </c>
      <c r="CJ80" s="361">
        <f t="shared" si="188"/>
        <v>0</v>
      </c>
      <c r="CK80" s="361">
        <f t="shared" si="189"/>
        <v>0</v>
      </c>
      <c r="CL80" s="362" t="str">
        <f t="shared" si="190"/>
        <v/>
      </c>
      <c r="CM80" s="361" t="str">
        <f t="shared" si="191"/>
        <v/>
      </c>
      <c r="CN80" s="361" t="str">
        <f t="shared" si="192"/>
        <v/>
      </c>
      <c r="CO80" s="361" t="str">
        <f t="shared" si="193"/>
        <v/>
      </c>
      <c r="CP80" s="363" t="str">
        <f>IF('Marks Entry'!AU82="","",'Marks Entry'!AU82)</f>
        <v/>
      </c>
      <c r="CQ80" s="356" t="str">
        <f>IF('Marks Entry'!AW82="","",'Marks Entry'!AW82)</f>
        <v/>
      </c>
      <c r="CR80" s="356" t="str">
        <f>IF('Marks Entry'!AX82="","",'Marks Entry'!AX82)</f>
        <v/>
      </c>
      <c r="CS80" s="356" t="str">
        <f>IF('Marks Entry'!AY82="","",'Marks Entry'!AY82)</f>
        <v/>
      </c>
      <c r="CT80" s="357" t="str">
        <f t="shared" si="194"/>
        <v/>
      </c>
      <c r="CU80" s="380" t="str">
        <f t="shared" si="195"/>
        <v/>
      </c>
      <c r="CV80" s="356" t="str">
        <f>IF('Marks Entry'!AZ82="","",'Marks Entry'!AZ82)</f>
        <v/>
      </c>
      <c r="CW80" s="356" t="str">
        <f>IF('Marks Entry'!BA82="","",'Marks Entry'!BA82)</f>
        <v/>
      </c>
      <c r="CX80" s="356" t="str">
        <f t="shared" si="196"/>
        <v/>
      </c>
      <c r="CY80" s="380" t="str">
        <f t="shared" si="197"/>
        <v/>
      </c>
      <c r="CZ80" s="377" t="str">
        <f>IF(AND($B80="NSO",$E80=""),"",IF(AND('Marks Entry'!BB82="AB",'Marks Entry'!BC82="AB"),"AB",IF(AND('Marks Entry'!BB82="ML",'Marks Entry'!BC82="ML"),"RE",IF('Marks Entry'!BB82="","",ROUNDUP(('Marks Entry'!BB82+'Marks Entry'!BC82)*30/100,0)))))</f>
        <v/>
      </c>
      <c r="DA80" s="381" t="str">
        <f t="shared" si="198"/>
        <v/>
      </c>
      <c r="DB80" s="361">
        <f t="shared" si="199"/>
        <v>0</v>
      </c>
      <c r="DC80" s="361">
        <f t="shared" si="200"/>
        <v>0</v>
      </c>
      <c r="DD80" s="362" t="str">
        <f t="shared" si="201"/>
        <v/>
      </c>
      <c r="DE80" s="361" t="str">
        <f t="shared" si="202"/>
        <v/>
      </c>
      <c r="DF80" s="361" t="str">
        <f t="shared" si="203"/>
        <v/>
      </c>
      <c r="DG80" s="361" t="str">
        <f t="shared" si="204"/>
        <v/>
      </c>
      <c r="DH80" s="361">
        <f t="shared" si="205"/>
        <v>0</v>
      </c>
      <c r="DI80" s="382" t="str">
        <f t="shared" si="206"/>
        <v/>
      </c>
      <c r="DJ80" s="382" t="str">
        <f t="shared" si="207"/>
        <v/>
      </c>
      <c r="DK80" s="382" t="str">
        <f t="shared" si="208"/>
        <v/>
      </c>
      <c r="DL80" s="382" t="str">
        <f t="shared" si="209"/>
        <v/>
      </c>
      <c r="DM80" s="382" t="str">
        <f t="shared" si="210"/>
        <v/>
      </c>
      <c r="DN80" s="382" t="str">
        <f t="shared" si="211"/>
        <v/>
      </c>
      <c r="DO80" s="365">
        <f t="shared" si="212"/>
        <v>0</v>
      </c>
      <c r="DP80" s="365">
        <f t="shared" si="213"/>
        <v>0</v>
      </c>
      <c r="DQ80" s="365">
        <f t="shared" si="214"/>
        <v>0</v>
      </c>
      <c r="DR80" s="365">
        <f t="shared" si="215"/>
        <v>0</v>
      </c>
      <c r="DS80" s="365">
        <f t="shared" si="216"/>
        <v>0</v>
      </c>
      <c r="DT80" s="383" t="str">
        <f t="shared" si="217"/>
        <v/>
      </c>
      <c r="DU80" s="482" t="str">
        <f>IF('Marks Entry'!BD82="","",'Marks Entry'!BD82)</f>
        <v/>
      </c>
      <c r="DV80" s="482" t="str">
        <f>IF('Marks Entry'!BE82="","",'Marks Entry'!BE82)</f>
        <v/>
      </c>
      <c r="DW80" s="482" t="str">
        <f>IF('Marks Entry'!BF82="","",'Marks Entry'!BF82)</f>
        <v/>
      </c>
      <c r="DX80" s="384" t="str">
        <f t="shared" si="218"/>
        <v/>
      </c>
      <c r="DY80" s="356" t="str">
        <f t="shared" si="219"/>
        <v/>
      </c>
      <c r="DZ80" s="385" t="str">
        <f t="shared" si="220"/>
        <v/>
      </c>
      <c r="EA80" s="356" t="str">
        <f t="shared" si="221"/>
        <v/>
      </c>
      <c r="EB80" s="385" t="str">
        <f t="shared" si="222"/>
        <v/>
      </c>
      <c r="EC80" s="356" t="str">
        <f t="shared" si="223"/>
        <v/>
      </c>
      <c r="ED80" s="356" t="str">
        <f t="shared" si="224"/>
        <v/>
      </c>
      <c r="EE80" s="356" t="str">
        <f t="shared" si="225"/>
        <v/>
      </c>
      <c r="EF80" s="386" t="str">
        <f t="shared" si="226"/>
        <v/>
      </c>
      <c r="EG80" s="385" t="str">
        <f t="shared" si="227"/>
        <v/>
      </c>
      <c r="EH80" s="356" t="str">
        <f t="shared" si="228"/>
        <v/>
      </c>
      <c r="EI80" s="356" t="str">
        <f t="shared" si="229"/>
        <v/>
      </c>
      <c r="EJ80" s="356" t="str">
        <f t="shared" si="230"/>
        <v/>
      </c>
      <c r="EK80" s="356" t="str">
        <f t="shared" si="231"/>
        <v/>
      </c>
      <c r="EL80" s="385" t="str">
        <f t="shared" si="232"/>
        <v/>
      </c>
      <c r="EM80" s="356" t="str">
        <f t="shared" si="233"/>
        <v/>
      </c>
      <c r="EN80" s="356" t="str">
        <f t="shared" si="234"/>
        <v/>
      </c>
      <c r="EO80" s="356" t="str">
        <f t="shared" si="235"/>
        <v/>
      </c>
      <c r="EP80" s="356" t="str">
        <f t="shared" si="236"/>
        <v/>
      </c>
      <c r="EQ80" s="385" t="str">
        <f t="shared" si="237"/>
        <v/>
      </c>
      <c r="ER80" s="356" t="str">
        <f t="shared" si="238"/>
        <v/>
      </c>
      <c r="ES80" s="356" t="str">
        <f t="shared" si="239"/>
        <v/>
      </c>
      <c r="ET80" s="356" t="str">
        <f t="shared" si="240"/>
        <v/>
      </c>
      <c r="EU80" s="356" t="str">
        <f t="shared" si="241"/>
        <v/>
      </c>
      <c r="EV80" s="385" t="str">
        <f t="shared" si="242"/>
        <v/>
      </c>
      <c r="EW80" s="385" t="str">
        <f t="shared" si="243"/>
        <v/>
      </c>
      <c r="EX80" s="387" t="str">
        <f>IF('Student DATA Entry'!I77="","",'Student DATA Entry'!I77)</f>
        <v/>
      </c>
      <c r="EY80" s="388" t="str">
        <f>IF('Student DATA Entry'!J77="","",'Student DATA Entry'!J77)</f>
        <v/>
      </c>
      <c r="EZ80" s="373" t="str">
        <f t="shared" si="244"/>
        <v xml:space="preserve">      </v>
      </c>
      <c r="FA80" s="373" t="str">
        <f t="shared" si="245"/>
        <v xml:space="preserve">      </v>
      </c>
      <c r="FB80" s="373" t="str">
        <f t="shared" si="246"/>
        <v xml:space="preserve">      </v>
      </c>
      <c r="FC80" s="373" t="str">
        <f t="shared" si="247"/>
        <v xml:space="preserve">              </v>
      </c>
      <c r="FD80" s="373" t="str">
        <f t="shared" si="248"/>
        <v xml:space="preserve"> </v>
      </c>
      <c r="FE80" s="484" t="str">
        <f t="shared" si="249"/>
        <v/>
      </c>
      <c r="FF80" s="390" t="str">
        <f t="shared" si="250"/>
        <v/>
      </c>
      <c r="FG80" s="483" t="str">
        <f t="shared" si="251"/>
        <v/>
      </c>
      <c r="FH80" s="392" t="str">
        <f t="shared" si="140"/>
        <v/>
      </c>
      <c r="FI80" s="482" t="str">
        <f t="shared" si="252"/>
        <v/>
      </c>
    </row>
    <row r="81" spans="1:165" s="393" customFormat="1" ht="22" customHeight="1">
      <c r="A81" s="375">
        <v>76</v>
      </c>
      <c r="B81" s="376" t="str">
        <f>IF('Marks Entry'!B83="","",VALUE('Marks Entry'!B83))</f>
        <v/>
      </c>
      <c r="C81" s="377" t="str">
        <f>IF('Marks Entry'!C83="","",'Marks Entry'!C83)</f>
        <v/>
      </c>
      <c r="D81" s="378" t="str">
        <f>IF('Marks Entry'!D83="","",'Marks Entry'!D83)</f>
        <v/>
      </c>
      <c r="E81" s="379" t="str">
        <f>IF('Marks Entry'!E83="","",'Marks Entry'!E83)</f>
        <v/>
      </c>
      <c r="F81" s="379" t="str">
        <f>IF('Marks Entry'!F83="","",'Marks Entry'!F83)</f>
        <v/>
      </c>
      <c r="G81" s="379" t="str">
        <f>IF('Marks Entry'!G83="","",'Marks Entry'!G83)</f>
        <v/>
      </c>
      <c r="H81" s="356" t="str">
        <f>IF('Marks Entry'!H83="","",'Marks Entry'!H83)</f>
        <v/>
      </c>
      <c r="I81" s="356" t="str">
        <f>IF('Marks Entry'!I83="","",'Marks Entry'!I83)</f>
        <v/>
      </c>
      <c r="J81" s="356" t="str">
        <f>IF('Marks Entry'!J83="","",'Marks Entry'!J83)</f>
        <v/>
      </c>
      <c r="K81" s="356" t="str">
        <f>IF('Marks Entry'!K83="","",'Marks Entry'!K83)</f>
        <v/>
      </c>
      <c r="L81" s="356" t="str">
        <f>IF('Marks Entry'!L83="","",'Marks Entry'!L83)</f>
        <v/>
      </c>
      <c r="M81" s="357" t="str">
        <f t="shared" si="141"/>
        <v/>
      </c>
      <c r="N81" s="380" t="str">
        <f t="shared" si="142"/>
        <v/>
      </c>
      <c r="O81" s="356" t="str">
        <f>IF('Marks Entry'!M83="","",'Marks Entry'!M83)</f>
        <v/>
      </c>
      <c r="P81" s="380" t="str">
        <f t="shared" si="143"/>
        <v/>
      </c>
      <c r="Q81" s="377" t="str">
        <f>IF(AND($B81="NSO",$E81="",O81=""),"",IF(AND('Marks Entry'!N83="AB"),"AB",IF(AND('Marks Entry'!N83="ML"),"RE",IF('Marks Entry'!N83="","",ROUNDUP('Marks Entry'!N83*30/100,0)))))</f>
        <v/>
      </c>
      <c r="R81" s="381" t="str">
        <f t="shared" si="144"/>
        <v/>
      </c>
      <c r="S81" s="361">
        <f t="shared" si="145"/>
        <v>0</v>
      </c>
      <c r="T81" s="361">
        <f t="shared" si="146"/>
        <v>0</v>
      </c>
      <c r="U81" s="362" t="str">
        <f t="shared" si="147"/>
        <v/>
      </c>
      <c r="V81" s="361" t="str">
        <f t="shared" si="148"/>
        <v/>
      </c>
      <c r="W81" s="361" t="str">
        <f t="shared" si="149"/>
        <v/>
      </c>
      <c r="X81" s="361" t="str">
        <f t="shared" si="150"/>
        <v/>
      </c>
      <c r="Y81" s="356" t="str">
        <f>IF('Marks Entry'!O83="","",'Marks Entry'!O83)</f>
        <v/>
      </c>
      <c r="Z81" s="356" t="str">
        <f>IF('Marks Entry'!P83="","",'Marks Entry'!P83)</f>
        <v/>
      </c>
      <c r="AA81" s="356" t="str">
        <f>IF('Marks Entry'!Q83="","",'Marks Entry'!Q83)</f>
        <v/>
      </c>
      <c r="AB81" s="357" t="str">
        <f t="shared" si="151"/>
        <v/>
      </c>
      <c r="AC81" s="380" t="str">
        <f t="shared" si="152"/>
        <v/>
      </c>
      <c r="AD81" s="356" t="str">
        <f>IF('Marks Entry'!R83="","",'Marks Entry'!R83)</f>
        <v/>
      </c>
      <c r="AE81" s="380" t="str">
        <f t="shared" si="153"/>
        <v/>
      </c>
      <c r="AF81" s="377" t="str">
        <f>IF(AND($B81="NSO",$E81=""),"",IF(AND('Marks Entry'!S83="AB"),"AB",IF(AND('Marks Entry'!S83="ML"),"RE",IF('Marks Entry'!S83="","",ROUNDUP('Marks Entry'!S83*30/100,0)))))</f>
        <v/>
      </c>
      <c r="AG81" s="381" t="str">
        <f t="shared" si="154"/>
        <v/>
      </c>
      <c r="AH81" s="361">
        <f t="shared" si="155"/>
        <v>0</v>
      </c>
      <c r="AI81" s="361">
        <f t="shared" si="156"/>
        <v>0</v>
      </c>
      <c r="AJ81" s="362" t="str">
        <f t="shared" si="157"/>
        <v/>
      </c>
      <c r="AK81" s="361" t="str">
        <f t="shared" si="158"/>
        <v/>
      </c>
      <c r="AL81" s="361" t="str">
        <f t="shared" si="159"/>
        <v/>
      </c>
      <c r="AM81" s="361" t="str">
        <f t="shared" si="160"/>
        <v/>
      </c>
      <c r="AN81" s="363" t="str">
        <f>IF('Marks Entry'!T83="","",'Marks Entry'!T83)</f>
        <v/>
      </c>
      <c r="AO81" s="356" t="str">
        <f>IF('Marks Entry'!V83="","",'Marks Entry'!V83)</f>
        <v/>
      </c>
      <c r="AP81" s="356" t="str">
        <f>IF('Marks Entry'!W83="","",'Marks Entry'!W83)</f>
        <v/>
      </c>
      <c r="AQ81" s="356" t="str">
        <f>IF('Marks Entry'!X83="","",'Marks Entry'!X83)</f>
        <v/>
      </c>
      <c r="AR81" s="357" t="str">
        <f t="shared" si="161"/>
        <v/>
      </c>
      <c r="AS81" s="380" t="str">
        <f t="shared" si="162"/>
        <v/>
      </c>
      <c r="AT81" s="356" t="str">
        <f>IF('Marks Entry'!Y83="","",'Marks Entry'!Y83)</f>
        <v/>
      </c>
      <c r="AU81" s="356" t="str">
        <f>IF('Marks Entry'!Z83="","",'Marks Entry'!Z83)</f>
        <v/>
      </c>
      <c r="AV81" s="356" t="str">
        <f t="shared" si="163"/>
        <v/>
      </c>
      <c r="AW81" s="380" t="str">
        <f t="shared" si="164"/>
        <v/>
      </c>
      <c r="AX81" s="377" t="str">
        <f>IF(AND($B81="NSO",$E81=""),"",IF(AND('Marks Entry'!AA83="AB",'Marks Entry'!AB83="AB"),"AB",IF(AND('Marks Entry'!AA83="ML",'Marks Entry'!AB83="ML"),"RE",IF('Marks Entry'!AA83="","",ROUNDUP(('Marks Entry'!AA83+'Marks Entry'!AB83)*30/100,0)))))</f>
        <v/>
      </c>
      <c r="AY81" s="381" t="str">
        <f t="shared" si="165"/>
        <v/>
      </c>
      <c r="AZ81" s="361">
        <f t="shared" si="166"/>
        <v>0</v>
      </c>
      <c r="BA81" s="361">
        <f t="shared" si="167"/>
        <v>0</v>
      </c>
      <c r="BB81" s="362" t="str">
        <f t="shared" si="168"/>
        <v/>
      </c>
      <c r="BC81" s="361" t="str">
        <f t="shared" si="169"/>
        <v/>
      </c>
      <c r="BD81" s="361" t="str">
        <f t="shared" si="170"/>
        <v/>
      </c>
      <c r="BE81" s="361" t="str">
        <f t="shared" si="171"/>
        <v/>
      </c>
      <c r="BF81" s="363" t="str">
        <f>IF('Marks Entry'!AC83="","",'Marks Entry'!AC83)</f>
        <v/>
      </c>
      <c r="BG81" s="356" t="str">
        <f>IF('Marks Entry'!AE83="","",'Marks Entry'!AE83)</f>
        <v/>
      </c>
      <c r="BH81" s="356" t="str">
        <f>IF('Marks Entry'!AF83="","",'Marks Entry'!AF83)</f>
        <v/>
      </c>
      <c r="BI81" s="356" t="str">
        <f>IF('Marks Entry'!AG83="","",'Marks Entry'!AG83)</f>
        <v/>
      </c>
      <c r="BJ81" s="357" t="str">
        <f t="shared" si="172"/>
        <v/>
      </c>
      <c r="BK81" s="380" t="str">
        <f t="shared" si="173"/>
        <v/>
      </c>
      <c r="BL81" s="356" t="str">
        <f>IF('Marks Entry'!AH83="","",'Marks Entry'!AH83)</f>
        <v/>
      </c>
      <c r="BM81" s="356" t="str">
        <f>IF('Marks Entry'!AI83="","",'Marks Entry'!AI83)</f>
        <v/>
      </c>
      <c r="BN81" s="356" t="str">
        <f t="shared" si="174"/>
        <v/>
      </c>
      <c r="BO81" s="380" t="str">
        <f t="shared" si="175"/>
        <v/>
      </c>
      <c r="BP81" s="377" t="str">
        <f>IF(AND($B81="NSO",$E81=""),"",IF(AND('Marks Entry'!AJ83="AB",'Marks Entry'!AK83="AB"),"AB",IF(AND('Marks Entry'!AJ83="ML",'Marks Entry'!AK83="ML"),"RE",IF('Marks Entry'!AJ83="","",ROUNDUP(('Marks Entry'!AJ83+'Marks Entry'!AK83)*30/100,0)))))</f>
        <v/>
      </c>
      <c r="BQ81" s="381" t="str">
        <f t="shared" si="176"/>
        <v/>
      </c>
      <c r="BR81" s="361">
        <f t="shared" si="177"/>
        <v>0</v>
      </c>
      <c r="BS81" s="361">
        <f t="shared" si="178"/>
        <v>0</v>
      </c>
      <c r="BT81" s="362" t="str">
        <f t="shared" si="179"/>
        <v/>
      </c>
      <c r="BU81" s="361" t="str">
        <f t="shared" si="180"/>
        <v/>
      </c>
      <c r="BV81" s="361" t="str">
        <f t="shared" si="181"/>
        <v/>
      </c>
      <c r="BW81" s="361" t="str">
        <f t="shared" si="182"/>
        <v/>
      </c>
      <c r="BX81" s="363" t="str">
        <f>IF('Marks Entry'!AL83="","",'Marks Entry'!AL83)</f>
        <v/>
      </c>
      <c r="BY81" s="356" t="str">
        <f>IF('Marks Entry'!AN83="","",'Marks Entry'!AN83)</f>
        <v/>
      </c>
      <c r="BZ81" s="356" t="str">
        <f>IF('Marks Entry'!AO83="","",'Marks Entry'!AO83)</f>
        <v/>
      </c>
      <c r="CA81" s="356" t="str">
        <f>IF('Marks Entry'!AP83="","",'Marks Entry'!AP83)</f>
        <v/>
      </c>
      <c r="CB81" s="357" t="str">
        <f t="shared" si="183"/>
        <v/>
      </c>
      <c r="CC81" s="380" t="str">
        <f t="shared" si="184"/>
        <v/>
      </c>
      <c r="CD81" s="356" t="str">
        <f>IF('Marks Entry'!AQ83="","",'Marks Entry'!AQ83)</f>
        <v/>
      </c>
      <c r="CE81" s="356" t="str">
        <f>IF('Marks Entry'!AR83="","",'Marks Entry'!AR83)</f>
        <v/>
      </c>
      <c r="CF81" s="356" t="str">
        <f t="shared" si="185"/>
        <v/>
      </c>
      <c r="CG81" s="380" t="str">
        <f t="shared" si="186"/>
        <v/>
      </c>
      <c r="CH81" s="377" t="str">
        <f>IF(AND($B81="NSO",$E81=""),"",IF(AND('Marks Entry'!AS83="AB",'Marks Entry'!AT83="AB"),"AB",IF(AND('Marks Entry'!AS83="ML",'Marks Entry'!AT83="ML"),"RE",IF('Marks Entry'!AS83="","",ROUNDUP(('Marks Entry'!AS83+'Marks Entry'!AT83)*30/100,0)))))</f>
        <v/>
      </c>
      <c r="CI81" s="381" t="str">
        <f t="shared" si="187"/>
        <v/>
      </c>
      <c r="CJ81" s="361">
        <f t="shared" si="188"/>
        <v>0</v>
      </c>
      <c r="CK81" s="361">
        <f t="shared" si="189"/>
        <v>0</v>
      </c>
      <c r="CL81" s="362" t="str">
        <f t="shared" si="190"/>
        <v/>
      </c>
      <c r="CM81" s="361" t="str">
        <f t="shared" si="191"/>
        <v/>
      </c>
      <c r="CN81" s="361" t="str">
        <f t="shared" si="192"/>
        <v/>
      </c>
      <c r="CO81" s="361" t="str">
        <f t="shared" si="193"/>
        <v/>
      </c>
      <c r="CP81" s="363" t="str">
        <f>IF('Marks Entry'!AU83="","",'Marks Entry'!AU83)</f>
        <v/>
      </c>
      <c r="CQ81" s="356" t="str">
        <f>IF('Marks Entry'!AW83="","",'Marks Entry'!AW83)</f>
        <v/>
      </c>
      <c r="CR81" s="356" t="str">
        <f>IF('Marks Entry'!AX83="","",'Marks Entry'!AX83)</f>
        <v/>
      </c>
      <c r="CS81" s="356" t="str">
        <f>IF('Marks Entry'!AY83="","",'Marks Entry'!AY83)</f>
        <v/>
      </c>
      <c r="CT81" s="357" t="str">
        <f t="shared" si="194"/>
        <v/>
      </c>
      <c r="CU81" s="380" t="str">
        <f t="shared" si="195"/>
        <v/>
      </c>
      <c r="CV81" s="356" t="str">
        <f>IF('Marks Entry'!AZ83="","",'Marks Entry'!AZ83)</f>
        <v/>
      </c>
      <c r="CW81" s="356" t="str">
        <f>IF('Marks Entry'!BA83="","",'Marks Entry'!BA83)</f>
        <v/>
      </c>
      <c r="CX81" s="356" t="str">
        <f t="shared" si="196"/>
        <v/>
      </c>
      <c r="CY81" s="380" t="str">
        <f t="shared" si="197"/>
        <v/>
      </c>
      <c r="CZ81" s="377" t="str">
        <f>IF(AND($B81="NSO",$E81=""),"",IF(AND('Marks Entry'!BB83="AB",'Marks Entry'!BC83="AB"),"AB",IF(AND('Marks Entry'!BB83="ML",'Marks Entry'!BC83="ML"),"RE",IF('Marks Entry'!BB83="","",ROUNDUP(('Marks Entry'!BB83+'Marks Entry'!BC83)*30/100,0)))))</f>
        <v/>
      </c>
      <c r="DA81" s="381" t="str">
        <f t="shared" si="198"/>
        <v/>
      </c>
      <c r="DB81" s="361">
        <f t="shared" si="199"/>
        <v>0</v>
      </c>
      <c r="DC81" s="361">
        <f t="shared" si="200"/>
        <v>0</v>
      </c>
      <c r="DD81" s="362" t="str">
        <f t="shared" si="201"/>
        <v/>
      </c>
      <c r="DE81" s="361" t="str">
        <f t="shared" si="202"/>
        <v/>
      </c>
      <c r="DF81" s="361" t="str">
        <f t="shared" si="203"/>
        <v/>
      </c>
      <c r="DG81" s="361" t="str">
        <f t="shared" si="204"/>
        <v/>
      </c>
      <c r="DH81" s="361">
        <f t="shared" si="205"/>
        <v>0</v>
      </c>
      <c r="DI81" s="382" t="str">
        <f t="shared" si="206"/>
        <v/>
      </c>
      <c r="DJ81" s="382" t="str">
        <f t="shared" si="207"/>
        <v/>
      </c>
      <c r="DK81" s="382" t="str">
        <f t="shared" si="208"/>
        <v/>
      </c>
      <c r="DL81" s="382" t="str">
        <f t="shared" si="209"/>
        <v/>
      </c>
      <c r="DM81" s="382" t="str">
        <f t="shared" si="210"/>
        <v/>
      </c>
      <c r="DN81" s="382" t="str">
        <f t="shared" si="211"/>
        <v/>
      </c>
      <c r="DO81" s="365">
        <f t="shared" si="212"/>
        <v>0</v>
      </c>
      <c r="DP81" s="365">
        <f t="shared" si="213"/>
        <v>0</v>
      </c>
      <c r="DQ81" s="365">
        <f t="shared" si="214"/>
        <v>0</v>
      </c>
      <c r="DR81" s="365">
        <f t="shared" si="215"/>
        <v>0</v>
      </c>
      <c r="DS81" s="365">
        <f t="shared" si="216"/>
        <v>0</v>
      </c>
      <c r="DT81" s="383" t="str">
        <f t="shared" si="217"/>
        <v/>
      </c>
      <c r="DU81" s="482" t="str">
        <f>IF('Marks Entry'!BD83="","",'Marks Entry'!BD83)</f>
        <v/>
      </c>
      <c r="DV81" s="482" t="str">
        <f>IF('Marks Entry'!BE83="","",'Marks Entry'!BE83)</f>
        <v/>
      </c>
      <c r="DW81" s="482" t="str">
        <f>IF('Marks Entry'!BF83="","",'Marks Entry'!BF83)</f>
        <v/>
      </c>
      <c r="DX81" s="384" t="str">
        <f t="shared" si="218"/>
        <v/>
      </c>
      <c r="DY81" s="356" t="str">
        <f t="shared" si="219"/>
        <v/>
      </c>
      <c r="DZ81" s="385" t="str">
        <f t="shared" si="220"/>
        <v/>
      </c>
      <c r="EA81" s="356" t="str">
        <f t="shared" si="221"/>
        <v/>
      </c>
      <c r="EB81" s="385" t="str">
        <f t="shared" si="222"/>
        <v/>
      </c>
      <c r="EC81" s="356" t="str">
        <f t="shared" si="223"/>
        <v/>
      </c>
      <c r="ED81" s="356" t="str">
        <f t="shared" si="224"/>
        <v/>
      </c>
      <c r="EE81" s="356" t="str">
        <f t="shared" si="225"/>
        <v/>
      </c>
      <c r="EF81" s="386" t="str">
        <f t="shared" si="226"/>
        <v/>
      </c>
      <c r="EG81" s="385" t="str">
        <f t="shared" si="227"/>
        <v/>
      </c>
      <c r="EH81" s="356" t="str">
        <f t="shared" si="228"/>
        <v/>
      </c>
      <c r="EI81" s="356" t="str">
        <f t="shared" si="229"/>
        <v/>
      </c>
      <c r="EJ81" s="356" t="str">
        <f t="shared" si="230"/>
        <v/>
      </c>
      <c r="EK81" s="356" t="str">
        <f t="shared" si="231"/>
        <v/>
      </c>
      <c r="EL81" s="385" t="str">
        <f t="shared" si="232"/>
        <v/>
      </c>
      <c r="EM81" s="356" t="str">
        <f t="shared" si="233"/>
        <v/>
      </c>
      <c r="EN81" s="356" t="str">
        <f t="shared" si="234"/>
        <v/>
      </c>
      <c r="EO81" s="356" t="str">
        <f t="shared" si="235"/>
        <v/>
      </c>
      <c r="EP81" s="356" t="str">
        <f t="shared" si="236"/>
        <v/>
      </c>
      <c r="EQ81" s="385" t="str">
        <f t="shared" si="237"/>
        <v/>
      </c>
      <c r="ER81" s="356" t="str">
        <f t="shared" si="238"/>
        <v/>
      </c>
      <c r="ES81" s="356" t="str">
        <f t="shared" si="239"/>
        <v/>
      </c>
      <c r="ET81" s="356" t="str">
        <f t="shared" si="240"/>
        <v/>
      </c>
      <c r="EU81" s="356" t="str">
        <f t="shared" si="241"/>
        <v/>
      </c>
      <c r="EV81" s="385" t="str">
        <f t="shared" si="242"/>
        <v/>
      </c>
      <c r="EW81" s="385" t="str">
        <f t="shared" si="243"/>
        <v/>
      </c>
      <c r="EX81" s="387" t="str">
        <f>IF('Student DATA Entry'!I78="","",'Student DATA Entry'!I78)</f>
        <v/>
      </c>
      <c r="EY81" s="388" t="str">
        <f>IF('Student DATA Entry'!J78="","",'Student DATA Entry'!J78)</f>
        <v/>
      </c>
      <c r="EZ81" s="373" t="str">
        <f t="shared" si="244"/>
        <v xml:space="preserve">      </v>
      </c>
      <c r="FA81" s="373" t="str">
        <f t="shared" si="245"/>
        <v xml:space="preserve">      </v>
      </c>
      <c r="FB81" s="373" t="str">
        <f t="shared" si="246"/>
        <v xml:space="preserve">      </v>
      </c>
      <c r="FC81" s="373" t="str">
        <f t="shared" si="247"/>
        <v xml:space="preserve">              </v>
      </c>
      <c r="FD81" s="373" t="str">
        <f t="shared" si="248"/>
        <v xml:space="preserve"> </v>
      </c>
      <c r="FE81" s="484" t="str">
        <f t="shared" si="249"/>
        <v/>
      </c>
      <c r="FF81" s="390" t="str">
        <f t="shared" si="250"/>
        <v/>
      </c>
      <c r="FG81" s="483" t="str">
        <f t="shared" si="251"/>
        <v/>
      </c>
      <c r="FH81" s="392" t="str">
        <f t="shared" si="140"/>
        <v/>
      </c>
      <c r="FI81" s="482" t="str">
        <f t="shared" si="252"/>
        <v/>
      </c>
    </row>
    <row r="82" spans="1:165" s="393" customFormat="1" ht="22" customHeight="1">
      <c r="A82" s="375">
        <v>77</v>
      </c>
      <c r="B82" s="376" t="str">
        <f>IF('Marks Entry'!B84="","",VALUE('Marks Entry'!B84))</f>
        <v/>
      </c>
      <c r="C82" s="377" t="str">
        <f>IF('Marks Entry'!C84="","",'Marks Entry'!C84)</f>
        <v/>
      </c>
      <c r="D82" s="378" t="str">
        <f>IF('Marks Entry'!D84="","",'Marks Entry'!D84)</f>
        <v/>
      </c>
      <c r="E82" s="379" t="str">
        <f>IF('Marks Entry'!E84="","",'Marks Entry'!E84)</f>
        <v/>
      </c>
      <c r="F82" s="379" t="str">
        <f>IF('Marks Entry'!F84="","",'Marks Entry'!F84)</f>
        <v/>
      </c>
      <c r="G82" s="379" t="str">
        <f>IF('Marks Entry'!G84="","",'Marks Entry'!G84)</f>
        <v/>
      </c>
      <c r="H82" s="356" t="str">
        <f>IF('Marks Entry'!H84="","",'Marks Entry'!H84)</f>
        <v/>
      </c>
      <c r="I82" s="356" t="str">
        <f>IF('Marks Entry'!I84="","",'Marks Entry'!I84)</f>
        <v/>
      </c>
      <c r="J82" s="356" t="str">
        <f>IF('Marks Entry'!J84="","",'Marks Entry'!J84)</f>
        <v/>
      </c>
      <c r="K82" s="356" t="str">
        <f>IF('Marks Entry'!K84="","",'Marks Entry'!K84)</f>
        <v/>
      </c>
      <c r="L82" s="356" t="str">
        <f>IF('Marks Entry'!L84="","",'Marks Entry'!L84)</f>
        <v/>
      </c>
      <c r="M82" s="357" t="str">
        <f t="shared" si="141"/>
        <v/>
      </c>
      <c r="N82" s="380" t="str">
        <f t="shared" si="142"/>
        <v/>
      </c>
      <c r="O82" s="356" t="str">
        <f>IF('Marks Entry'!M84="","",'Marks Entry'!M84)</f>
        <v/>
      </c>
      <c r="P82" s="380" t="str">
        <f t="shared" si="143"/>
        <v/>
      </c>
      <c r="Q82" s="377" t="str">
        <f>IF(AND($B82="NSO",$E82="",O82=""),"",IF(AND('Marks Entry'!N84="AB"),"AB",IF(AND('Marks Entry'!N84="ML"),"RE",IF('Marks Entry'!N84="","",ROUNDUP('Marks Entry'!N84*30/100,0)))))</f>
        <v/>
      </c>
      <c r="R82" s="381" t="str">
        <f t="shared" si="144"/>
        <v/>
      </c>
      <c r="S82" s="361">
        <f t="shared" si="145"/>
        <v>0</v>
      </c>
      <c r="T82" s="361">
        <f t="shared" si="146"/>
        <v>0</v>
      </c>
      <c r="U82" s="362" t="str">
        <f t="shared" si="147"/>
        <v/>
      </c>
      <c r="V82" s="361" t="str">
        <f t="shared" si="148"/>
        <v/>
      </c>
      <c r="W82" s="361" t="str">
        <f t="shared" si="149"/>
        <v/>
      </c>
      <c r="X82" s="361" t="str">
        <f t="shared" si="150"/>
        <v/>
      </c>
      <c r="Y82" s="356" t="str">
        <f>IF('Marks Entry'!O84="","",'Marks Entry'!O84)</f>
        <v/>
      </c>
      <c r="Z82" s="356" t="str">
        <f>IF('Marks Entry'!P84="","",'Marks Entry'!P84)</f>
        <v/>
      </c>
      <c r="AA82" s="356" t="str">
        <f>IF('Marks Entry'!Q84="","",'Marks Entry'!Q84)</f>
        <v/>
      </c>
      <c r="AB82" s="357" t="str">
        <f t="shared" si="151"/>
        <v/>
      </c>
      <c r="AC82" s="380" t="str">
        <f t="shared" si="152"/>
        <v/>
      </c>
      <c r="AD82" s="356" t="str">
        <f>IF('Marks Entry'!R84="","",'Marks Entry'!R84)</f>
        <v/>
      </c>
      <c r="AE82" s="380" t="str">
        <f t="shared" si="153"/>
        <v/>
      </c>
      <c r="AF82" s="377" t="str">
        <f>IF(AND($B82="NSO",$E82=""),"",IF(AND('Marks Entry'!S84="AB"),"AB",IF(AND('Marks Entry'!S84="ML"),"RE",IF('Marks Entry'!S84="","",ROUNDUP('Marks Entry'!S84*30/100,0)))))</f>
        <v/>
      </c>
      <c r="AG82" s="381" t="str">
        <f t="shared" si="154"/>
        <v/>
      </c>
      <c r="AH82" s="361">
        <f t="shared" si="155"/>
        <v>0</v>
      </c>
      <c r="AI82" s="361">
        <f t="shared" si="156"/>
        <v>0</v>
      </c>
      <c r="AJ82" s="362" t="str">
        <f t="shared" si="157"/>
        <v/>
      </c>
      <c r="AK82" s="361" t="str">
        <f t="shared" si="158"/>
        <v/>
      </c>
      <c r="AL82" s="361" t="str">
        <f t="shared" si="159"/>
        <v/>
      </c>
      <c r="AM82" s="361" t="str">
        <f t="shared" si="160"/>
        <v/>
      </c>
      <c r="AN82" s="363" t="str">
        <f>IF('Marks Entry'!T84="","",'Marks Entry'!T84)</f>
        <v/>
      </c>
      <c r="AO82" s="356" t="str">
        <f>IF('Marks Entry'!V84="","",'Marks Entry'!V84)</f>
        <v/>
      </c>
      <c r="AP82" s="356" t="str">
        <f>IF('Marks Entry'!W84="","",'Marks Entry'!W84)</f>
        <v/>
      </c>
      <c r="AQ82" s="356" t="str">
        <f>IF('Marks Entry'!X84="","",'Marks Entry'!X84)</f>
        <v/>
      </c>
      <c r="AR82" s="357" t="str">
        <f t="shared" si="161"/>
        <v/>
      </c>
      <c r="AS82" s="380" t="str">
        <f t="shared" si="162"/>
        <v/>
      </c>
      <c r="AT82" s="356" t="str">
        <f>IF('Marks Entry'!Y84="","",'Marks Entry'!Y84)</f>
        <v/>
      </c>
      <c r="AU82" s="356" t="str">
        <f>IF('Marks Entry'!Z84="","",'Marks Entry'!Z84)</f>
        <v/>
      </c>
      <c r="AV82" s="356" t="str">
        <f t="shared" si="163"/>
        <v/>
      </c>
      <c r="AW82" s="380" t="str">
        <f t="shared" si="164"/>
        <v/>
      </c>
      <c r="AX82" s="377" t="str">
        <f>IF(AND($B82="NSO",$E82=""),"",IF(AND('Marks Entry'!AA84="AB",'Marks Entry'!AB84="AB"),"AB",IF(AND('Marks Entry'!AA84="ML",'Marks Entry'!AB84="ML"),"RE",IF('Marks Entry'!AA84="","",ROUNDUP(('Marks Entry'!AA84+'Marks Entry'!AB84)*30/100,0)))))</f>
        <v/>
      </c>
      <c r="AY82" s="381" t="str">
        <f t="shared" si="165"/>
        <v/>
      </c>
      <c r="AZ82" s="361">
        <f t="shared" si="166"/>
        <v>0</v>
      </c>
      <c r="BA82" s="361">
        <f t="shared" si="167"/>
        <v>0</v>
      </c>
      <c r="BB82" s="362" t="str">
        <f t="shared" si="168"/>
        <v/>
      </c>
      <c r="BC82" s="361" t="str">
        <f t="shared" si="169"/>
        <v/>
      </c>
      <c r="BD82" s="361" t="str">
        <f t="shared" si="170"/>
        <v/>
      </c>
      <c r="BE82" s="361" t="str">
        <f t="shared" si="171"/>
        <v/>
      </c>
      <c r="BF82" s="363" t="str">
        <f>IF('Marks Entry'!AC84="","",'Marks Entry'!AC84)</f>
        <v/>
      </c>
      <c r="BG82" s="356" t="str">
        <f>IF('Marks Entry'!AE84="","",'Marks Entry'!AE84)</f>
        <v/>
      </c>
      <c r="BH82" s="356" t="str">
        <f>IF('Marks Entry'!AF84="","",'Marks Entry'!AF84)</f>
        <v/>
      </c>
      <c r="BI82" s="356" t="str">
        <f>IF('Marks Entry'!AG84="","",'Marks Entry'!AG84)</f>
        <v/>
      </c>
      <c r="BJ82" s="357" t="str">
        <f t="shared" si="172"/>
        <v/>
      </c>
      <c r="BK82" s="380" t="str">
        <f t="shared" si="173"/>
        <v/>
      </c>
      <c r="BL82" s="356" t="str">
        <f>IF('Marks Entry'!AH84="","",'Marks Entry'!AH84)</f>
        <v/>
      </c>
      <c r="BM82" s="356" t="str">
        <f>IF('Marks Entry'!AI84="","",'Marks Entry'!AI84)</f>
        <v/>
      </c>
      <c r="BN82" s="356" t="str">
        <f t="shared" si="174"/>
        <v/>
      </c>
      <c r="BO82" s="380" t="str">
        <f t="shared" si="175"/>
        <v/>
      </c>
      <c r="BP82" s="377" t="str">
        <f>IF(AND($B82="NSO",$E82=""),"",IF(AND('Marks Entry'!AJ84="AB",'Marks Entry'!AK84="AB"),"AB",IF(AND('Marks Entry'!AJ84="ML",'Marks Entry'!AK84="ML"),"RE",IF('Marks Entry'!AJ84="","",ROUNDUP(('Marks Entry'!AJ84+'Marks Entry'!AK84)*30/100,0)))))</f>
        <v/>
      </c>
      <c r="BQ82" s="381" t="str">
        <f t="shared" si="176"/>
        <v/>
      </c>
      <c r="BR82" s="361">
        <f t="shared" si="177"/>
        <v>0</v>
      </c>
      <c r="BS82" s="361">
        <f t="shared" si="178"/>
        <v>0</v>
      </c>
      <c r="BT82" s="362" t="str">
        <f t="shared" si="179"/>
        <v/>
      </c>
      <c r="BU82" s="361" t="str">
        <f t="shared" si="180"/>
        <v/>
      </c>
      <c r="BV82" s="361" t="str">
        <f t="shared" si="181"/>
        <v/>
      </c>
      <c r="BW82" s="361" t="str">
        <f t="shared" si="182"/>
        <v/>
      </c>
      <c r="BX82" s="363" t="str">
        <f>IF('Marks Entry'!AL84="","",'Marks Entry'!AL84)</f>
        <v/>
      </c>
      <c r="BY82" s="356" t="str">
        <f>IF('Marks Entry'!AN84="","",'Marks Entry'!AN84)</f>
        <v/>
      </c>
      <c r="BZ82" s="356" t="str">
        <f>IF('Marks Entry'!AO84="","",'Marks Entry'!AO84)</f>
        <v/>
      </c>
      <c r="CA82" s="356" t="str">
        <f>IF('Marks Entry'!AP84="","",'Marks Entry'!AP84)</f>
        <v/>
      </c>
      <c r="CB82" s="357" t="str">
        <f t="shared" si="183"/>
        <v/>
      </c>
      <c r="CC82" s="380" t="str">
        <f t="shared" si="184"/>
        <v/>
      </c>
      <c r="CD82" s="356" t="str">
        <f>IF('Marks Entry'!AQ84="","",'Marks Entry'!AQ84)</f>
        <v/>
      </c>
      <c r="CE82" s="356" t="str">
        <f>IF('Marks Entry'!AR84="","",'Marks Entry'!AR84)</f>
        <v/>
      </c>
      <c r="CF82" s="356" t="str">
        <f t="shared" si="185"/>
        <v/>
      </c>
      <c r="CG82" s="380" t="str">
        <f t="shared" si="186"/>
        <v/>
      </c>
      <c r="CH82" s="377" t="str">
        <f>IF(AND($B82="NSO",$E82=""),"",IF(AND('Marks Entry'!AS84="AB",'Marks Entry'!AT84="AB"),"AB",IF(AND('Marks Entry'!AS84="ML",'Marks Entry'!AT84="ML"),"RE",IF('Marks Entry'!AS84="","",ROUNDUP(('Marks Entry'!AS84+'Marks Entry'!AT84)*30/100,0)))))</f>
        <v/>
      </c>
      <c r="CI82" s="381" t="str">
        <f t="shared" si="187"/>
        <v/>
      </c>
      <c r="CJ82" s="361">
        <f t="shared" si="188"/>
        <v>0</v>
      </c>
      <c r="CK82" s="361">
        <f t="shared" si="189"/>
        <v>0</v>
      </c>
      <c r="CL82" s="362" t="str">
        <f t="shared" si="190"/>
        <v/>
      </c>
      <c r="CM82" s="361" t="str">
        <f t="shared" si="191"/>
        <v/>
      </c>
      <c r="CN82" s="361" t="str">
        <f t="shared" si="192"/>
        <v/>
      </c>
      <c r="CO82" s="361" t="str">
        <f t="shared" si="193"/>
        <v/>
      </c>
      <c r="CP82" s="363" t="str">
        <f>IF('Marks Entry'!AU84="","",'Marks Entry'!AU84)</f>
        <v/>
      </c>
      <c r="CQ82" s="356" t="str">
        <f>IF('Marks Entry'!AW84="","",'Marks Entry'!AW84)</f>
        <v/>
      </c>
      <c r="CR82" s="356" t="str">
        <f>IF('Marks Entry'!AX84="","",'Marks Entry'!AX84)</f>
        <v/>
      </c>
      <c r="CS82" s="356" t="str">
        <f>IF('Marks Entry'!AY84="","",'Marks Entry'!AY84)</f>
        <v/>
      </c>
      <c r="CT82" s="357" t="str">
        <f t="shared" si="194"/>
        <v/>
      </c>
      <c r="CU82" s="380" t="str">
        <f t="shared" si="195"/>
        <v/>
      </c>
      <c r="CV82" s="356" t="str">
        <f>IF('Marks Entry'!AZ84="","",'Marks Entry'!AZ84)</f>
        <v/>
      </c>
      <c r="CW82" s="356" t="str">
        <f>IF('Marks Entry'!BA84="","",'Marks Entry'!BA84)</f>
        <v/>
      </c>
      <c r="CX82" s="356" t="str">
        <f t="shared" si="196"/>
        <v/>
      </c>
      <c r="CY82" s="380" t="str">
        <f t="shared" si="197"/>
        <v/>
      </c>
      <c r="CZ82" s="377" t="str">
        <f>IF(AND($B82="NSO",$E82=""),"",IF(AND('Marks Entry'!BB84="AB",'Marks Entry'!BC84="AB"),"AB",IF(AND('Marks Entry'!BB84="ML",'Marks Entry'!BC84="ML"),"RE",IF('Marks Entry'!BB84="","",ROUNDUP(('Marks Entry'!BB84+'Marks Entry'!BC84)*30/100,0)))))</f>
        <v/>
      </c>
      <c r="DA82" s="381" t="str">
        <f t="shared" si="198"/>
        <v/>
      </c>
      <c r="DB82" s="361">
        <f t="shared" si="199"/>
        <v>0</v>
      </c>
      <c r="DC82" s="361">
        <f t="shared" si="200"/>
        <v>0</v>
      </c>
      <c r="DD82" s="362" t="str">
        <f t="shared" si="201"/>
        <v/>
      </c>
      <c r="DE82" s="361" t="str">
        <f t="shared" si="202"/>
        <v/>
      </c>
      <c r="DF82" s="361" t="str">
        <f t="shared" si="203"/>
        <v/>
      </c>
      <c r="DG82" s="361" t="str">
        <f t="shared" si="204"/>
        <v/>
      </c>
      <c r="DH82" s="361">
        <f t="shared" si="205"/>
        <v>0</v>
      </c>
      <c r="DI82" s="382" t="str">
        <f t="shared" si="206"/>
        <v/>
      </c>
      <c r="DJ82" s="382" t="str">
        <f t="shared" si="207"/>
        <v/>
      </c>
      <c r="DK82" s="382" t="str">
        <f t="shared" si="208"/>
        <v/>
      </c>
      <c r="DL82" s="382" t="str">
        <f t="shared" si="209"/>
        <v/>
      </c>
      <c r="DM82" s="382" t="str">
        <f t="shared" si="210"/>
        <v/>
      </c>
      <c r="DN82" s="382" t="str">
        <f t="shared" si="211"/>
        <v/>
      </c>
      <c r="DO82" s="365">
        <f t="shared" si="212"/>
        <v>0</v>
      </c>
      <c r="DP82" s="365">
        <f t="shared" si="213"/>
        <v>0</v>
      </c>
      <c r="DQ82" s="365">
        <f t="shared" si="214"/>
        <v>0</v>
      </c>
      <c r="DR82" s="365">
        <f t="shared" si="215"/>
        <v>0</v>
      </c>
      <c r="DS82" s="365">
        <f t="shared" si="216"/>
        <v>0</v>
      </c>
      <c r="DT82" s="383" t="str">
        <f t="shared" si="217"/>
        <v/>
      </c>
      <c r="DU82" s="482" t="str">
        <f>IF('Marks Entry'!BD84="","",'Marks Entry'!BD84)</f>
        <v/>
      </c>
      <c r="DV82" s="482" t="str">
        <f>IF('Marks Entry'!BE84="","",'Marks Entry'!BE84)</f>
        <v/>
      </c>
      <c r="DW82" s="482" t="str">
        <f>IF('Marks Entry'!BF84="","",'Marks Entry'!BF84)</f>
        <v/>
      </c>
      <c r="DX82" s="384" t="str">
        <f t="shared" si="218"/>
        <v/>
      </c>
      <c r="DY82" s="356" t="str">
        <f t="shared" si="219"/>
        <v/>
      </c>
      <c r="DZ82" s="385" t="str">
        <f t="shared" si="220"/>
        <v/>
      </c>
      <c r="EA82" s="356" t="str">
        <f t="shared" si="221"/>
        <v/>
      </c>
      <c r="EB82" s="385" t="str">
        <f t="shared" si="222"/>
        <v/>
      </c>
      <c r="EC82" s="356" t="str">
        <f t="shared" si="223"/>
        <v/>
      </c>
      <c r="ED82" s="356" t="str">
        <f t="shared" si="224"/>
        <v/>
      </c>
      <c r="EE82" s="356" t="str">
        <f t="shared" si="225"/>
        <v/>
      </c>
      <c r="EF82" s="386" t="str">
        <f t="shared" si="226"/>
        <v/>
      </c>
      <c r="EG82" s="385" t="str">
        <f t="shared" si="227"/>
        <v/>
      </c>
      <c r="EH82" s="356" t="str">
        <f t="shared" si="228"/>
        <v/>
      </c>
      <c r="EI82" s="356" t="str">
        <f t="shared" si="229"/>
        <v/>
      </c>
      <c r="EJ82" s="356" t="str">
        <f t="shared" si="230"/>
        <v/>
      </c>
      <c r="EK82" s="356" t="str">
        <f t="shared" si="231"/>
        <v/>
      </c>
      <c r="EL82" s="385" t="str">
        <f t="shared" si="232"/>
        <v/>
      </c>
      <c r="EM82" s="356" t="str">
        <f t="shared" si="233"/>
        <v/>
      </c>
      <c r="EN82" s="356" t="str">
        <f t="shared" si="234"/>
        <v/>
      </c>
      <c r="EO82" s="356" t="str">
        <f t="shared" si="235"/>
        <v/>
      </c>
      <c r="EP82" s="356" t="str">
        <f t="shared" si="236"/>
        <v/>
      </c>
      <c r="EQ82" s="385" t="str">
        <f t="shared" si="237"/>
        <v/>
      </c>
      <c r="ER82" s="356" t="str">
        <f t="shared" si="238"/>
        <v/>
      </c>
      <c r="ES82" s="356" t="str">
        <f t="shared" si="239"/>
        <v/>
      </c>
      <c r="ET82" s="356" t="str">
        <f t="shared" si="240"/>
        <v/>
      </c>
      <c r="EU82" s="356" t="str">
        <f t="shared" si="241"/>
        <v/>
      </c>
      <c r="EV82" s="385" t="str">
        <f t="shared" si="242"/>
        <v/>
      </c>
      <c r="EW82" s="385" t="str">
        <f t="shared" si="243"/>
        <v/>
      </c>
      <c r="EX82" s="387" t="str">
        <f>IF('Student DATA Entry'!I79="","",'Student DATA Entry'!I79)</f>
        <v/>
      </c>
      <c r="EY82" s="388" t="str">
        <f>IF('Student DATA Entry'!J79="","",'Student DATA Entry'!J79)</f>
        <v/>
      </c>
      <c r="EZ82" s="373" t="str">
        <f t="shared" si="244"/>
        <v xml:space="preserve">      </v>
      </c>
      <c r="FA82" s="373" t="str">
        <f t="shared" si="245"/>
        <v xml:space="preserve">      </v>
      </c>
      <c r="FB82" s="373" t="str">
        <f t="shared" si="246"/>
        <v xml:space="preserve">      </v>
      </c>
      <c r="FC82" s="373" t="str">
        <f t="shared" si="247"/>
        <v xml:space="preserve">              </v>
      </c>
      <c r="FD82" s="373" t="str">
        <f t="shared" si="248"/>
        <v xml:space="preserve"> </v>
      </c>
      <c r="FE82" s="484" t="str">
        <f t="shared" si="249"/>
        <v/>
      </c>
      <c r="FF82" s="390" t="str">
        <f t="shared" si="250"/>
        <v/>
      </c>
      <c r="FG82" s="483" t="str">
        <f t="shared" si="251"/>
        <v/>
      </c>
      <c r="FH82" s="392" t="str">
        <f t="shared" si="140"/>
        <v/>
      </c>
      <c r="FI82" s="482" t="str">
        <f t="shared" si="252"/>
        <v/>
      </c>
    </row>
    <row r="83" spans="1:165" s="393" customFormat="1" ht="22" customHeight="1">
      <c r="A83" s="375">
        <v>78</v>
      </c>
      <c r="B83" s="376" t="str">
        <f>IF('Marks Entry'!B85="","",VALUE('Marks Entry'!B85))</f>
        <v/>
      </c>
      <c r="C83" s="377" t="str">
        <f>IF('Marks Entry'!C85="","",'Marks Entry'!C85)</f>
        <v/>
      </c>
      <c r="D83" s="378" t="str">
        <f>IF('Marks Entry'!D85="","",'Marks Entry'!D85)</f>
        <v/>
      </c>
      <c r="E83" s="379" t="str">
        <f>IF('Marks Entry'!E85="","",'Marks Entry'!E85)</f>
        <v/>
      </c>
      <c r="F83" s="379" t="str">
        <f>IF('Marks Entry'!F85="","",'Marks Entry'!F85)</f>
        <v/>
      </c>
      <c r="G83" s="379" t="str">
        <f>IF('Marks Entry'!G85="","",'Marks Entry'!G85)</f>
        <v/>
      </c>
      <c r="H83" s="356" t="str">
        <f>IF('Marks Entry'!H85="","",'Marks Entry'!H85)</f>
        <v/>
      </c>
      <c r="I83" s="356" t="str">
        <f>IF('Marks Entry'!I85="","",'Marks Entry'!I85)</f>
        <v/>
      </c>
      <c r="J83" s="356" t="str">
        <f>IF('Marks Entry'!J85="","",'Marks Entry'!J85)</f>
        <v/>
      </c>
      <c r="K83" s="356" t="str">
        <f>IF('Marks Entry'!K85="","",'Marks Entry'!K85)</f>
        <v/>
      </c>
      <c r="L83" s="356" t="str">
        <f>IF('Marks Entry'!L85="","",'Marks Entry'!L85)</f>
        <v/>
      </c>
      <c r="M83" s="357" t="str">
        <f t="shared" si="141"/>
        <v/>
      </c>
      <c r="N83" s="380" t="str">
        <f t="shared" si="142"/>
        <v/>
      </c>
      <c r="O83" s="356" t="str">
        <f>IF('Marks Entry'!M85="","",'Marks Entry'!M85)</f>
        <v/>
      </c>
      <c r="P83" s="380" t="str">
        <f t="shared" si="143"/>
        <v/>
      </c>
      <c r="Q83" s="377" t="str">
        <f>IF(AND($B83="NSO",$E83="",O83=""),"",IF(AND('Marks Entry'!N85="AB"),"AB",IF(AND('Marks Entry'!N85="ML"),"RE",IF('Marks Entry'!N85="","",ROUNDUP('Marks Entry'!N85*30/100,0)))))</f>
        <v/>
      </c>
      <c r="R83" s="381" t="str">
        <f t="shared" si="144"/>
        <v/>
      </c>
      <c r="S83" s="361">
        <f t="shared" si="145"/>
        <v>0</v>
      </c>
      <c r="T83" s="361">
        <f t="shared" si="146"/>
        <v>0</v>
      </c>
      <c r="U83" s="362" t="str">
        <f t="shared" si="147"/>
        <v/>
      </c>
      <c r="V83" s="361" t="str">
        <f t="shared" si="148"/>
        <v/>
      </c>
      <c r="W83" s="361" t="str">
        <f t="shared" si="149"/>
        <v/>
      </c>
      <c r="X83" s="361" t="str">
        <f t="shared" si="150"/>
        <v/>
      </c>
      <c r="Y83" s="356" t="str">
        <f>IF('Marks Entry'!O85="","",'Marks Entry'!O85)</f>
        <v/>
      </c>
      <c r="Z83" s="356" t="str">
        <f>IF('Marks Entry'!P85="","",'Marks Entry'!P85)</f>
        <v/>
      </c>
      <c r="AA83" s="356" t="str">
        <f>IF('Marks Entry'!Q85="","",'Marks Entry'!Q85)</f>
        <v/>
      </c>
      <c r="AB83" s="357" t="str">
        <f t="shared" si="151"/>
        <v/>
      </c>
      <c r="AC83" s="380" t="str">
        <f t="shared" si="152"/>
        <v/>
      </c>
      <c r="AD83" s="356" t="str">
        <f>IF('Marks Entry'!R85="","",'Marks Entry'!R85)</f>
        <v/>
      </c>
      <c r="AE83" s="380" t="str">
        <f t="shared" si="153"/>
        <v/>
      </c>
      <c r="AF83" s="377" t="str">
        <f>IF(AND($B83="NSO",$E83=""),"",IF(AND('Marks Entry'!S85="AB"),"AB",IF(AND('Marks Entry'!S85="ML"),"RE",IF('Marks Entry'!S85="","",ROUNDUP('Marks Entry'!S85*30/100,0)))))</f>
        <v/>
      </c>
      <c r="AG83" s="381" t="str">
        <f t="shared" si="154"/>
        <v/>
      </c>
      <c r="AH83" s="361">
        <f t="shared" si="155"/>
        <v>0</v>
      </c>
      <c r="AI83" s="361">
        <f t="shared" si="156"/>
        <v>0</v>
      </c>
      <c r="AJ83" s="362" t="str">
        <f t="shared" si="157"/>
        <v/>
      </c>
      <c r="AK83" s="361" t="str">
        <f t="shared" si="158"/>
        <v/>
      </c>
      <c r="AL83" s="361" t="str">
        <f t="shared" si="159"/>
        <v/>
      </c>
      <c r="AM83" s="361" t="str">
        <f t="shared" si="160"/>
        <v/>
      </c>
      <c r="AN83" s="363" t="str">
        <f>IF('Marks Entry'!T85="","",'Marks Entry'!T85)</f>
        <v/>
      </c>
      <c r="AO83" s="356" t="str">
        <f>IF('Marks Entry'!V85="","",'Marks Entry'!V85)</f>
        <v/>
      </c>
      <c r="AP83" s="356" t="str">
        <f>IF('Marks Entry'!W85="","",'Marks Entry'!W85)</f>
        <v/>
      </c>
      <c r="AQ83" s="356" t="str">
        <f>IF('Marks Entry'!X85="","",'Marks Entry'!X85)</f>
        <v/>
      </c>
      <c r="AR83" s="357" t="str">
        <f t="shared" si="161"/>
        <v/>
      </c>
      <c r="AS83" s="380" t="str">
        <f t="shared" si="162"/>
        <v/>
      </c>
      <c r="AT83" s="356" t="str">
        <f>IF('Marks Entry'!Y85="","",'Marks Entry'!Y85)</f>
        <v/>
      </c>
      <c r="AU83" s="356" t="str">
        <f>IF('Marks Entry'!Z85="","",'Marks Entry'!Z85)</f>
        <v/>
      </c>
      <c r="AV83" s="356" t="str">
        <f t="shared" si="163"/>
        <v/>
      </c>
      <c r="AW83" s="380" t="str">
        <f t="shared" si="164"/>
        <v/>
      </c>
      <c r="AX83" s="377" t="str">
        <f>IF(AND($B83="NSO",$E83=""),"",IF(AND('Marks Entry'!AA85="AB",'Marks Entry'!AB85="AB"),"AB",IF(AND('Marks Entry'!AA85="ML",'Marks Entry'!AB85="ML"),"RE",IF('Marks Entry'!AA85="","",ROUNDUP(('Marks Entry'!AA85+'Marks Entry'!AB85)*30/100,0)))))</f>
        <v/>
      </c>
      <c r="AY83" s="381" t="str">
        <f t="shared" si="165"/>
        <v/>
      </c>
      <c r="AZ83" s="361">
        <f t="shared" si="166"/>
        <v>0</v>
      </c>
      <c r="BA83" s="361">
        <f t="shared" si="167"/>
        <v>0</v>
      </c>
      <c r="BB83" s="362" t="str">
        <f t="shared" si="168"/>
        <v/>
      </c>
      <c r="BC83" s="361" t="str">
        <f t="shared" si="169"/>
        <v/>
      </c>
      <c r="BD83" s="361" t="str">
        <f t="shared" si="170"/>
        <v/>
      </c>
      <c r="BE83" s="361" t="str">
        <f t="shared" si="171"/>
        <v/>
      </c>
      <c r="BF83" s="363" t="str">
        <f>IF('Marks Entry'!AC85="","",'Marks Entry'!AC85)</f>
        <v/>
      </c>
      <c r="BG83" s="356" t="str">
        <f>IF('Marks Entry'!AE85="","",'Marks Entry'!AE85)</f>
        <v/>
      </c>
      <c r="BH83" s="356" t="str">
        <f>IF('Marks Entry'!AF85="","",'Marks Entry'!AF85)</f>
        <v/>
      </c>
      <c r="BI83" s="356" t="str">
        <f>IF('Marks Entry'!AG85="","",'Marks Entry'!AG85)</f>
        <v/>
      </c>
      <c r="BJ83" s="357" t="str">
        <f t="shared" si="172"/>
        <v/>
      </c>
      <c r="BK83" s="380" t="str">
        <f t="shared" si="173"/>
        <v/>
      </c>
      <c r="BL83" s="356" t="str">
        <f>IF('Marks Entry'!AH85="","",'Marks Entry'!AH85)</f>
        <v/>
      </c>
      <c r="BM83" s="356" t="str">
        <f>IF('Marks Entry'!AI85="","",'Marks Entry'!AI85)</f>
        <v/>
      </c>
      <c r="BN83" s="356" t="str">
        <f t="shared" si="174"/>
        <v/>
      </c>
      <c r="BO83" s="380" t="str">
        <f t="shared" si="175"/>
        <v/>
      </c>
      <c r="BP83" s="377" t="str">
        <f>IF(AND($B83="NSO",$E83=""),"",IF(AND('Marks Entry'!AJ85="AB",'Marks Entry'!AK85="AB"),"AB",IF(AND('Marks Entry'!AJ85="ML",'Marks Entry'!AK85="ML"),"RE",IF('Marks Entry'!AJ85="","",ROUNDUP(('Marks Entry'!AJ85+'Marks Entry'!AK85)*30/100,0)))))</f>
        <v/>
      </c>
      <c r="BQ83" s="381" t="str">
        <f t="shared" si="176"/>
        <v/>
      </c>
      <c r="BR83" s="361">
        <f t="shared" si="177"/>
        <v>0</v>
      </c>
      <c r="BS83" s="361">
        <f t="shared" si="178"/>
        <v>0</v>
      </c>
      <c r="BT83" s="362" t="str">
        <f t="shared" si="179"/>
        <v/>
      </c>
      <c r="BU83" s="361" t="str">
        <f t="shared" si="180"/>
        <v/>
      </c>
      <c r="BV83" s="361" t="str">
        <f t="shared" si="181"/>
        <v/>
      </c>
      <c r="BW83" s="361" t="str">
        <f t="shared" si="182"/>
        <v/>
      </c>
      <c r="BX83" s="363" t="str">
        <f>IF('Marks Entry'!AL85="","",'Marks Entry'!AL85)</f>
        <v/>
      </c>
      <c r="BY83" s="356" t="str">
        <f>IF('Marks Entry'!AN85="","",'Marks Entry'!AN85)</f>
        <v/>
      </c>
      <c r="BZ83" s="356" t="str">
        <f>IF('Marks Entry'!AO85="","",'Marks Entry'!AO85)</f>
        <v/>
      </c>
      <c r="CA83" s="356" t="str">
        <f>IF('Marks Entry'!AP85="","",'Marks Entry'!AP85)</f>
        <v/>
      </c>
      <c r="CB83" s="357" t="str">
        <f t="shared" si="183"/>
        <v/>
      </c>
      <c r="CC83" s="380" t="str">
        <f t="shared" si="184"/>
        <v/>
      </c>
      <c r="CD83" s="356" t="str">
        <f>IF('Marks Entry'!AQ85="","",'Marks Entry'!AQ85)</f>
        <v/>
      </c>
      <c r="CE83" s="356" t="str">
        <f>IF('Marks Entry'!AR85="","",'Marks Entry'!AR85)</f>
        <v/>
      </c>
      <c r="CF83" s="356" t="str">
        <f t="shared" si="185"/>
        <v/>
      </c>
      <c r="CG83" s="380" t="str">
        <f t="shared" si="186"/>
        <v/>
      </c>
      <c r="CH83" s="377" t="str">
        <f>IF(AND($B83="NSO",$E83=""),"",IF(AND('Marks Entry'!AS85="AB",'Marks Entry'!AT85="AB"),"AB",IF(AND('Marks Entry'!AS85="ML",'Marks Entry'!AT85="ML"),"RE",IF('Marks Entry'!AS85="","",ROUNDUP(('Marks Entry'!AS85+'Marks Entry'!AT85)*30/100,0)))))</f>
        <v/>
      </c>
      <c r="CI83" s="381" t="str">
        <f t="shared" si="187"/>
        <v/>
      </c>
      <c r="CJ83" s="361">
        <f t="shared" si="188"/>
        <v>0</v>
      </c>
      <c r="CK83" s="361">
        <f t="shared" si="189"/>
        <v>0</v>
      </c>
      <c r="CL83" s="362" t="str">
        <f t="shared" si="190"/>
        <v/>
      </c>
      <c r="CM83" s="361" t="str">
        <f t="shared" si="191"/>
        <v/>
      </c>
      <c r="CN83" s="361" t="str">
        <f t="shared" si="192"/>
        <v/>
      </c>
      <c r="CO83" s="361" t="str">
        <f t="shared" si="193"/>
        <v/>
      </c>
      <c r="CP83" s="363" t="str">
        <f>IF('Marks Entry'!AU85="","",'Marks Entry'!AU85)</f>
        <v/>
      </c>
      <c r="CQ83" s="356" t="str">
        <f>IF('Marks Entry'!AW85="","",'Marks Entry'!AW85)</f>
        <v/>
      </c>
      <c r="CR83" s="356" t="str">
        <f>IF('Marks Entry'!AX85="","",'Marks Entry'!AX85)</f>
        <v/>
      </c>
      <c r="CS83" s="356" t="str">
        <f>IF('Marks Entry'!AY85="","",'Marks Entry'!AY85)</f>
        <v/>
      </c>
      <c r="CT83" s="357" t="str">
        <f t="shared" si="194"/>
        <v/>
      </c>
      <c r="CU83" s="380" t="str">
        <f t="shared" si="195"/>
        <v/>
      </c>
      <c r="CV83" s="356" t="str">
        <f>IF('Marks Entry'!AZ85="","",'Marks Entry'!AZ85)</f>
        <v/>
      </c>
      <c r="CW83" s="356" t="str">
        <f>IF('Marks Entry'!BA85="","",'Marks Entry'!BA85)</f>
        <v/>
      </c>
      <c r="CX83" s="356" t="str">
        <f t="shared" si="196"/>
        <v/>
      </c>
      <c r="CY83" s="380" t="str">
        <f t="shared" si="197"/>
        <v/>
      </c>
      <c r="CZ83" s="377" t="str">
        <f>IF(AND($B83="NSO",$E83=""),"",IF(AND('Marks Entry'!BB85="AB",'Marks Entry'!BC85="AB"),"AB",IF(AND('Marks Entry'!BB85="ML",'Marks Entry'!BC85="ML"),"RE",IF('Marks Entry'!BB85="","",ROUNDUP(('Marks Entry'!BB85+'Marks Entry'!BC85)*30/100,0)))))</f>
        <v/>
      </c>
      <c r="DA83" s="381" t="str">
        <f t="shared" si="198"/>
        <v/>
      </c>
      <c r="DB83" s="361">
        <f t="shared" si="199"/>
        <v>0</v>
      </c>
      <c r="DC83" s="361">
        <f t="shared" si="200"/>
        <v>0</v>
      </c>
      <c r="DD83" s="362" t="str">
        <f t="shared" si="201"/>
        <v/>
      </c>
      <c r="DE83" s="361" t="str">
        <f t="shared" si="202"/>
        <v/>
      </c>
      <c r="DF83" s="361" t="str">
        <f t="shared" si="203"/>
        <v/>
      </c>
      <c r="DG83" s="361" t="str">
        <f t="shared" si="204"/>
        <v/>
      </c>
      <c r="DH83" s="361">
        <f t="shared" si="205"/>
        <v>0</v>
      </c>
      <c r="DI83" s="382" t="str">
        <f t="shared" si="206"/>
        <v/>
      </c>
      <c r="DJ83" s="382" t="str">
        <f t="shared" si="207"/>
        <v/>
      </c>
      <c r="DK83" s="382" t="str">
        <f t="shared" si="208"/>
        <v/>
      </c>
      <c r="DL83" s="382" t="str">
        <f t="shared" si="209"/>
        <v/>
      </c>
      <c r="DM83" s="382" t="str">
        <f t="shared" si="210"/>
        <v/>
      </c>
      <c r="DN83" s="382" t="str">
        <f t="shared" si="211"/>
        <v/>
      </c>
      <c r="DO83" s="365">
        <f t="shared" si="212"/>
        <v>0</v>
      </c>
      <c r="DP83" s="365">
        <f t="shared" si="213"/>
        <v>0</v>
      </c>
      <c r="DQ83" s="365">
        <f t="shared" si="214"/>
        <v>0</v>
      </c>
      <c r="DR83" s="365">
        <f t="shared" si="215"/>
        <v>0</v>
      </c>
      <c r="DS83" s="365">
        <f t="shared" si="216"/>
        <v>0</v>
      </c>
      <c r="DT83" s="383" t="str">
        <f t="shared" si="217"/>
        <v/>
      </c>
      <c r="DU83" s="482" t="str">
        <f>IF('Marks Entry'!BD85="","",'Marks Entry'!BD85)</f>
        <v/>
      </c>
      <c r="DV83" s="482" t="str">
        <f>IF('Marks Entry'!BE85="","",'Marks Entry'!BE85)</f>
        <v/>
      </c>
      <c r="DW83" s="482" t="str">
        <f>IF('Marks Entry'!BF85="","",'Marks Entry'!BF85)</f>
        <v/>
      </c>
      <c r="DX83" s="384" t="str">
        <f t="shared" si="218"/>
        <v/>
      </c>
      <c r="DY83" s="356" t="str">
        <f t="shared" si="219"/>
        <v/>
      </c>
      <c r="DZ83" s="385" t="str">
        <f t="shared" si="220"/>
        <v/>
      </c>
      <c r="EA83" s="356" t="str">
        <f t="shared" si="221"/>
        <v/>
      </c>
      <c r="EB83" s="385" t="str">
        <f t="shared" si="222"/>
        <v/>
      </c>
      <c r="EC83" s="356" t="str">
        <f t="shared" si="223"/>
        <v/>
      </c>
      <c r="ED83" s="356" t="str">
        <f t="shared" si="224"/>
        <v/>
      </c>
      <c r="EE83" s="356" t="str">
        <f t="shared" si="225"/>
        <v/>
      </c>
      <c r="EF83" s="386" t="str">
        <f t="shared" si="226"/>
        <v/>
      </c>
      <c r="EG83" s="385" t="str">
        <f t="shared" si="227"/>
        <v/>
      </c>
      <c r="EH83" s="356" t="str">
        <f t="shared" si="228"/>
        <v/>
      </c>
      <c r="EI83" s="356" t="str">
        <f t="shared" si="229"/>
        <v/>
      </c>
      <c r="EJ83" s="356" t="str">
        <f t="shared" si="230"/>
        <v/>
      </c>
      <c r="EK83" s="356" t="str">
        <f t="shared" si="231"/>
        <v/>
      </c>
      <c r="EL83" s="385" t="str">
        <f t="shared" si="232"/>
        <v/>
      </c>
      <c r="EM83" s="356" t="str">
        <f t="shared" si="233"/>
        <v/>
      </c>
      <c r="EN83" s="356" t="str">
        <f t="shared" si="234"/>
        <v/>
      </c>
      <c r="EO83" s="356" t="str">
        <f t="shared" si="235"/>
        <v/>
      </c>
      <c r="EP83" s="356" t="str">
        <f t="shared" si="236"/>
        <v/>
      </c>
      <c r="EQ83" s="385" t="str">
        <f t="shared" si="237"/>
        <v/>
      </c>
      <c r="ER83" s="356" t="str">
        <f t="shared" si="238"/>
        <v/>
      </c>
      <c r="ES83" s="356" t="str">
        <f t="shared" si="239"/>
        <v/>
      </c>
      <c r="ET83" s="356" t="str">
        <f t="shared" si="240"/>
        <v/>
      </c>
      <c r="EU83" s="356" t="str">
        <f t="shared" si="241"/>
        <v/>
      </c>
      <c r="EV83" s="385" t="str">
        <f t="shared" si="242"/>
        <v/>
      </c>
      <c r="EW83" s="385" t="str">
        <f t="shared" si="243"/>
        <v/>
      </c>
      <c r="EX83" s="387" t="str">
        <f>IF('Student DATA Entry'!I80="","",'Student DATA Entry'!I80)</f>
        <v/>
      </c>
      <c r="EY83" s="388" t="str">
        <f>IF('Student DATA Entry'!J80="","",'Student DATA Entry'!J80)</f>
        <v/>
      </c>
      <c r="EZ83" s="373" t="str">
        <f t="shared" si="244"/>
        <v xml:space="preserve">      </v>
      </c>
      <c r="FA83" s="373" t="str">
        <f t="shared" si="245"/>
        <v xml:space="preserve">      </v>
      </c>
      <c r="FB83" s="373" t="str">
        <f t="shared" si="246"/>
        <v xml:space="preserve">      </v>
      </c>
      <c r="FC83" s="373" t="str">
        <f t="shared" si="247"/>
        <v xml:space="preserve">              </v>
      </c>
      <c r="FD83" s="373" t="str">
        <f t="shared" si="248"/>
        <v xml:space="preserve"> </v>
      </c>
      <c r="FE83" s="484" t="str">
        <f t="shared" si="249"/>
        <v/>
      </c>
      <c r="FF83" s="390" t="str">
        <f t="shared" si="250"/>
        <v/>
      </c>
      <c r="FG83" s="483" t="str">
        <f t="shared" si="251"/>
        <v/>
      </c>
      <c r="FH83" s="392" t="str">
        <f t="shared" si="140"/>
        <v/>
      </c>
      <c r="FI83" s="482" t="str">
        <f t="shared" si="252"/>
        <v/>
      </c>
    </row>
    <row r="84" spans="1:165" s="393" customFormat="1" ht="22" customHeight="1">
      <c r="A84" s="375">
        <v>79</v>
      </c>
      <c r="B84" s="376" t="str">
        <f>IF('Marks Entry'!B86="","",VALUE('Marks Entry'!B86))</f>
        <v/>
      </c>
      <c r="C84" s="377" t="str">
        <f>IF('Marks Entry'!C86="","",'Marks Entry'!C86)</f>
        <v/>
      </c>
      <c r="D84" s="378" t="str">
        <f>IF('Marks Entry'!D86="","",'Marks Entry'!D86)</f>
        <v/>
      </c>
      <c r="E84" s="379" t="str">
        <f>IF('Marks Entry'!E86="","",'Marks Entry'!E86)</f>
        <v/>
      </c>
      <c r="F84" s="379" t="str">
        <f>IF('Marks Entry'!F86="","",'Marks Entry'!F86)</f>
        <v/>
      </c>
      <c r="G84" s="379" t="str">
        <f>IF('Marks Entry'!G86="","",'Marks Entry'!G86)</f>
        <v/>
      </c>
      <c r="H84" s="356" t="str">
        <f>IF('Marks Entry'!H86="","",'Marks Entry'!H86)</f>
        <v/>
      </c>
      <c r="I84" s="356" t="str">
        <f>IF('Marks Entry'!I86="","",'Marks Entry'!I86)</f>
        <v/>
      </c>
      <c r="J84" s="356" t="str">
        <f>IF('Marks Entry'!J86="","",'Marks Entry'!J86)</f>
        <v/>
      </c>
      <c r="K84" s="356" t="str">
        <f>IF('Marks Entry'!K86="","",'Marks Entry'!K86)</f>
        <v/>
      </c>
      <c r="L84" s="356" t="str">
        <f>IF('Marks Entry'!L86="","",'Marks Entry'!L86)</f>
        <v/>
      </c>
      <c r="M84" s="357" t="str">
        <f t="shared" si="141"/>
        <v/>
      </c>
      <c r="N84" s="380" t="str">
        <f t="shared" si="142"/>
        <v/>
      </c>
      <c r="O84" s="356" t="str">
        <f>IF('Marks Entry'!M86="","",'Marks Entry'!M86)</f>
        <v/>
      </c>
      <c r="P84" s="380" t="str">
        <f t="shared" si="143"/>
        <v/>
      </c>
      <c r="Q84" s="377" t="str">
        <f>IF(AND($B84="NSO",$E84="",O84=""),"",IF(AND('Marks Entry'!N86="AB"),"AB",IF(AND('Marks Entry'!N86="ML"),"RE",IF('Marks Entry'!N86="","",ROUNDUP('Marks Entry'!N86*30/100,0)))))</f>
        <v/>
      </c>
      <c r="R84" s="381" t="str">
        <f t="shared" si="144"/>
        <v/>
      </c>
      <c r="S84" s="361">
        <f t="shared" si="145"/>
        <v>0</v>
      </c>
      <c r="T84" s="361">
        <f t="shared" si="146"/>
        <v>0</v>
      </c>
      <c r="U84" s="362" t="str">
        <f t="shared" si="147"/>
        <v/>
      </c>
      <c r="V84" s="361" t="str">
        <f t="shared" si="148"/>
        <v/>
      </c>
      <c r="W84" s="361" t="str">
        <f t="shared" si="149"/>
        <v/>
      </c>
      <c r="X84" s="361" t="str">
        <f t="shared" si="150"/>
        <v/>
      </c>
      <c r="Y84" s="356" t="str">
        <f>IF('Marks Entry'!O86="","",'Marks Entry'!O86)</f>
        <v/>
      </c>
      <c r="Z84" s="356" t="str">
        <f>IF('Marks Entry'!P86="","",'Marks Entry'!P86)</f>
        <v/>
      </c>
      <c r="AA84" s="356" t="str">
        <f>IF('Marks Entry'!Q86="","",'Marks Entry'!Q86)</f>
        <v/>
      </c>
      <c r="AB84" s="357" t="str">
        <f t="shared" si="151"/>
        <v/>
      </c>
      <c r="AC84" s="380" t="str">
        <f t="shared" si="152"/>
        <v/>
      </c>
      <c r="AD84" s="356" t="str">
        <f>IF('Marks Entry'!R86="","",'Marks Entry'!R86)</f>
        <v/>
      </c>
      <c r="AE84" s="380" t="str">
        <f t="shared" si="153"/>
        <v/>
      </c>
      <c r="AF84" s="377" t="str">
        <f>IF(AND($B84="NSO",$E84=""),"",IF(AND('Marks Entry'!S86="AB"),"AB",IF(AND('Marks Entry'!S86="ML"),"RE",IF('Marks Entry'!S86="","",ROUNDUP('Marks Entry'!S86*30/100,0)))))</f>
        <v/>
      </c>
      <c r="AG84" s="381" t="str">
        <f t="shared" si="154"/>
        <v/>
      </c>
      <c r="AH84" s="361">
        <f t="shared" si="155"/>
        <v>0</v>
      </c>
      <c r="AI84" s="361">
        <f t="shared" si="156"/>
        <v>0</v>
      </c>
      <c r="AJ84" s="362" t="str">
        <f t="shared" si="157"/>
        <v/>
      </c>
      <c r="AK84" s="361" t="str">
        <f t="shared" si="158"/>
        <v/>
      </c>
      <c r="AL84" s="361" t="str">
        <f t="shared" si="159"/>
        <v/>
      </c>
      <c r="AM84" s="361" t="str">
        <f t="shared" si="160"/>
        <v/>
      </c>
      <c r="AN84" s="363" t="str">
        <f>IF('Marks Entry'!T86="","",'Marks Entry'!T86)</f>
        <v/>
      </c>
      <c r="AO84" s="356" t="str">
        <f>IF('Marks Entry'!V86="","",'Marks Entry'!V86)</f>
        <v/>
      </c>
      <c r="AP84" s="356" t="str">
        <f>IF('Marks Entry'!W86="","",'Marks Entry'!W86)</f>
        <v/>
      </c>
      <c r="AQ84" s="356" t="str">
        <f>IF('Marks Entry'!X86="","",'Marks Entry'!X86)</f>
        <v/>
      </c>
      <c r="AR84" s="357" t="str">
        <f t="shared" si="161"/>
        <v/>
      </c>
      <c r="AS84" s="380" t="str">
        <f t="shared" si="162"/>
        <v/>
      </c>
      <c r="AT84" s="356" t="str">
        <f>IF('Marks Entry'!Y86="","",'Marks Entry'!Y86)</f>
        <v/>
      </c>
      <c r="AU84" s="356" t="str">
        <f>IF('Marks Entry'!Z86="","",'Marks Entry'!Z86)</f>
        <v/>
      </c>
      <c r="AV84" s="356" t="str">
        <f t="shared" si="163"/>
        <v/>
      </c>
      <c r="AW84" s="380" t="str">
        <f t="shared" si="164"/>
        <v/>
      </c>
      <c r="AX84" s="377" t="str">
        <f>IF(AND($B84="NSO",$E84=""),"",IF(AND('Marks Entry'!AA86="AB",'Marks Entry'!AB86="AB"),"AB",IF(AND('Marks Entry'!AA86="ML",'Marks Entry'!AB86="ML"),"RE",IF('Marks Entry'!AA86="","",ROUNDUP(('Marks Entry'!AA86+'Marks Entry'!AB86)*30/100,0)))))</f>
        <v/>
      </c>
      <c r="AY84" s="381" t="str">
        <f t="shared" si="165"/>
        <v/>
      </c>
      <c r="AZ84" s="361">
        <f t="shared" si="166"/>
        <v>0</v>
      </c>
      <c r="BA84" s="361">
        <f t="shared" si="167"/>
        <v>0</v>
      </c>
      <c r="BB84" s="362" t="str">
        <f t="shared" si="168"/>
        <v/>
      </c>
      <c r="BC84" s="361" t="str">
        <f t="shared" si="169"/>
        <v/>
      </c>
      <c r="BD84" s="361" t="str">
        <f t="shared" si="170"/>
        <v/>
      </c>
      <c r="BE84" s="361" t="str">
        <f t="shared" si="171"/>
        <v/>
      </c>
      <c r="BF84" s="363" t="str">
        <f>IF('Marks Entry'!AC86="","",'Marks Entry'!AC86)</f>
        <v/>
      </c>
      <c r="BG84" s="356" t="str">
        <f>IF('Marks Entry'!AE86="","",'Marks Entry'!AE86)</f>
        <v/>
      </c>
      <c r="BH84" s="356" t="str">
        <f>IF('Marks Entry'!AF86="","",'Marks Entry'!AF86)</f>
        <v/>
      </c>
      <c r="BI84" s="356" t="str">
        <f>IF('Marks Entry'!AG86="","",'Marks Entry'!AG86)</f>
        <v/>
      </c>
      <c r="BJ84" s="357" t="str">
        <f t="shared" si="172"/>
        <v/>
      </c>
      <c r="BK84" s="380" t="str">
        <f t="shared" si="173"/>
        <v/>
      </c>
      <c r="BL84" s="356" t="str">
        <f>IF('Marks Entry'!AH86="","",'Marks Entry'!AH86)</f>
        <v/>
      </c>
      <c r="BM84" s="356" t="str">
        <f>IF('Marks Entry'!AI86="","",'Marks Entry'!AI86)</f>
        <v/>
      </c>
      <c r="BN84" s="356" t="str">
        <f t="shared" si="174"/>
        <v/>
      </c>
      <c r="BO84" s="380" t="str">
        <f t="shared" si="175"/>
        <v/>
      </c>
      <c r="BP84" s="377" t="str">
        <f>IF(AND($B84="NSO",$E84=""),"",IF(AND('Marks Entry'!AJ86="AB",'Marks Entry'!AK86="AB"),"AB",IF(AND('Marks Entry'!AJ86="ML",'Marks Entry'!AK86="ML"),"RE",IF('Marks Entry'!AJ86="","",ROUNDUP(('Marks Entry'!AJ86+'Marks Entry'!AK86)*30/100,0)))))</f>
        <v/>
      </c>
      <c r="BQ84" s="381" t="str">
        <f t="shared" si="176"/>
        <v/>
      </c>
      <c r="BR84" s="361">
        <f t="shared" si="177"/>
        <v>0</v>
      </c>
      <c r="BS84" s="361">
        <f t="shared" si="178"/>
        <v>0</v>
      </c>
      <c r="BT84" s="362" t="str">
        <f t="shared" si="179"/>
        <v/>
      </c>
      <c r="BU84" s="361" t="str">
        <f t="shared" si="180"/>
        <v/>
      </c>
      <c r="BV84" s="361" t="str">
        <f t="shared" si="181"/>
        <v/>
      </c>
      <c r="BW84" s="361" t="str">
        <f t="shared" si="182"/>
        <v/>
      </c>
      <c r="BX84" s="363" t="str">
        <f>IF('Marks Entry'!AL86="","",'Marks Entry'!AL86)</f>
        <v/>
      </c>
      <c r="BY84" s="356" t="str">
        <f>IF('Marks Entry'!AN86="","",'Marks Entry'!AN86)</f>
        <v/>
      </c>
      <c r="BZ84" s="356" t="str">
        <f>IF('Marks Entry'!AO86="","",'Marks Entry'!AO86)</f>
        <v/>
      </c>
      <c r="CA84" s="356" t="str">
        <f>IF('Marks Entry'!AP86="","",'Marks Entry'!AP86)</f>
        <v/>
      </c>
      <c r="CB84" s="357" t="str">
        <f t="shared" si="183"/>
        <v/>
      </c>
      <c r="CC84" s="380" t="str">
        <f t="shared" si="184"/>
        <v/>
      </c>
      <c r="CD84" s="356" t="str">
        <f>IF('Marks Entry'!AQ86="","",'Marks Entry'!AQ86)</f>
        <v/>
      </c>
      <c r="CE84" s="356" t="str">
        <f>IF('Marks Entry'!AR86="","",'Marks Entry'!AR86)</f>
        <v/>
      </c>
      <c r="CF84" s="356" t="str">
        <f t="shared" si="185"/>
        <v/>
      </c>
      <c r="CG84" s="380" t="str">
        <f t="shared" si="186"/>
        <v/>
      </c>
      <c r="CH84" s="377" t="str">
        <f>IF(AND($B84="NSO",$E84=""),"",IF(AND('Marks Entry'!AS86="AB",'Marks Entry'!AT86="AB"),"AB",IF(AND('Marks Entry'!AS86="ML",'Marks Entry'!AT86="ML"),"RE",IF('Marks Entry'!AS86="","",ROUNDUP(('Marks Entry'!AS86+'Marks Entry'!AT86)*30/100,0)))))</f>
        <v/>
      </c>
      <c r="CI84" s="381" t="str">
        <f t="shared" si="187"/>
        <v/>
      </c>
      <c r="CJ84" s="361">
        <f t="shared" si="188"/>
        <v>0</v>
      </c>
      <c r="CK84" s="361">
        <f t="shared" si="189"/>
        <v>0</v>
      </c>
      <c r="CL84" s="362" t="str">
        <f t="shared" si="190"/>
        <v/>
      </c>
      <c r="CM84" s="361" t="str">
        <f t="shared" si="191"/>
        <v/>
      </c>
      <c r="CN84" s="361" t="str">
        <f t="shared" si="192"/>
        <v/>
      </c>
      <c r="CO84" s="361" t="str">
        <f t="shared" si="193"/>
        <v/>
      </c>
      <c r="CP84" s="363" t="str">
        <f>IF('Marks Entry'!AU86="","",'Marks Entry'!AU86)</f>
        <v/>
      </c>
      <c r="CQ84" s="356" t="str">
        <f>IF('Marks Entry'!AW86="","",'Marks Entry'!AW86)</f>
        <v/>
      </c>
      <c r="CR84" s="356" t="str">
        <f>IF('Marks Entry'!AX86="","",'Marks Entry'!AX86)</f>
        <v/>
      </c>
      <c r="CS84" s="356" t="str">
        <f>IF('Marks Entry'!AY86="","",'Marks Entry'!AY86)</f>
        <v/>
      </c>
      <c r="CT84" s="357" t="str">
        <f t="shared" si="194"/>
        <v/>
      </c>
      <c r="CU84" s="380" t="str">
        <f t="shared" si="195"/>
        <v/>
      </c>
      <c r="CV84" s="356" t="str">
        <f>IF('Marks Entry'!AZ86="","",'Marks Entry'!AZ86)</f>
        <v/>
      </c>
      <c r="CW84" s="356" t="str">
        <f>IF('Marks Entry'!BA86="","",'Marks Entry'!BA86)</f>
        <v/>
      </c>
      <c r="CX84" s="356" t="str">
        <f t="shared" si="196"/>
        <v/>
      </c>
      <c r="CY84" s="380" t="str">
        <f t="shared" si="197"/>
        <v/>
      </c>
      <c r="CZ84" s="377" t="str">
        <f>IF(AND($B84="NSO",$E84=""),"",IF(AND('Marks Entry'!BB86="AB",'Marks Entry'!BC86="AB"),"AB",IF(AND('Marks Entry'!BB86="ML",'Marks Entry'!BC86="ML"),"RE",IF('Marks Entry'!BB86="","",ROUNDUP(('Marks Entry'!BB86+'Marks Entry'!BC86)*30/100,0)))))</f>
        <v/>
      </c>
      <c r="DA84" s="381" t="str">
        <f t="shared" si="198"/>
        <v/>
      </c>
      <c r="DB84" s="361">
        <f t="shared" si="199"/>
        <v>0</v>
      </c>
      <c r="DC84" s="361">
        <f t="shared" si="200"/>
        <v>0</v>
      </c>
      <c r="DD84" s="362" t="str">
        <f t="shared" si="201"/>
        <v/>
      </c>
      <c r="DE84" s="361" t="str">
        <f t="shared" si="202"/>
        <v/>
      </c>
      <c r="DF84" s="361" t="str">
        <f t="shared" si="203"/>
        <v/>
      </c>
      <c r="DG84" s="361" t="str">
        <f t="shared" si="204"/>
        <v/>
      </c>
      <c r="DH84" s="361">
        <f t="shared" si="205"/>
        <v>0</v>
      </c>
      <c r="DI84" s="382" t="str">
        <f t="shared" si="206"/>
        <v/>
      </c>
      <c r="DJ84" s="382" t="str">
        <f t="shared" si="207"/>
        <v/>
      </c>
      <c r="DK84" s="382" t="str">
        <f t="shared" si="208"/>
        <v/>
      </c>
      <c r="DL84" s="382" t="str">
        <f t="shared" si="209"/>
        <v/>
      </c>
      <c r="DM84" s="382" t="str">
        <f t="shared" si="210"/>
        <v/>
      </c>
      <c r="DN84" s="382" t="str">
        <f t="shared" si="211"/>
        <v/>
      </c>
      <c r="DO84" s="365">
        <f t="shared" si="212"/>
        <v>0</v>
      </c>
      <c r="DP84" s="365">
        <f t="shared" si="213"/>
        <v>0</v>
      </c>
      <c r="DQ84" s="365">
        <f t="shared" si="214"/>
        <v>0</v>
      </c>
      <c r="DR84" s="365">
        <f t="shared" si="215"/>
        <v>0</v>
      </c>
      <c r="DS84" s="365">
        <f t="shared" si="216"/>
        <v>0</v>
      </c>
      <c r="DT84" s="383" t="str">
        <f t="shared" si="217"/>
        <v/>
      </c>
      <c r="DU84" s="482" t="str">
        <f>IF('Marks Entry'!BD86="","",'Marks Entry'!BD86)</f>
        <v/>
      </c>
      <c r="DV84" s="482" t="str">
        <f>IF('Marks Entry'!BE86="","",'Marks Entry'!BE86)</f>
        <v/>
      </c>
      <c r="DW84" s="482" t="str">
        <f>IF('Marks Entry'!BF86="","",'Marks Entry'!BF86)</f>
        <v/>
      </c>
      <c r="DX84" s="384" t="str">
        <f t="shared" si="218"/>
        <v/>
      </c>
      <c r="DY84" s="356" t="str">
        <f t="shared" si="219"/>
        <v/>
      </c>
      <c r="DZ84" s="385" t="str">
        <f t="shared" si="220"/>
        <v/>
      </c>
      <c r="EA84" s="356" t="str">
        <f t="shared" si="221"/>
        <v/>
      </c>
      <c r="EB84" s="385" t="str">
        <f t="shared" si="222"/>
        <v/>
      </c>
      <c r="EC84" s="356" t="str">
        <f t="shared" si="223"/>
        <v/>
      </c>
      <c r="ED84" s="356" t="str">
        <f t="shared" si="224"/>
        <v/>
      </c>
      <c r="EE84" s="356" t="str">
        <f t="shared" si="225"/>
        <v/>
      </c>
      <c r="EF84" s="386" t="str">
        <f t="shared" si="226"/>
        <v/>
      </c>
      <c r="EG84" s="385" t="str">
        <f t="shared" si="227"/>
        <v/>
      </c>
      <c r="EH84" s="356" t="str">
        <f t="shared" si="228"/>
        <v/>
      </c>
      <c r="EI84" s="356" t="str">
        <f t="shared" si="229"/>
        <v/>
      </c>
      <c r="EJ84" s="356" t="str">
        <f t="shared" si="230"/>
        <v/>
      </c>
      <c r="EK84" s="356" t="str">
        <f t="shared" si="231"/>
        <v/>
      </c>
      <c r="EL84" s="385" t="str">
        <f t="shared" si="232"/>
        <v/>
      </c>
      <c r="EM84" s="356" t="str">
        <f t="shared" si="233"/>
        <v/>
      </c>
      <c r="EN84" s="356" t="str">
        <f t="shared" si="234"/>
        <v/>
      </c>
      <c r="EO84" s="356" t="str">
        <f t="shared" si="235"/>
        <v/>
      </c>
      <c r="EP84" s="356" t="str">
        <f t="shared" si="236"/>
        <v/>
      </c>
      <c r="EQ84" s="385" t="str">
        <f t="shared" si="237"/>
        <v/>
      </c>
      <c r="ER84" s="356" t="str">
        <f t="shared" si="238"/>
        <v/>
      </c>
      <c r="ES84" s="356" t="str">
        <f t="shared" si="239"/>
        <v/>
      </c>
      <c r="ET84" s="356" t="str">
        <f t="shared" si="240"/>
        <v/>
      </c>
      <c r="EU84" s="356" t="str">
        <f t="shared" si="241"/>
        <v/>
      </c>
      <c r="EV84" s="385" t="str">
        <f t="shared" si="242"/>
        <v/>
      </c>
      <c r="EW84" s="385" t="str">
        <f t="shared" si="243"/>
        <v/>
      </c>
      <c r="EX84" s="387" t="str">
        <f>IF('Student DATA Entry'!I81="","",'Student DATA Entry'!I81)</f>
        <v/>
      </c>
      <c r="EY84" s="388" t="str">
        <f>IF('Student DATA Entry'!J81="","",'Student DATA Entry'!J81)</f>
        <v/>
      </c>
      <c r="EZ84" s="373" t="str">
        <f t="shared" si="244"/>
        <v xml:space="preserve">      </v>
      </c>
      <c r="FA84" s="373" t="str">
        <f t="shared" si="245"/>
        <v xml:space="preserve">      </v>
      </c>
      <c r="FB84" s="373" t="str">
        <f t="shared" si="246"/>
        <v xml:space="preserve">      </v>
      </c>
      <c r="FC84" s="373" t="str">
        <f t="shared" si="247"/>
        <v xml:space="preserve">              </v>
      </c>
      <c r="FD84" s="373" t="str">
        <f t="shared" si="248"/>
        <v xml:space="preserve"> </v>
      </c>
      <c r="FE84" s="484" t="str">
        <f t="shared" si="249"/>
        <v/>
      </c>
      <c r="FF84" s="390" t="str">
        <f t="shared" si="250"/>
        <v/>
      </c>
      <c r="FG84" s="483" t="str">
        <f t="shared" si="251"/>
        <v/>
      </c>
      <c r="FH84" s="392" t="str">
        <f t="shared" si="140"/>
        <v/>
      </c>
      <c r="FI84" s="482" t="str">
        <f t="shared" si="252"/>
        <v/>
      </c>
    </row>
    <row r="85" spans="1:165" s="393" customFormat="1" ht="22" customHeight="1">
      <c r="A85" s="375">
        <v>80</v>
      </c>
      <c r="B85" s="376" t="str">
        <f>IF('Marks Entry'!B87="","",VALUE('Marks Entry'!B87))</f>
        <v/>
      </c>
      <c r="C85" s="377" t="str">
        <f>IF('Marks Entry'!C87="","",'Marks Entry'!C87)</f>
        <v/>
      </c>
      <c r="D85" s="378" t="str">
        <f>IF('Marks Entry'!D87="","",'Marks Entry'!D87)</f>
        <v/>
      </c>
      <c r="E85" s="379" t="str">
        <f>IF('Marks Entry'!E87="","",'Marks Entry'!E87)</f>
        <v/>
      </c>
      <c r="F85" s="379" t="str">
        <f>IF('Marks Entry'!F87="","",'Marks Entry'!F87)</f>
        <v/>
      </c>
      <c r="G85" s="379" t="str">
        <f>IF('Marks Entry'!G87="","",'Marks Entry'!G87)</f>
        <v/>
      </c>
      <c r="H85" s="356" t="str">
        <f>IF('Marks Entry'!H87="","",'Marks Entry'!H87)</f>
        <v/>
      </c>
      <c r="I85" s="356" t="str">
        <f>IF('Marks Entry'!I87="","",'Marks Entry'!I87)</f>
        <v/>
      </c>
      <c r="J85" s="356" t="str">
        <f>IF('Marks Entry'!J87="","",'Marks Entry'!J87)</f>
        <v/>
      </c>
      <c r="K85" s="356" t="str">
        <f>IF('Marks Entry'!K87="","",'Marks Entry'!K87)</f>
        <v/>
      </c>
      <c r="L85" s="356" t="str">
        <f>IF('Marks Entry'!L87="","",'Marks Entry'!L87)</f>
        <v/>
      </c>
      <c r="M85" s="357" t="str">
        <f t="shared" si="141"/>
        <v/>
      </c>
      <c r="N85" s="380" t="str">
        <f t="shared" si="142"/>
        <v/>
      </c>
      <c r="O85" s="356" t="str">
        <f>IF('Marks Entry'!M87="","",'Marks Entry'!M87)</f>
        <v/>
      </c>
      <c r="P85" s="380" t="str">
        <f t="shared" si="143"/>
        <v/>
      </c>
      <c r="Q85" s="377" t="str">
        <f>IF(AND($B85="NSO",$E85="",O85=""),"",IF(AND('Marks Entry'!N87="AB"),"AB",IF(AND('Marks Entry'!N87="ML"),"RE",IF('Marks Entry'!N87="","",ROUNDUP('Marks Entry'!N87*30/100,0)))))</f>
        <v/>
      </c>
      <c r="R85" s="381" t="str">
        <f t="shared" si="144"/>
        <v/>
      </c>
      <c r="S85" s="361">
        <f t="shared" si="145"/>
        <v>0</v>
      </c>
      <c r="T85" s="361">
        <f t="shared" si="146"/>
        <v>0</v>
      </c>
      <c r="U85" s="362" t="str">
        <f t="shared" si="147"/>
        <v/>
      </c>
      <c r="V85" s="361" t="str">
        <f t="shared" si="148"/>
        <v/>
      </c>
      <c r="W85" s="361" t="str">
        <f t="shared" si="149"/>
        <v/>
      </c>
      <c r="X85" s="361" t="str">
        <f t="shared" si="150"/>
        <v/>
      </c>
      <c r="Y85" s="356" t="str">
        <f>IF('Marks Entry'!O87="","",'Marks Entry'!O87)</f>
        <v/>
      </c>
      <c r="Z85" s="356" t="str">
        <f>IF('Marks Entry'!P87="","",'Marks Entry'!P87)</f>
        <v/>
      </c>
      <c r="AA85" s="356" t="str">
        <f>IF('Marks Entry'!Q87="","",'Marks Entry'!Q87)</f>
        <v/>
      </c>
      <c r="AB85" s="357" t="str">
        <f t="shared" si="151"/>
        <v/>
      </c>
      <c r="AC85" s="380" t="str">
        <f t="shared" si="152"/>
        <v/>
      </c>
      <c r="AD85" s="356" t="str">
        <f>IF('Marks Entry'!R87="","",'Marks Entry'!R87)</f>
        <v/>
      </c>
      <c r="AE85" s="380" t="str">
        <f t="shared" si="153"/>
        <v/>
      </c>
      <c r="AF85" s="377" t="str">
        <f>IF(AND($B85="NSO",$E85=""),"",IF(AND('Marks Entry'!S87="AB"),"AB",IF(AND('Marks Entry'!S87="ML"),"RE",IF('Marks Entry'!S87="","",ROUNDUP('Marks Entry'!S87*30/100,0)))))</f>
        <v/>
      </c>
      <c r="AG85" s="381" t="str">
        <f t="shared" si="154"/>
        <v/>
      </c>
      <c r="AH85" s="361">
        <f t="shared" si="155"/>
        <v>0</v>
      </c>
      <c r="AI85" s="361">
        <f t="shared" si="156"/>
        <v>0</v>
      </c>
      <c r="AJ85" s="362" t="str">
        <f t="shared" si="157"/>
        <v/>
      </c>
      <c r="AK85" s="361" t="str">
        <f t="shared" si="158"/>
        <v/>
      </c>
      <c r="AL85" s="361" t="str">
        <f t="shared" si="159"/>
        <v/>
      </c>
      <c r="AM85" s="361" t="str">
        <f t="shared" si="160"/>
        <v/>
      </c>
      <c r="AN85" s="363" t="str">
        <f>IF('Marks Entry'!T87="","",'Marks Entry'!T87)</f>
        <v/>
      </c>
      <c r="AO85" s="356" t="str">
        <f>IF('Marks Entry'!V87="","",'Marks Entry'!V87)</f>
        <v/>
      </c>
      <c r="AP85" s="356" t="str">
        <f>IF('Marks Entry'!W87="","",'Marks Entry'!W87)</f>
        <v/>
      </c>
      <c r="AQ85" s="356" t="str">
        <f>IF('Marks Entry'!X87="","",'Marks Entry'!X87)</f>
        <v/>
      </c>
      <c r="AR85" s="357" t="str">
        <f t="shared" si="161"/>
        <v/>
      </c>
      <c r="AS85" s="380" t="str">
        <f t="shared" si="162"/>
        <v/>
      </c>
      <c r="AT85" s="356" t="str">
        <f>IF('Marks Entry'!Y87="","",'Marks Entry'!Y87)</f>
        <v/>
      </c>
      <c r="AU85" s="356" t="str">
        <f>IF('Marks Entry'!Z87="","",'Marks Entry'!Z87)</f>
        <v/>
      </c>
      <c r="AV85" s="356" t="str">
        <f t="shared" si="163"/>
        <v/>
      </c>
      <c r="AW85" s="380" t="str">
        <f t="shared" si="164"/>
        <v/>
      </c>
      <c r="AX85" s="377" t="str">
        <f>IF(AND($B85="NSO",$E85=""),"",IF(AND('Marks Entry'!AA87="AB",'Marks Entry'!AB87="AB"),"AB",IF(AND('Marks Entry'!AA87="ML",'Marks Entry'!AB87="ML"),"RE",IF('Marks Entry'!AA87="","",ROUNDUP(('Marks Entry'!AA87+'Marks Entry'!AB87)*30/100,0)))))</f>
        <v/>
      </c>
      <c r="AY85" s="381" t="str">
        <f t="shared" si="165"/>
        <v/>
      </c>
      <c r="AZ85" s="361">
        <f t="shared" si="166"/>
        <v>0</v>
      </c>
      <c r="BA85" s="361">
        <f t="shared" si="167"/>
        <v>0</v>
      </c>
      <c r="BB85" s="362" t="str">
        <f t="shared" si="168"/>
        <v/>
      </c>
      <c r="BC85" s="361" t="str">
        <f t="shared" si="169"/>
        <v/>
      </c>
      <c r="BD85" s="361" t="str">
        <f t="shared" si="170"/>
        <v/>
      </c>
      <c r="BE85" s="361" t="str">
        <f t="shared" si="171"/>
        <v/>
      </c>
      <c r="BF85" s="363" t="str">
        <f>IF('Marks Entry'!AC87="","",'Marks Entry'!AC87)</f>
        <v/>
      </c>
      <c r="BG85" s="356" t="str">
        <f>IF('Marks Entry'!AE87="","",'Marks Entry'!AE87)</f>
        <v/>
      </c>
      <c r="BH85" s="356" t="str">
        <f>IF('Marks Entry'!AF87="","",'Marks Entry'!AF87)</f>
        <v/>
      </c>
      <c r="BI85" s="356" t="str">
        <f>IF('Marks Entry'!AG87="","",'Marks Entry'!AG87)</f>
        <v/>
      </c>
      <c r="BJ85" s="357" t="str">
        <f t="shared" si="172"/>
        <v/>
      </c>
      <c r="BK85" s="380" t="str">
        <f t="shared" si="173"/>
        <v/>
      </c>
      <c r="BL85" s="356" t="str">
        <f>IF('Marks Entry'!AH87="","",'Marks Entry'!AH87)</f>
        <v/>
      </c>
      <c r="BM85" s="356" t="str">
        <f>IF('Marks Entry'!AI87="","",'Marks Entry'!AI87)</f>
        <v/>
      </c>
      <c r="BN85" s="356" t="str">
        <f t="shared" si="174"/>
        <v/>
      </c>
      <c r="BO85" s="380" t="str">
        <f t="shared" si="175"/>
        <v/>
      </c>
      <c r="BP85" s="377" t="str">
        <f>IF(AND($B85="NSO",$E85=""),"",IF(AND('Marks Entry'!AJ87="AB",'Marks Entry'!AK87="AB"),"AB",IF(AND('Marks Entry'!AJ87="ML",'Marks Entry'!AK87="ML"),"RE",IF('Marks Entry'!AJ87="","",ROUNDUP(('Marks Entry'!AJ87+'Marks Entry'!AK87)*30/100,0)))))</f>
        <v/>
      </c>
      <c r="BQ85" s="381" t="str">
        <f t="shared" si="176"/>
        <v/>
      </c>
      <c r="BR85" s="361">
        <f t="shared" si="177"/>
        <v>0</v>
      </c>
      <c r="BS85" s="361">
        <f t="shared" si="178"/>
        <v>0</v>
      </c>
      <c r="BT85" s="362" t="str">
        <f t="shared" si="179"/>
        <v/>
      </c>
      <c r="BU85" s="361" t="str">
        <f t="shared" si="180"/>
        <v/>
      </c>
      <c r="BV85" s="361" t="str">
        <f t="shared" si="181"/>
        <v/>
      </c>
      <c r="BW85" s="361" t="str">
        <f t="shared" si="182"/>
        <v/>
      </c>
      <c r="BX85" s="363" t="str">
        <f>IF('Marks Entry'!AL87="","",'Marks Entry'!AL87)</f>
        <v/>
      </c>
      <c r="BY85" s="356" t="str">
        <f>IF('Marks Entry'!AN87="","",'Marks Entry'!AN87)</f>
        <v/>
      </c>
      <c r="BZ85" s="356" t="str">
        <f>IF('Marks Entry'!AO87="","",'Marks Entry'!AO87)</f>
        <v/>
      </c>
      <c r="CA85" s="356" t="str">
        <f>IF('Marks Entry'!AP87="","",'Marks Entry'!AP87)</f>
        <v/>
      </c>
      <c r="CB85" s="357" t="str">
        <f t="shared" si="183"/>
        <v/>
      </c>
      <c r="CC85" s="380" t="str">
        <f t="shared" si="184"/>
        <v/>
      </c>
      <c r="CD85" s="356" t="str">
        <f>IF('Marks Entry'!AQ87="","",'Marks Entry'!AQ87)</f>
        <v/>
      </c>
      <c r="CE85" s="356" t="str">
        <f>IF('Marks Entry'!AR87="","",'Marks Entry'!AR87)</f>
        <v/>
      </c>
      <c r="CF85" s="356" t="str">
        <f t="shared" si="185"/>
        <v/>
      </c>
      <c r="CG85" s="380" t="str">
        <f t="shared" si="186"/>
        <v/>
      </c>
      <c r="CH85" s="377" t="str">
        <f>IF(AND($B85="NSO",$E85=""),"",IF(AND('Marks Entry'!AS87="AB",'Marks Entry'!AT87="AB"),"AB",IF(AND('Marks Entry'!AS87="ML",'Marks Entry'!AT87="ML"),"RE",IF('Marks Entry'!AS87="","",ROUNDUP(('Marks Entry'!AS87+'Marks Entry'!AT87)*30/100,0)))))</f>
        <v/>
      </c>
      <c r="CI85" s="381" t="str">
        <f t="shared" si="187"/>
        <v/>
      </c>
      <c r="CJ85" s="361">
        <f t="shared" si="188"/>
        <v>0</v>
      </c>
      <c r="CK85" s="361">
        <f t="shared" si="189"/>
        <v>0</v>
      </c>
      <c r="CL85" s="362" t="str">
        <f t="shared" si="190"/>
        <v/>
      </c>
      <c r="CM85" s="361" t="str">
        <f t="shared" si="191"/>
        <v/>
      </c>
      <c r="CN85" s="361" t="str">
        <f t="shared" si="192"/>
        <v/>
      </c>
      <c r="CO85" s="361" t="str">
        <f t="shared" si="193"/>
        <v/>
      </c>
      <c r="CP85" s="363" t="str">
        <f>IF('Marks Entry'!AU87="","",'Marks Entry'!AU87)</f>
        <v/>
      </c>
      <c r="CQ85" s="356" t="str">
        <f>IF('Marks Entry'!AW87="","",'Marks Entry'!AW87)</f>
        <v/>
      </c>
      <c r="CR85" s="356" t="str">
        <f>IF('Marks Entry'!AX87="","",'Marks Entry'!AX87)</f>
        <v/>
      </c>
      <c r="CS85" s="356" t="str">
        <f>IF('Marks Entry'!AY87="","",'Marks Entry'!AY87)</f>
        <v/>
      </c>
      <c r="CT85" s="357" t="str">
        <f t="shared" si="194"/>
        <v/>
      </c>
      <c r="CU85" s="380" t="str">
        <f t="shared" si="195"/>
        <v/>
      </c>
      <c r="CV85" s="356" t="str">
        <f>IF('Marks Entry'!AZ87="","",'Marks Entry'!AZ87)</f>
        <v/>
      </c>
      <c r="CW85" s="356" t="str">
        <f>IF('Marks Entry'!BA87="","",'Marks Entry'!BA87)</f>
        <v/>
      </c>
      <c r="CX85" s="356" t="str">
        <f t="shared" si="196"/>
        <v/>
      </c>
      <c r="CY85" s="380" t="str">
        <f t="shared" si="197"/>
        <v/>
      </c>
      <c r="CZ85" s="377" t="str">
        <f>IF(AND($B85="NSO",$E85=""),"",IF(AND('Marks Entry'!BB87="AB",'Marks Entry'!BC87="AB"),"AB",IF(AND('Marks Entry'!BB87="ML",'Marks Entry'!BC87="ML"),"RE",IF('Marks Entry'!BB87="","",ROUNDUP(('Marks Entry'!BB87+'Marks Entry'!BC87)*30/100,0)))))</f>
        <v/>
      </c>
      <c r="DA85" s="381" t="str">
        <f t="shared" si="198"/>
        <v/>
      </c>
      <c r="DB85" s="361">
        <f t="shared" si="199"/>
        <v>0</v>
      </c>
      <c r="DC85" s="361">
        <f t="shared" si="200"/>
        <v>0</v>
      </c>
      <c r="DD85" s="362" t="str">
        <f t="shared" si="201"/>
        <v/>
      </c>
      <c r="DE85" s="361" t="str">
        <f t="shared" si="202"/>
        <v/>
      </c>
      <c r="DF85" s="361" t="str">
        <f t="shared" si="203"/>
        <v/>
      </c>
      <c r="DG85" s="361" t="str">
        <f t="shared" si="204"/>
        <v/>
      </c>
      <c r="DH85" s="361">
        <f t="shared" si="205"/>
        <v>0</v>
      </c>
      <c r="DI85" s="382" t="str">
        <f t="shared" si="206"/>
        <v/>
      </c>
      <c r="DJ85" s="382" t="str">
        <f t="shared" si="207"/>
        <v/>
      </c>
      <c r="DK85" s="382" t="str">
        <f t="shared" si="208"/>
        <v/>
      </c>
      <c r="DL85" s="382" t="str">
        <f t="shared" si="209"/>
        <v/>
      </c>
      <c r="DM85" s="382" t="str">
        <f t="shared" si="210"/>
        <v/>
      </c>
      <c r="DN85" s="382" t="str">
        <f t="shared" si="211"/>
        <v/>
      </c>
      <c r="DO85" s="365">
        <f t="shared" si="212"/>
        <v>0</v>
      </c>
      <c r="DP85" s="365">
        <f t="shared" si="213"/>
        <v>0</v>
      </c>
      <c r="DQ85" s="365">
        <f t="shared" si="214"/>
        <v>0</v>
      </c>
      <c r="DR85" s="365">
        <f t="shared" si="215"/>
        <v>0</v>
      </c>
      <c r="DS85" s="365">
        <f t="shared" si="216"/>
        <v>0</v>
      </c>
      <c r="DT85" s="383" t="str">
        <f t="shared" si="217"/>
        <v/>
      </c>
      <c r="DU85" s="482" t="str">
        <f>IF('Marks Entry'!BD87="","",'Marks Entry'!BD87)</f>
        <v/>
      </c>
      <c r="DV85" s="482" t="str">
        <f>IF('Marks Entry'!BE87="","",'Marks Entry'!BE87)</f>
        <v/>
      </c>
      <c r="DW85" s="482" t="str">
        <f>IF('Marks Entry'!BF87="","",'Marks Entry'!BF87)</f>
        <v/>
      </c>
      <c r="DX85" s="384" t="str">
        <f t="shared" si="218"/>
        <v/>
      </c>
      <c r="DY85" s="356" t="str">
        <f t="shared" si="219"/>
        <v/>
      </c>
      <c r="DZ85" s="385" t="str">
        <f t="shared" si="220"/>
        <v/>
      </c>
      <c r="EA85" s="356" t="str">
        <f t="shared" si="221"/>
        <v/>
      </c>
      <c r="EB85" s="385" t="str">
        <f t="shared" si="222"/>
        <v/>
      </c>
      <c r="EC85" s="356" t="str">
        <f t="shared" si="223"/>
        <v/>
      </c>
      <c r="ED85" s="356" t="str">
        <f t="shared" si="224"/>
        <v/>
      </c>
      <c r="EE85" s="356" t="str">
        <f t="shared" si="225"/>
        <v/>
      </c>
      <c r="EF85" s="386" t="str">
        <f t="shared" si="226"/>
        <v/>
      </c>
      <c r="EG85" s="385" t="str">
        <f t="shared" si="227"/>
        <v/>
      </c>
      <c r="EH85" s="356" t="str">
        <f t="shared" si="228"/>
        <v/>
      </c>
      <c r="EI85" s="356" t="str">
        <f t="shared" si="229"/>
        <v/>
      </c>
      <c r="EJ85" s="356" t="str">
        <f t="shared" si="230"/>
        <v/>
      </c>
      <c r="EK85" s="356" t="str">
        <f t="shared" si="231"/>
        <v/>
      </c>
      <c r="EL85" s="385" t="str">
        <f t="shared" si="232"/>
        <v/>
      </c>
      <c r="EM85" s="356" t="str">
        <f t="shared" si="233"/>
        <v/>
      </c>
      <c r="EN85" s="356" t="str">
        <f t="shared" si="234"/>
        <v/>
      </c>
      <c r="EO85" s="356" t="str">
        <f t="shared" si="235"/>
        <v/>
      </c>
      <c r="EP85" s="356" t="str">
        <f t="shared" si="236"/>
        <v/>
      </c>
      <c r="EQ85" s="385" t="str">
        <f t="shared" si="237"/>
        <v/>
      </c>
      <c r="ER85" s="356" t="str">
        <f t="shared" si="238"/>
        <v/>
      </c>
      <c r="ES85" s="356" t="str">
        <f t="shared" si="239"/>
        <v/>
      </c>
      <c r="ET85" s="356" t="str">
        <f t="shared" si="240"/>
        <v/>
      </c>
      <c r="EU85" s="356" t="str">
        <f t="shared" si="241"/>
        <v/>
      </c>
      <c r="EV85" s="385" t="str">
        <f t="shared" si="242"/>
        <v/>
      </c>
      <c r="EW85" s="385" t="str">
        <f t="shared" si="243"/>
        <v/>
      </c>
      <c r="EX85" s="387" t="str">
        <f>IF('Student DATA Entry'!I82="","",'Student DATA Entry'!I82)</f>
        <v/>
      </c>
      <c r="EY85" s="388" t="str">
        <f>IF('Student DATA Entry'!J82="","",'Student DATA Entry'!J82)</f>
        <v/>
      </c>
      <c r="EZ85" s="373" t="str">
        <f t="shared" si="244"/>
        <v xml:space="preserve">      </v>
      </c>
      <c r="FA85" s="373" t="str">
        <f t="shared" si="245"/>
        <v xml:space="preserve">      </v>
      </c>
      <c r="FB85" s="373" t="str">
        <f t="shared" si="246"/>
        <v xml:space="preserve">      </v>
      </c>
      <c r="FC85" s="373" t="str">
        <f t="shared" si="247"/>
        <v xml:space="preserve">              </v>
      </c>
      <c r="FD85" s="373" t="str">
        <f t="shared" si="248"/>
        <v xml:space="preserve"> </v>
      </c>
      <c r="FE85" s="484" t="str">
        <f t="shared" si="249"/>
        <v/>
      </c>
      <c r="FF85" s="390" t="str">
        <f t="shared" si="250"/>
        <v/>
      </c>
      <c r="FG85" s="483" t="str">
        <f t="shared" si="251"/>
        <v/>
      </c>
      <c r="FH85" s="392" t="str">
        <f t="shared" si="140"/>
        <v/>
      </c>
      <c r="FI85" s="482" t="str">
        <f t="shared" si="252"/>
        <v/>
      </c>
    </row>
    <row r="86" spans="1:165" s="393" customFormat="1" ht="22" customHeight="1">
      <c r="A86" s="375">
        <v>81</v>
      </c>
      <c r="B86" s="376" t="str">
        <f>IF('Marks Entry'!B88="","",VALUE('Marks Entry'!B88))</f>
        <v/>
      </c>
      <c r="C86" s="377" t="str">
        <f>IF('Marks Entry'!C88="","",'Marks Entry'!C88)</f>
        <v/>
      </c>
      <c r="D86" s="378" t="str">
        <f>IF('Marks Entry'!D88="","",'Marks Entry'!D88)</f>
        <v/>
      </c>
      <c r="E86" s="379" t="str">
        <f>IF('Marks Entry'!E88="","",'Marks Entry'!E88)</f>
        <v/>
      </c>
      <c r="F86" s="379" t="str">
        <f>IF('Marks Entry'!F88="","",'Marks Entry'!F88)</f>
        <v/>
      </c>
      <c r="G86" s="379" t="str">
        <f>IF('Marks Entry'!G88="","",'Marks Entry'!G88)</f>
        <v/>
      </c>
      <c r="H86" s="356" t="str">
        <f>IF('Marks Entry'!H88="","",'Marks Entry'!H88)</f>
        <v/>
      </c>
      <c r="I86" s="356" t="str">
        <f>IF('Marks Entry'!I88="","",'Marks Entry'!I88)</f>
        <v/>
      </c>
      <c r="J86" s="356" t="str">
        <f>IF('Marks Entry'!J88="","",'Marks Entry'!J88)</f>
        <v/>
      </c>
      <c r="K86" s="356" t="str">
        <f>IF('Marks Entry'!K88="","",'Marks Entry'!K88)</f>
        <v/>
      </c>
      <c r="L86" s="356" t="str">
        <f>IF('Marks Entry'!L88="","",'Marks Entry'!L88)</f>
        <v/>
      </c>
      <c r="M86" s="357" t="str">
        <f t="shared" si="141"/>
        <v/>
      </c>
      <c r="N86" s="380" t="str">
        <f t="shared" si="142"/>
        <v/>
      </c>
      <c r="O86" s="356" t="str">
        <f>IF('Marks Entry'!M88="","",'Marks Entry'!M88)</f>
        <v/>
      </c>
      <c r="P86" s="380" t="str">
        <f t="shared" si="143"/>
        <v/>
      </c>
      <c r="Q86" s="377" t="str">
        <f>IF(AND($B86="NSO",$E86="",O86=""),"",IF(AND('Marks Entry'!N88="AB"),"AB",IF(AND('Marks Entry'!N88="ML"),"RE",IF('Marks Entry'!N88="","",ROUNDUP('Marks Entry'!N88*30/100,0)))))</f>
        <v/>
      </c>
      <c r="R86" s="381" t="str">
        <f t="shared" si="144"/>
        <v/>
      </c>
      <c r="S86" s="361">
        <f t="shared" si="145"/>
        <v>0</v>
      </c>
      <c r="T86" s="361">
        <f t="shared" si="146"/>
        <v>0</v>
      </c>
      <c r="U86" s="362" t="str">
        <f t="shared" si="147"/>
        <v/>
      </c>
      <c r="V86" s="361" t="str">
        <f t="shared" si="148"/>
        <v/>
      </c>
      <c r="W86" s="361" t="str">
        <f t="shared" si="149"/>
        <v/>
      </c>
      <c r="X86" s="361" t="str">
        <f t="shared" si="150"/>
        <v/>
      </c>
      <c r="Y86" s="356" t="str">
        <f>IF('Marks Entry'!O88="","",'Marks Entry'!O88)</f>
        <v/>
      </c>
      <c r="Z86" s="356" t="str">
        <f>IF('Marks Entry'!P88="","",'Marks Entry'!P88)</f>
        <v/>
      </c>
      <c r="AA86" s="356" t="str">
        <f>IF('Marks Entry'!Q88="","",'Marks Entry'!Q88)</f>
        <v/>
      </c>
      <c r="AB86" s="357" t="str">
        <f t="shared" si="151"/>
        <v/>
      </c>
      <c r="AC86" s="380" t="str">
        <f t="shared" si="152"/>
        <v/>
      </c>
      <c r="AD86" s="356" t="str">
        <f>IF('Marks Entry'!R88="","",'Marks Entry'!R88)</f>
        <v/>
      </c>
      <c r="AE86" s="380" t="str">
        <f t="shared" si="153"/>
        <v/>
      </c>
      <c r="AF86" s="377" t="str">
        <f>IF(AND($B86="NSO",$E86=""),"",IF(AND('Marks Entry'!S88="AB"),"AB",IF(AND('Marks Entry'!S88="ML"),"RE",IF('Marks Entry'!S88="","",ROUNDUP('Marks Entry'!S88*30/100,0)))))</f>
        <v/>
      </c>
      <c r="AG86" s="381" t="str">
        <f t="shared" si="154"/>
        <v/>
      </c>
      <c r="AH86" s="361">
        <f t="shared" si="155"/>
        <v>0</v>
      </c>
      <c r="AI86" s="361">
        <f t="shared" si="156"/>
        <v>0</v>
      </c>
      <c r="AJ86" s="362" t="str">
        <f t="shared" si="157"/>
        <v/>
      </c>
      <c r="AK86" s="361" t="str">
        <f t="shared" si="158"/>
        <v/>
      </c>
      <c r="AL86" s="361" t="str">
        <f t="shared" si="159"/>
        <v/>
      </c>
      <c r="AM86" s="361" t="str">
        <f t="shared" si="160"/>
        <v/>
      </c>
      <c r="AN86" s="363" t="str">
        <f>IF('Marks Entry'!T88="","",'Marks Entry'!T88)</f>
        <v/>
      </c>
      <c r="AO86" s="356" t="str">
        <f>IF('Marks Entry'!V88="","",'Marks Entry'!V88)</f>
        <v/>
      </c>
      <c r="AP86" s="356" t="str">
        <f>IF('Marks Entry'!W88="","",'Marks Entry'!W88)</f>
        <v/>
      </c>
      <c r="AQ86" s="356" t="str">
        <f>IF('Marks Entry'!X88="","",'Marks Entry'!X88)</f>
        <v/>
      </c>
      <c r="AR86" s="357" t="str">
        <f t="shared" si="161"/>
        <v/>
      </c>
      <c r="AS86" s="380" t="str">
        <f t="shared" si="162"/>
        <v/>
      </c>
      <c r="AT86" s="356" t="str">
        <f>IF('Marks Entry'!Y88="","",'Marks Entry'!Y88)</f>
        <v/>
      </c>
      <c r="AU86" s="356" t="str">
        <f>IF('Marks Entry'!Z88="","",'Marks Entry'!Z88)</f>
        <v/>
      </c>
      <c r="AV86" s="356" t="str">
        <f t="shared" si="163"/>
        <v/>
      </c>
      <c r="AW86" s="380" t="str">
        <f t="shared" si="164"/>
        <v/>
      </c>
      <c r="AX86" s="377" t="str">
        <f>IF(AND($B86="NSO",$E86=""),"",IF(AND('Marks Entry'!AA88="AB",'Marks Entry'!AB88="AB"),"AB",IF(AND('Marks Entry'!AA88="ML",'Marks Entry'!AB88="ML"),"RE",IF('Marks Entry'!AA88="","",ROUNDUP(('Marks Entry'!AA88+'Marks Entry'!AB88)*30/100,0)))))</f>
        <v/>
      </c>
      <c r="AY86" s="381" t="str">
        <f t="shared" si="165"/>
        <v/>
      </c>
      <c r="AZ86" s="361">
        <f t="shared" si="166"/>
        <v>0</v>
      </c>
      <c r="BA86" s="361">
        <f t="shared" si="167"/>
        <v>0</v>
      </c>
      <c r="BB86" s="362" t="str">
        <f t="shared" si="168"/>
        <v/>
      </c>
      <c r="BC86" s="361" t="str">
        <f t="shared" si="169"/>
        <v/>
      </c>
      <c r="BD86" s="361" t="str">
        <f t="shared" si="170"/>
        <v/>
      </c>
      <c r="BE86" s="361" t="str">
        <f t="shared" si="171"/>
        <v/>
      </c>
      <c r="BF86" s="363" t="str">
        <f>IF('Marks Entry'!AC88="","",'Marks Entry'!AC88)</f>
        <v/>
      </c>
      <c r="BG86" s="356" t="str">
        <f>IF('Marks Entry'!AE88="","",'Marks Entry'!AE88)</f>
        <v/>
      </c>
      <c r="BH86" s="356" t="str">
        <f>IF('Marks Entry'!AF88="","",'Marks Entry'!AF88)</f>
        <v/>
      </c>
      <c r="BI86" s="356" t="str">
        <f>IF('Marks Entry'!AG88="","",'Marks Entry'!AG88)</f>
        <v/>
      </c>
      <c r="BJ86" s="357" t="str">
        <f t="shared" si="172"/>
        <v/>
      </c>
      <c r="BK86" s="380" t="str">
        <f t="shared" si="173"/>
        <v/>
      </c>
      <c r="BL86" s="356" t="str">
        <f>IF('Marks Entry'!AH88="","",'Marks Entry'!AH88)</f>
        <v/>
      </c>
      <c r="BM86" s="356" t="str">
        <f>IF('Marks Entry'!AI88="","",'Marks Entry'!AI88)</f>
        <v/>
      </c>
      <c r="BN86" s="356" t="str">
        <f t="shared" si="174"/>
        <v/>
      </c>
      <c r="BO86" s="380" t="str">
        <f t="shared" si="175"/>
        <v/>
      </c>
      <c r="BP86" s="377" t="str">
        <f>IF(AND($B86="NSO",$E86=""),"",IF(AND('Marks Entry'!AJ88="AB",'Marks Entry'!AK88="AB"),"AB",IF(AND('Marks Entry'!AJ88="ML",'Marks Entry'!AK88="ML"),"RE",IF('Marks Entry'!AJ88="","",ROUNDUP(('Marks Entry'!AJ88+'Marks Entry'!AK88)*30/100,0)))))</f>
        <v/>
      </c>
      <c r="BQ86" s="381" t="str">
        <f t="shared" si="176"/>
        <v/>
      </c>
      <c r="BR86" s="361">
        <f t="shared" si="177"/>
        <v>0</v>
      </c>
      <c r="BS86" s="361">
        <f t="shared" si="178"/>
        <v>0</v>
      </c>
      <c r="BT86" s="362" t="str">
        <f t="shared" si="179"/>
        <v/>
      </c>
      <c r="BU86" s="361" t="str">
        <f t="shared" si="180"/>
        <v/>
      </c>
      <c r="BV86" s="361" t="str">
        <f t="shared" si="181"/>
        <v/>
      </c>
      <c r="BW86" s="361" t="str">
        <f t="shared" si="182"/>
        <v/>
      </c>
      <c r="BX86" s="363" t="str">
        <f>IF('Marks Entry'!AL88="","",'Marks Entry'!AL88)</f>
        <v/>
      </c>
      <c r="BY86" s="356" t="str">
        <f>IF('Marks Entry'!AN88="","",'Marks Entry'!AN88)</f>
        <v/>
      </c>
      <c r="BZ86" s="356" t="str">
        <f>IF('Marks Entry'!AO88="","",'Marks Entry'!AO88)</f>
        <v/>
      </c>
      <c r="CA86" s="356" t="str">
        <f>IF('Marks Entry'!AP88="","",'Marks Entry'!AP88)</f>
        <v/>
      </c>
      <c r="CB86" s="357" t="str">
        <f t="shared" si="183"/>
        <v/>
      </c>
      <c r="CC86" s="380" t="str">
        <f t="shared" si="184"/>
        <v/>
      </c>
      <c r="CD86" s="356" t="str">
        <f>IF('Marks Entry'!AQ88="","",'Marks Entry'!AQ88)</f>
        <v/>
      </c>
      <c r="CE86" s="356" t="str">
        <f>IF('Marks Entry'!AR88="","",'Marks Entry'!AR88)</f>
        <v/>
      </c>
      <c r="CF86" s="356" t="str">
        <f t="shared" si="185"/>
        <v/>
      </c>
      <c r="CG86" s="380" t="str">
        <f t="shared" si="186"/>
        <v/>
      </c>
      <c r="CH86" s="377" t="str">
        <f>IF(AND($B86="NSO",$E86=""),"",IF(AND('Marks Entry'!AS88="AB",'Marks Entry'!AT88="AB"),"AB",IF(AND('Marks Entry'!AS88="ML",'Marks Entry'!AT88="ML"),"RE",IF('Marks Entry'!AS88="","",ROUNDUP(('Marks Entry'!AS88+'Marks Entry'!AT88)*30/100,0)))))</f>
        <v/>
      </c>
      <c r="CI86" s="381" t="str">
        <f t="shared" si="187"/>
        <v/>
      </c>
      <c r="CJ86" s="361">
        <f t="shared" si="188"/>
        <v>0</v>
      </c>
      <c r="CK86" s="361">
        <f t="shared" si="189"/>
        <v>0</v>
      </c>
      <c r="CL86" s="362" t="str">
        <f t="shared" si="190"/>
        <v/>
      </c>
      <c r="CM86" s="361" t="str">
        <f t="shared" si="191"/>
        <v/>
      </c>
      <c r="CN86" s="361" t="str">
        <f t="shared" si="192"/>
        <v/>
      </c>
      <c r="CO86" s="361" t="str">
        <f t="shared" si="193"/>
        <v/>
      </c>
      <c r="CP86" s="363" t="str">
        <f>IF('Marks Entry'!AU88="","",'Marks Entry'!AU88)</f>
        <v/>
      </c>
      <c r="CQ86" s="356" t="str">
        <f>IF('Marks Entry'!AW88="","",'Marks Entry'!AW88)</f>
        <v/>
      </c>
      <c r="CR86" s="356" t="str">
        <f>IF('Marks Entry'!AX88="","",'Marks Entry'!AX88)</f>
        <v/>
      </c>
      <c r="CS86" s="356" t="str">
        <f>IF('Marks Entry'!AY88="","",'Marks Entry'!AY88)</f>
        <v/>
      </c>
      <c r="CT86" s="357" t="str">
        <f t="shared" si="194"/>
        <v/>
      </c>
      <c r="CU86" s="380" t="str">
        <f t="shared" si="195"/>
        <v/>
      </c>
      <c r="CV86" s="356" t="str">
        <f>IF('Marks Entry'!AZ88="","",'Marks Entry'!AZ88)</f>
        <v/>
      </c>
      <c r="CW86" s="356" t="str">
        <f>IF('Marks Entry'!BA88="","",'Marks Entry'!BA88)</f>
        <v/>
      </c>
      <c r="CX86" s="356" t="str">
        <f t="shared" si="196"/>
        <v/>
      </c>
      <c r="CY86" s="380" t="str">
        <f t="shared" si="197"/>
        <v/>
      </c>
      <c r="CZ86" s="377" t="str">
        <f>IF(AND($B86="NSO",$E86=""),"",IF(AND('Marks Entry'!BB88="AB",'Marks Entry'!BC88="AB"),"AB",IF(AND('Marks Entry'!BB88="ML",'Marks Entry'!BC88="ML"),"RE",IF('Marks Entry'!BB88="","",ROUNDUP(('Marks Entry'!BB88+'Marks Entry'!BC88)*30/100,0)))))</f>
        <v/>
      </c>
      <c r="DA86" s="381" t="str">
        <f t="shared" si="198"/>
        <v/>
      </c>
      <c r="DB86" s="361">
        <f t="shared" si="199"/>
        <v>0</v>
      </c>
      <c r="DC86" s="361">
        <f t="shared" si="200"/>
        <v>0</v>
      </c>
      <c r="DD86" s="362" t="str">
        <f t="shared" si="201"/>
        <v/>
      </c>
      <c r="DE86" s="361" t="str">
        <f t="shared" si="202"/>
        <v/>
      </c>
      <c r="DF86" s="361" t="str">
        <f t="shared" si="203"/>
        <v/>
      </c>
      <c r="DG86" s="361" t="str">
        <f t="shared" si="204"/>
        <v/>
      </c>
      <c r="DH86" s="361">
        <f t="shared" si="205"/>
        <v>0</v>
      </c>
      <c r="DI86" s="382" t="str">
        <f t="shared" si="206"/>
        <v/>
      </c>
      <c r="DJ86" s="382" t="str">
        <f t="shared" si="207"/>
        <v/>
      </c>
      <c r="DK86" s="382" t="str">
        <f t="shared" si="208"/>
        <v/>
      </c>
      <c r="DL86" s="382" t="str">
        <f t="shared" si="209"/>
        <v/>
      </c>
      <c r="DM86" s="382" t="str">
        <f t="shared" si="210"/>
        <v/>
      </c>
      <c r="DN86" s="382" t="str">
        <f t="shared" si="211"/>
        <v/>
      </c>
      <c r="DO86" s="365">
        <f t="shared" si="212"/>
        <v>0</v>
      </c>
      <c r="DP86" s="365">
        <f t="shared" si="213"/>
        <v>0</v>
      </c>
      <c r="DQ86" s="365">
        <f t="shared" si="214"/>
        <v>0</v>
      </c>
      <c r="DR86" s="365">
        <f t="shared" si="215"/>
        <v>0</v>
      </c>
      <c r="DS86" s="365">
        <f t="shared" si="216"/>
        <v>0</v>
      </c>
      <c r="DT86" s="383" t="str">
        <f t="shared" si="217"/>
        <v/>
      </c>
      <c r="DU86" s="482" t="str">
        <f>IF('Marks Entry'!BD88="","",'Marks Entry'!BD88)</f>
        <v/>
      </c>
      <c r="DV86" s="482" t="str">
        <f>IF('Marks Entry'!BE88="","",'Marks Entry'!BE88)</f>
        <v/>
      </c>
      <c r="DW86" s="482" t="str">
        <f>IF('Marks Entry'!BF88="","",'Marks Entry'!BF88)</f>
        <v/>
      </c>
      <c r="DX86" s="384" t="str">
        <f t="shared" si="218"/>
        <v/>
      </c>
      <c r="DY86" s="356" t="str">
        <f t="shared" si="219"/>
        <v/>
      </c>
      <c r="DZ86" s="385" t="str">
        <f t="shared" si="220"/>
        <v/>
      </c>
      <c r="EA86" s="356" t="str">
        <f t="shared" si="221"/>
        <v/>
      </c>
      <c r="EB86" s="385" t="str">
        <f t="shared" si="222"/>
        <v/>
      </c>
      <c r="EC86" s="356" t="str">
        <f t="shared" si="223"/>
        <v/>
      </c>
      <c r="ED86" s="356" t="str">
        <f t="shared" si="224"/>
        <v/>
      </c>
      <c r="EE86" s="356" t="str">
        <f t="shared" si="225"/>
        <v/>
      </c>
      <c r="EF86" s="386" t="str">
        <f t="shared" si="226"/>
        <v/>
      </c>
      <c r="EG86" s="385" t="str">
        <f t="shared" si="227"/>
        <v/>
      </c>
      <c r="EH86" s="356" t="str">
        <f t="shared" si="228"/>
        <v/>
      </c>
      <c r="EI86" s="356" t="str">
        <f t="shared" si="229"/>
        <v/>
      </c>
      <c r="EJ86" s="356" t="str">
        <f t="shared" si="230"/>
        <v/>
      </c>
      <c r="EK86" s="356" t="str">
        <f t="shared" si="231"/>
        <v/>
      </c>
      <c r="EL86" s="385" t="str">
        <f t="shared" si="232"/>
        <v/>
      </c>
      <c r="EM86" s="356" t="str">
        <f t="shared" si="233"/>
        <v/>
      </c>
      <c r="EN86" s="356" t="str">
        <f t="shared" si="234"/>
        <v/>
      </c>
      <c r="EO86" s="356" t="str">
        <f t="shared" si="235"/>
        <v/>
      </c>
      <c r="EP86" s="356" t="str">
        <f t="shared" si="236"/>
        <v/>
      </c>
      <c r="EQ86" s="385" t="str">
        <f t="shared" si="237"/>
        <v/>
      </c>
      <c r="ER86" s="356" t="str">
        <f t="shared" si="238"/>
        <v/>
      </c>
      <c r="ES86" s="356" t="str">
        <f t="shared" si="239"/>
        <v/>
      </c>
      <c r="ET86" s="356" t="str">
        <f t="shared" si="240"/>
        <v/>
      </c>
      <c r="EU86" s="356" t="str">
        <f t="shared" si="241"/>
        <v/>
      </c>
      <c r="EV86" s="385" t="str">
        <f t="shared" si="242"/>
        <v/>
      </c>
      <c r="EW86" s="385" t="str">
        <f t="shared" si="243"/>
        <v/>
      </c>
      <c r="EX86" s="387" t="str">
        <f>IF('Student DATA Entry'!I83="","",'Student DATA Entry'!I83)</f>
        <v/>
      </c>
      <c r="EY86" s="388" t="str">
        <f>IF('Student DATA Entry'!J83="","",'Student DATA Entry'!J83)</f>
        <v/>
      </c>
      <c r="EZ86" s="373" t="str">
        <f t="shared" si="244"/>
        <v xml:space="preserve">      </v>
      </c>
      <c r="FA86" s="373" t="str">
        <f t="shared" si="245"/>
        <v xml:space="preserve">      </v>
      </c>
      <c r="FB86" s="373" t="str">
        <f t="shared" si="246"/>
        <v xml:space="preserve">      </v>
      </c>
      <c r="FC86" s="373" t="str">
        <f t="shared" si="247"/>
        <v xml:space="preserve">              </v>
      </c>
      <c r="FD86" s="373" t="str">
        <f t="shared" si="248"/>
        <v xml:space="preserve"> </v>
      </c>
      <c r="FE86" s="484" t="str">
        <f t="shared" si="249"/>
        <v/>
      </c>
      <c r="FF86" s="390" t="str">
        <f t="shared" si="250"/>
        <v/>
      </c>
      <c r="FG86" s="483" t="str">
        <f t="shared" si="251"/>
        <v/>
      </c>
      <c r="FH86" s="392" t="str">
        <f t="shared" si="140"/>
        <v/>
      </c>
      <c r="FI86" s="482" t="str">
        <f t="shared" si="252"/>
        <v/>
      </c>
    </row>
    <row r="87" spans="1:165" s="393" customFormat="1" ht="22" customHeight="1">
      <c r="A87" s="375">
        <v>82</v>
      </c>
      <c r="B87" s="376" t="str">
        <f>IF('Marks Entry'!B89="","",VALUE('Marks Entry'!B89))</f>
        <v/>
      </c>
      <c r="C87" s="377" t="str">
        <f>IF('Marks Entry'!C89="","",'Marks Entry'!C89)</f>
        <v/>
      </c>
      <c r="D87" s="378" t="str">
        <f>IF('Marks Entry'!D89="","",'Marks Entry'!D89)</f>
        <v/>
      </c>
      <c r="E87" s="379" t="str">
        <f>IF('Marks Entry'!E89="","",'Marks Entry'!E89)</f>
        <v/>
      </c>
      <c r="F87" s="379" t="str">
        <f>IF('Marks Entry'!F89="","",'Marks Entry'!F89)</f>
        <v/>
      </c>
      <c r="G87" s="379" t="str">
        <f>IF('Marks Entry'!G89="","",'Marks Entry'!G89)</f>
        <v/>
      </c>
      <c r="H87" s="356" t="str">
        <f>IF('Marks Entry'!H89="","",'Marks Entry'!H89)</f>
        <v/>
      </c>
      <c r="I87" s="356" t="str">
        <f>IF('Marks Entry'!I89="","",'Marks Entry'!I89)</f>
        <v/>
      </c>
      <c r="J87" s="356" t="str">
        <f>IF('Marks Entry'!J89="","",'Marks Entry'!J89)</f>
        <v/>
      </c>
      <c r="K87" s="356" t="str">
        <f>IF('Marks Entry'!K89="","",'Marks Entry'!K89)</f>
        <v/>
      </c>
      <c r="L87" s="356" t="str">
        <f>IF('Marks Entry'!L89="","",'Marks Entry'!L89)</f>
        <v/>
      </c>
      <c r="M87" s="357" t="str">
        <f t="shared" si="141"/>
        <v/>
      </c>
      <c r="N87" s="380" t="str">
        <f t="shared" si="142"/>
        <v/>
      </c>
      <c r="O87" s="356" t="str">
        <f>IF('Marks Entry'!M89="","",'Marks Entry'!M89)</f>
        <v/>
      </c>
      <c r="P87" s="380" t="str">
        <f t="shared" si="143"/>
        <v/>
      </c>
      <c r="Q87" s="377" t="str">
        <f>IF(AND($B87="NSO",$E87="",O87=""),"",IF(AND('Marks Entry'!N89="AB"),"AB",IF(AND('Marks Entry'!N89="ML"),"RE",IF('Marks Entry'!N89="","",ROUNDUP('Marks Entry'!N89*30/100,0)))))</f>
        <v/>
      </c>
      <c r="R87" s="381" t="str">
        <f t="shared" si="144"/>
        <v/>
      </c>
      <c r="S87" s="361">
        <f t="shared" si="145"/>
        <v>0</v>
      </c>
      <c r="T87" s="361">
        <f t="shared" si="146"/>
        <v>0</v>
      </c>
      <c r="U87" s="362" t="str">
        <f t="shared" si="147"/>
        <v/>
      </c>
      <c r="V87" s="361" t="str">
        <f t="shared" si="148"/>
        <v/>
      </c>
      <c r="W87" s="361" t="str">
        <f t="shared" si="149"/>
        <v/>
      </c>
      <c r="X87" s="361" t="str">
        <f t="shared" si="150"/>
        <v/>
      </c>
      <c r="Y87" s="356" t="str">
        <f>IF('Marks Entry'!O89="","",'Marks Entry'!O89)</f>
        <v/>
      </c>
      <c r="Z87" s="356" t="str">
        <f>IF('Marks Entry'!P89="","",'Marks Entry'!P89)</f>
        <v/>
      </c>
      <c r="AA87" s="356" t="str">
        <f>IF('Marks Entry'!Q89="","",'Marks Entry'!Q89)</f>
        <v/>
      </c>
      <c r="AB87" s="357" t="str">
        <f t="shared" si="151"/>
        <v/>
      </c>
      <c r="AC87" s="380" t="str">
        <f t="shared" si="152"/>
        <v/>
      </c>
      <c r="AD87" s="356" t="str">
        <f>IF('Marks Entry'!R89="","",'Marks Entry'!R89)</f>
        <v/>
      </c>
      <c r="AE87" s="380" t="str">
        <f t="shared" si="153"/>
        <v/>
      </c>
      <c r="AF87" s="377" t="str">
        <f>IF(AND($B87="NSO",$E87=""),"",IF(AND('Marks Entry'!S89="AB"),"AB",IF(AND('Marks Entry'!S89="ML"),"RE",IF('Marks Entry'!S89="","",ROUNDUP('Marks Entry'!S89*30/100,0)))))</f>
        <v/>
      </c>
      <c r="AG87" s="381" t="str">
        <f t="shared" si="154"/>
        <v/>
      </c>
      <c r="AH87" s="361">
        <f t="shared" si="155"/>
        <v>0</v>
      </c>
      <c r="AI87" s="361">
        <f t="shared" si="156"/>
        <v>0</v>
      </c>
      <c r="AJ87" s="362" t="str">
        <f t="shared" si="157"/>
        <v/>
      </c>
      <c r="AK87" s="361" t="str">
        <f t="shared" si="158"/>
        <v/>
      </c>
      <c r="AL87" s="361" t="str">
        <f t="shared" si="159"/>
        <v/>
      </c>
      <c r="AM87" s="361" t="str">
        <f t="shared" si="160"/>
        <v/>
      </c>
      <c r="AN87" s="363" t="str">
        <f>IF('Marks Entry'!T89="","",'Marks Entry'!T89)</f>
        <v/>
      </c>
      <c r="AO87" s="356" t="str">
        <f>IF('Marks Entry'!V89="","",'Marks Entry'!V89)</f>
        <v/>
      </c>
      <c r="AP87" s="356" t="str">
        <f>IF('Marks Entry'!W89="","",'Marks Entry'!W89)</f>
        <v/>
      </c>
      <c r="AQ87" s="356" t="str">
        <f>IF('Marks Entry'!X89="","",'Marks Entry'!X89)</f>
        <v/>
      </c>
      <c r="AR87" s="357" t="str">
        <f t="shared" si="161"/>
        <v/>
      </c>
      <c r="AS87" s="380" t="str">
        <f t="shared" si="162"/>
        <v/>
      </c>
      <c r="AT87" s="356" t="str">
        <f>IF('Marks Entry'!Y89="","",'Marks Entry'!Y89)</f>
        <v/>
      </c>
      <c r="AU87" s="356" t="str">
        <f>IF('Marks Entry'!Z89="","",'Marks Entry'!Z89)</f>
        <v/>
      </c>
      <c r="AV87" s="356" t="str">
        <f t="shared" si="163"/>
        <v/>
      </c>
      <c r="AW87" s="380" t="str">
        <f t="shared" si="164"/>
        <v/>
      </c>
      <c r="AX87" s="377" t="str">
        <f>IF(AND($B87="NSO",$E87=""),"",IF(AND('Marks Entry'!AA89="AB",'Marks Entry'!AB89="AB"),"AB",IF(AND('Marks Entry'!AA89="ML",'Marks Entry'!AB89="ML"),"RE",IF('Marks Entry'!AA89="","",ROUNDUP(('Marks Entry'!AA89+'Marks Entry'!AB89)*30/100,0)))))</f>
        <v/>
      </c>
      <c r="AY87" s="381" t="str">
        <f t="shared" si="165"/>
        <v/>
      </c>
      <c r="AZ87" s="361">
        <f t="shared" si="166"/>
        <v>0</v>
      </c>
      <c r="BA87" s="361">
        <f t="shared" si="167"/>
        <v>0</v>
      </c>
      <c r="BB87" s="362" t="str">
        <f t="shared" si="168"/>
        <v/>
      </c>
      <c r="BC87" s="361" t="str">
        <f t="shared" si="169"/>
        <v/>
      </c>
      <c r="BD87" s="361" t="str">
        <f t="shared" si="170"/>
        <v/>
      </c>
      <c r="BE87" s="361" t="str">
        <f t="shared" si="171"/>
        <v/>
      </c>
      <c r="BF87" s="363" t="str">
        <f>IF('Marks Entry'!AC89="","",'Marks Entry'!AC89)</f>
        <v/>
      </c>
      <c r="BG87" s="356" t="str">
        <f>IF('Marks Entry'!AE89="","",'Marks Entry'!AE89)</f>
        <v/>
      </c>
      <c r="BH87" s="356" t="str">
        <f>IF('Marks Entry'!AF89="","",'Marks Entry'!AF89)</f>
        <v/>
      </c>
      <c r="BI87" s="356" t="str">
        <f>IF('Marks Entry'!AG89="","",'Marks Entry'!AG89)</f>
        <v/>
      </c>
      <c r="BJ87" s="357" t="str">
        <f t="shared" si="172"/>
        <v/>
      </c>
      <c r="BK87" s="380" t="str">
        <f t="shared" si="173"/>
        <v/>
      </c>
      <c r="BL87" s="356" t="str">
        <f>IF('Marks Entry'!AH89="","",'Marks Entry'!AH89)</f>
        <v/>
      </c>
      <c r="BM87" s="356" t="str">
        <f>IF('Marks Entry'!AI89="","",'Marks Entry'!AI89)</f>
        <v/>
      </c>
      <c r="BN87" s="356" t="str">
        <f t="shared" si="174"/>
        <v/>
      </c>
      <c r="BO87" s="380" t="str">
        <f t="shared" si="175"/>
        <v/>
      </c>
      <c r="BP87" s="377" t="str">
        <f>IF(AND($B87="NSO",$E87=""),"",IF(AND('Marks Entry'!AJ89="AB",'Marks Entry'!AK89="AB"),"AB",IF(AND('Marks Entry'!AJ89="ML",'Marks Entry'!AK89="ML"),"RE",IF('Marks Entry'!AJ89="","",ROUNDUP(('Marks Entry'!AJ89+'Marks Entry'!AK89)*30/100,0)))))</f>
        <v/>
      </c>
      <c r="BQ87" s="381" t="str">
        <f t="shared" si="176"/>
        <v/>
      </c>
      <c r="BR87" s="361">
        <f t="shared" si="177"/>
        <v>0</v>
      </c>
      <c r="BS87" s="361">
        <f t="shared" si="178"/>
        <v>0</v>
      </c>
      <c r="BT87" s="362" t="str">
        <f t="shared" si="179"/>
        <v/>
      </c>
      <c r="BU87" s="361" t="str">
        <f t="shared" si="180"/>
        <v/>
      </c>
      <c r="BV87" s="361" t="str">
        <f t="shared" si="181"/>
        <v/>
      </c>
      <c r="BW87" s="361" t="str">
        <f t="shared" si="182"/>
        <v/>
      </c>
      <c r="BX87" s="363" t="str">
        <f>IF('Marks Entry'!AL89="","",'Marks Entry'!AL89)</f>
        <v/>
      </c>
      <c r="BY87" s="356" t="str">
        <f>IF('Marks Entry'!AN89="","",'Marks Entry'!AN89)</f>
        <v/>
      </c>
      <c r="BZ87" s="356" t="str">
        <f>IF('Marks Entry'!AO89="","",'Marks Entry'!AO89)</f>
        <v/>
      </c>
      <c r="CA87" s="356" t="str">
        <f>IF('Marks Entry'!AP89="","",'Marks Entry'!AP89)</f>
        <v/>
      </c>
      <c r="CB87" s="357" t="str">
        <f t="shared" si="183"/>
        <v/>
      </c>
      <c r="CC87" s="380" t="str">
        <f t="shared" si="184"/>
        <v/>
      </c>
      <c r="CD87" s="356" t="str">
        <f>IF('Marks Entry'!AQ89="","",'Marks Entry'!AQ89)</f>
        <v/>
      </c>
      <c r="CE87" s="356" t="str">
        <f>IF('Marks Entry'!AR89="","",'Marks Entry'!AR89)</f>
        <v/>
      </c>
      <c r="CF87" s="356" t="str">
        <f t="shared" si="185"/>
        <v/>
      </c>
      <c r="CG87" s="380" t="str">
        <f t="shared" si="186"/>
        <v/>
      </c>
      <c r="CH87" s="377" t="str">
        <f>IF(AND($B87="NSO",$E87=""),"",IF(AND('Marks Entry'!AS89="AB",'Marks Entry'!AT89="AB"),"AB",IF(AND('Marks Entry'!AS89="ML",'Marks Entry'!AT89="ML"),"RE",IF('Marks Entry'!AS89="","",ROUNDUP(('Marks Entry'!AS89+'Marks Entry'!AT89)*30/100,0)))))</f>
        <v/>
      </c>
      <c r="CI87" s="381" t="str">
        <f t="shared" si="187"/>
        <v/>
      </c>
      <c r="CJ87" s="361">
        <f t="shared" si="188"/>
        <v>0</v>
      </c>
      <c r="CK87" s="361">
        <f t="shared" si="189"/>
        <v>0</v>
      </c>
      <c r="CL87" s="362" t="str">
        <f t="shared" si="190"/>
        <v/>
      </c>
      <c r="CM87" s="361" t="str">
        <f t="shared" si="191"/>
        <v/>
      </c>
      <c r="CN87" s="361" t="str">
        <f t="shared" si="192"/>
        <v/>
      </c>
      <c r="CO87" s="361" t="str">
        <f t="shared" si="193"/>
        <v/>
      </c>
      <c r="CP87" s="363" t="str">
        <f>IF('Marks Entry'!AU89="","",'Marks Entry'!AU89)</f>
        <v/>
      </c>
      <c r="CQ87" s="356" t="str">
        <f>IF('Marks Entry'!AW89="","",'Marks Entry'!AW89)</f>
        <v/>
      </c>
      <c r="CR87" s="356" t="str">
        <f>IF('Marks Entry'!AX89="","",'Marks Entry'!AX89)</f>
        <v/>
      </c>
      <c r="CS87" s="356" t="str">
        <f>IF('Marks Entry'!AY89="","",'Marks Entry'!AY89)</f>
        <v/>
      </c>
      <c r="CT87" s="357" t="str">
        <f t="shared" si="194"/>
        <v/>
      </c>
      <c r="CU87" s="380" t="str">
        <f t="shared" si="195"/>
        <v/>
      </c>
      <c r="CV87" s="356" t="str">
        <f>IF('Marks Entry'!AZ89="","",'Marks Entry'!AZ89)</f>
        <v/>
      </c>
      <c r="CW87" s="356" t="str">
        <f>IF('Marks Entry'!BA89="","",'Marks Entry'!BA89)</f>
        <v/>
      </c>
      <c r="CX87" s="356" t="str">
        <f t="shared" si="196"/>
        <v/>
      </c>
      <c r="CY87" s="380" t="str">
        <f t="shared" si="197"/>
        <v/>
      </c>
      <c r="CZ87" s="377" t="str">
        <f>IF(AND($B87="NSO",$E87=""),"",IF(AND('Marks Entry'!BB89="AB",'Marks Entry'!BC89="AB"),"AB",IF(AND('Marks Entry'!BB89="ML",'Marks Entry'!BC89="ML"),"RE",IF('Marks Entry'!BB89="","",ROUNDUP(('Marks Entry'!BB89+'Marks Entry'!BC89)*30/100,0)))))</f>
        <v/>
      </c>
      <c r="DA87" s="381" t="str">
        <f t="shared" si="198"/>
        <v/>
      </c>
      <c r="DB87" s="361">
        <f t="shared" si="199"/>
        <v>0</v>
      </c>
      <c r="DC87" s="361">
        <f t="shared" si="200"/>
        <v>0</v>
      </c>
      <c r="DD87" s="362" t="str">
        <f t="shared" si="201"/>
        <v/>
      </c>
      <c r="DE87" s="361" t="str">
        <f t="shared" si="202"/>
        <v/>
      </c>
      <c r="DF87" s="361" t="str">
        <f t="shared" si="203"/>
        <v/>
      </c>
      <c r="DG87" s="361" t="str">
        <f t="shared" si="204"/>
        <v/>
      </c>
      <c r="DH87" s="361">
        <f t="shared" si="205"/>
        <v>0</v>
      </c>
      <c r="DI87" s="382" t="str">
        <f t="shared" si="206"/>
        <v/>
      </c>
      <c r="DJ87" s="382" t="str">
        <f t="shared" si="207"/>
        <v/>
      </c>
      <c r="DK87" s="382" t="str">
        <f t="shared" si="208"/>
        <v/>
      </c>
      <c r="DL87" s="382" t="str">
        <f t="shared" si="209"/>
        <v/>
      </c>
      <c r="DM87" s="382" t="str">
        <f t="shared" si="210"/>
        <v/>
      </c>
      <c r="DN87" s="382" t="str">
        <f t="shared" si="211"/>
        <v/>
      </c>
      <c r="DO87" s="365">
        <f t="shared" si="212"/>
        <v>0</v>
      </c>
      <c r="DP87" s="365">
        <f t="shared" si="213"/>
        <v>0</v>
      </c>
      <c r="DQ87" s="365">
        <f t="shared" si="214"/>
        <v>0</v>
      </c>
      <c r="DR87" s="365">
        <f t="shared" si="215"/>
        <v>0</v>
      </c>
      <c r="DS87" s="365">
        <f t="shared" si="216"/>
        <v>0</v>
      </c>
      <c r="DT87" s="383" t="str">
        <f t="shared" si="217"/>
        <v/>
      </c>
      <c r="DU87" s="482" t="str">
        <f>IF('Marks Entry'!BD89="","",'Marks Entry'!BD89)</f>
        <v/>
      </c>
      <c r="DV87" s="482" t="str">
        <f>IF('Marks Entry'!BE89="","",'Marks Entry'!BE89)</f>
        <v/>
      </c>
      <c r="DW87" s="482" t="str">
        <f>IF('Marks Entry'!BF89="","",'Marks Entry'!BF89)</f>
        <v/>
      </c>
      <c r="DX87" s="384" t="str">
        <f t="shared" si="218"/>
        <v/>
      </c>
      <c r="DY87" s="356" t="str">
        <f t="shared" si="219"/>
        <v/>
      </c>
      <c r="DZ87" s="385" t="str">
        <f t="shared" si="220"/>
        <v/>
      </c>
      <c r="EA87" s="356" t="str">
        <f t="shared" si="221"/>
        <v/>
      </c>
      <c r="EB87" s="385" t="str">
        <f t="shared" si="222"/>
        <v/>
      </c>
      <c r="EC87" s="356" t="str">
        <f t="shared" si="223"/>
        <v/>
      </c>
      <c r="ED87" s="356" t="str">
        <f t="shared" si="224"/>
        <v/>
      </c>
      <c r="EE87" s="356" t="str">
        <f t="shared" si="225"/>
        <v/>
      </c>
      <c r="EF87" s="386" t="str">
        <f t="shared" si="226"/>
        <v/>
      </c>
      <c r="EG87" s="385" t="str">
        <f t="shared" si="227"/>
        <v/>
      </c>
      <c r="EH87" s="356" t="str">
        <f t="shared" si="228"/>
        <v/>
      </c>
      <c r="EI87" s="356" t="str">
        <f t="shared" si="229"/>
        <v/>
      </c>
      <c r="EJ87" s="356" t="str">
        <f t="shared" si="230"/>
        <v/>
      </c>
      <c r="EK87" s="356" t="str">
        <f t="shared" si="231"/>
        <v/>
      </c>
      <c r="EL87" s="385" t="str">
        <f t="shared" si="232"/>
        <v/>
      </c>
      <c r="EM87" s="356" t="str">
        <f t="shared" si="233"/>
        <v/>
      </c>
      <c r="EN87" s="356" t="str">
        <f t="shared" si="234"/>
        <v/>
      </c>
      <c r="EO87" s="356" t="str">
        <f t="shared" si="235"/>
        <v/>
      </c>
      <c r="EP87" s="356" t="str">
        <f t="shared" si="236"/>
        <v/>
      </c>
      <c r="EQ87" s="385" t="str">
        <f t="shared" si="237"/>
        <v/>
      </c>
      <c r="ER87" s="356" t="str">
        <f t="shared" si="238"/>
        <v/>
      </c>
      <c r="ES87" s="356" t="str">
        <f t="shared" si="239"/>
        <v/>
      </c>
      <c r="ET87" s="356" t="str">
        <f t="shared" si="240"/>
        <v/>
      </c>
      <c r="EU87" s="356" t="str">
        <f t="shared" si="241"/>
        <v/>
      </c>
      <c r="EV87" s="385" t="str">
        <f t="shared" si="242"/>
        <v/>
      </c>
      <c r="EW87" s="385" t="str">
        <f t="shared" si="243"/>
        <v/>
      </c>
      <c r="EX87" s="387" t="str">
        <f>IF('Student DATA Entry'!I84="","",'Student DATA Entry'!I84)</f>
        <v/>
      </c>
      <c r="EY87" s="388" t="str">
        <f>IF('Student DATA Entry'!J84="","",'Student DATA Entry'!J84)</f>
        <v/>
      </c>
      <c r="EZ87" s="373" t="str">
        <f t="shared" si="244"/>
        <v xml:space="preserve">      </v>
      </c>
      <c r="FA87" s="373" t="str">
        <f t="shared" si="245"/>
        <v xml:space="preserve">      </v>
      </c>
      <c r="FB87" s="373" t="str">
        <f t="shared" si="246"/>
        <v xml:space="preserve">      </v>
      </c>
      <c r="FC87" s="373" t="str">
        <f t="shared" si="247"/>
        <v xml:space="preserve">              </v>
      </c>
      <c r="FD87" s="373" t="str">
        <f t="shared" si="248"/>
        <v xml:space="preserve"> </v>
      </c>
      <c r="FE87" s="484" t="str">
        <f t="shared" si="249"/>
        <v/>
      </c>
      <c r="FF87" s="390" t="str">
        <f t="shared" si="250"/>
        <v/>
      </c>
      <c r="FG87" s="483" t="str">
        <f t="shared" si="251"/>
        <v/>
      </c>
      <c r="FH87" s="392" t="str">
        <f t="shared" si="140"/>
        <v/>
      </c>
      <c r="FI87" s="482" t="str">
        <f t="shared" si="252"/>
        <v/>
      </c>
    </row>
    <row r="88" spans="1:165" s="393" customFormat="1" ht="22" customHeight="1">
      <c r="A88" s="375">
        <v>83</v>
      </c>
      <c r="B88" s="376" t="str">
        <f>IF('Marks Entry'!B90="","",VALUE('Marks Entry'!B90))</f>
        <v/>
      </c>
      <c r="C88" s="377" t="str">
        <f>IF('Marks Entry'!C90="","",'Marks Entry'!C90)</f>
        <v/>
      </c>
      <c r="D88" s="378" t="str">
        <f>IF('Marks Entry'!D90="","",'Marks Entry'!D90)</f>
        <v/>
      </c>
      <c r="E88" s="379" t="str">
        <f>IF('Marks Entry'!E90="","",'Marks Entry'!E90)</f>
        <v/>
      </c>
      <c r="F88" s="379" t="str">
        <f>IF('Marks Entry'!F90="","",'Marks Entry'!F90)</f>
        <v/>
      </c>
      <c r="G88" s="379" t="str">
        <f>IF('Marks Entry'!G90="","",'Marks Entry'!G90)</f>
        <v/>
      </c>
      <c r="H88" s="356" t="str">
        <f>IF('Marks Entry'!H90="","",'Marks Entry'!H90)</f>
        <v/>
      </c>
      <c r="I88" s="356" t="str">
        <f>IF('Marks Entry'!I90="","",'Marks Entry'!I90)</f>
        <v/>
      </c>
      <c r="J88" s="356" t="str">
        <f>IF('Marks Entry'!J90="","",'Marks Entry'!J90)</f>
        <v/>
      </c>
      <c r="K88" s="356" t="str">
        <f>IF('Marks Entry'!K90="","",'Marks Entry'!K90)</f>
        <v/>
      </c>
      <c r="L88" s="356" t="str">
        <f>IF('Marks Entry'!L90="","",'Marks Entry'!L90)</f>
        <v/>
      </c>
      <c r="M88" s="357" t="str">
        <f t="shared" si="141"/>
        <v/>
      </c>
      <c r="N88" s="380" t="str">
        <f t="shared" si="142"/>
        <v/>
      </c>
      <c r="O88" s="356" t="str">
        <f>IF('Marks Entry'!M90="","",'Marks Entry'!M90)</f>
        <v/>
      </c>
      <c r="P88" s="380" t="str">
        <f t="shared" si="143"/>
        <v/>
      </c>
      <c r="Q88" s="377" t="str">
        <f>IF(AND($B88="NSO",$E88="",O88=""),"",IF(AND('Marks Entry'!N90="AB"),"AB",IF(AND('Marks Entry'!N90="ML"),"RE",IF('Marks Entry'!N90="","",ROUNDUP('Marks Entry'!N90*30/100,0)))))</f>
        <v/>
      </c>
      <c r="R88" s="381" t="str">
        <f t="shared" si="144"/>
        <v/>
      </c>
      <c r="S88" s="361">
        <f t="shared" si="145"/>
        <v>0</v>
      </c>
      <c r="T88" s="361">
        <f t="shared" si="146"/>
        <v>0</v>
      </c>
      <c r="U88" s="362" t="str">
        <f t="shared" si="147"/>
        <v/>
      </c>
      <c r="V88" s="361" t="str">
        <f t="shared" si="148"/>
        <v/>
      </c>
      <c r="W88" s="361" t="str">
        <f t="shared" si="149"/>
        <v/>
      </c>
      <c r="X88" s="361" t="str">
        <f t="shared" si="150"/>
        <v/>
      </c>
      <c r="Y88" s="356" t="str">
        <f>IF('Marks Entry'!O90="","",'Marks Entry'!O90)</f>
        <v/>
      </c>
      <c r="Z88" s="356" t="str">
        <f>IF('Marks Entry'!P90="","",'Marks Entry'!P90)</f>
        <v/>
      </c>
      <c r="AA88" s="356" t="str">
        <f>IF('Marks Entry'!Q90="","",'Marks Entry'!Q90)</f>
        <v/>
      </c>
      <c r="AB88" s="357" t="str">
        <f t="shared" si="151"/>
        <v/>
      </c>
      <c r="AC88" s="380" t="str">
        <f t="shared" si="152"/>
        <v/>
      </c>
      <c r="AD88" s="356" t="str">
        <f>IF('Marks Entry'!R90="","",'Marks Entry'!R90)</f>
        <v/>
      </c>
      <c r="AE88" s="380" t="str">
        <f t="shared" si="153"/>
        <v/>
      </c>
      <c r="AF88" s="377" t="str">
        <f>IF(AND($B88="NSO",$E88=""),"",IF(AND('Marks Entry'!S90="AB"),"AB",IF(AND('Marks Entry'!S90="ML"),"RE",IF('Marks Entry'!S90="","",ROUNDUP('Marks Entry'!S90*30/100,0)))))</f>
        <v/>
      </c>
      <c r="AG88" s="381" t="str">
        <f t="shared" si="154"/>
        <v/>
      </c>
      <c r="AH88" s="361">
        <f t="shared" si="155"/>
        <v>0</v>
      </c>
      <c r="AI88" s="361">
        <f t="shared" si="156"/>
        <v>0</v>
      </c>
      <c r="AJ88" s="362" t="str">
        <f t="shared" si="157"/>
        <v/>
      </c>
      <c r="AK88" s="361" t="str">
        <f t="shared" si="158"/>
        <v/>
      </c>
      <c r="AL88" s="361" t="str">
        <f t="shared" si="159"/>
        <v/>
      </c>
      <c r="AM88" s="361" t="str">
        <f t="shared" si="160"/>
        <v/>
      </c>
      <c r="AN88" s="363" t="str">
        <f>IF('Marks Entry'!T90="","",'Marks Entry'!T90)</f>
        <v/>
      </c>
      <c r="AO88" s="356" t="str">
        <f>IF('Marks Entry'!V90="","",'Marks Entry'!V90)</f>
        <v/>
      </c>
      <c r="AP88" s="356" t="str">
        <f>IF('Marks Entry'!W90="","",'Marks Entry'!W90)</f>
        <v/>
      </c>
      <c r="AQ88" s="356" t="str">
        <f>IF('Marks Entry'!X90="","",'Marks Entry'!X90)</f>
        <v/>
      </c>
      <c r="AR88" s="357" t="str">
        <f t="shared" si="161"/>
        <v/>
      </c>
      <c r="AS88" s="380" t="str">
        <f t="shared" si="162"/>
        <v/>
      </c>
      <c r="AT88" s="356" t="str">
        <f>IF('Marks Entry'!Y90="","",'Marks Entry'!Y90)</f>
        <v/>
      </c>
      <c r="AU88" s="356" t="str">
        <f>IF('Marks Entry'!Z90="","",'Marks Entry'!Z90)</f>
        <v/>
      </c>
      <c r="AV88" s="356" t="str">
        <f t="shared" si="163"/>
        <v/>
      </c>
      <c r="AW88" s="380" t="str">
        <f t="shared" si="164"/>
        <v/>
      </c>
      <c r="AX88" s="377" t="str">
        <f>IF(AND($B88="NSO",$E88=""),"",IF(AND('Marks Entry'!AA90="AB",'Marks Entry'!AB90="AB"),"AB",IF(AND('Marks Entry'!AA90="ML",'Marks Entry'!AB90="ML"),"RE",IF('Marks Entry'!AA90="","",ROUNDUP(('Marks Entry'!AA90+'Marks Entry'!AB90)*30/100,0)))))</f>
        <v/>
      </c>
      <c r="AY88" s="381" t="str">
        <f t="shared" si="165"/>
        <v/>
      </c>
      <c r="AZ88" s="361">
        <f t="shared" si="166"/>
        <v>0</v>
      </c>
      <c r="BA88" s="361">
        <f t="shared" si="167"/>
        <v>0</v>
      </c>
      <c r="BB88" s="362" t="str">
        <f t="shared" si="168"/>
        <v/>
      </c>
      <c r="BC88" s="361" t="str">
        <f t="shared" si="169"/>
        <v/>
      </c>
      <c r="BD88" s="361" t="str">
        <f t="shared" si="170"/>
        <v/>
      </c>
      <c r="BE88" s="361" t="str">
        <f t="shared" si="171"/>
        <v/>
      </c>
      <c r="BF88" s="363" t="str">
        <f>IF('Marks Entry'!AC90="","",'Marks Entry'!AC90)</f>
        <v/>
      </c>
      <c r="BG88" s="356" t="str">
        <f>IF('Marks Entry'!AE90="","",'Marks Entry'!AE90)</f>
        <v/>
      </c>
      <c r="BH88" s="356" t="str">
        <f>IF('Marks Entry'!AF90="","",'Marks Entry'!AF90)</f>
        <v/>
      </c>
      <c r="BI88" s="356" t="str">
        <f>IF('Marks Entry'!AG90="","",'Marks Entry'!AG90)</f>
        <v/>
      </c>
      <c r="BJ88" s="357" t="str">
        <f t="shared" si="172"/>
        <v/>
      </c>
      <c r="BK88" s="380" t="str">
        <f t="shared" si="173"/>
        <v/>
      </c>
      <c r="BL88" s="356" t="str">
        <f>IF('Marks Entry'!AH90="","",'Marks Entry'!AH90)</f>
        <v/>
      </c>
      <c r="BM88" s="356" t="str">
        <f>IF('Marks Entry'!AI90="","",'Marks Entry'!AI90)</f>
        <v/>
      </c>
      <c r="BN88" s="356" t="str">
        <f t="shared" si="174"/>
        <v/>
      </c>
      <c r="BO88" s="380" t="str">
        <f t="shared" si="175"/>
        <v/>
      </c>
      <c r="BP88" s="377" t="str">
        <f>IF(AND($B88="NSO",$E88=""),"",IF(AND('Marks Entry'!AJ90="AB",'Marks Entry'!AK90="AB"),"AB",IF(AND('Marks Entry'!AJ90="ML",'Marks Entry'!AK90="ML"),"RE",IF('Marks Entry'!AJ90="","",ROUNDUP(('Marks Entry'!AJ90+'Marks Entry'!AK90)*30/100,0)))))</f>
        <v/>
      </c>
      <c r="BQ88" s="381" t="str">
        <f t="shared" si="176"/>
        <v/>
      </c>
      <c r="BR88" s="361">
        <f t="shared" si="177"/>
        <v>0</v>
      </c>
      <c r="BS88" s="361">
        <f t="shared" si="178"/>
        <v>0</v>
      </c>
      <c r="BT88" s="362" t="str">
        <f t="shared" si="179"/>
        <v/>
      </c>
      <c r="BU88" s="361" t="str">
        <f t="shared" si="180"/>
        <v/>
      </c>
      <c r="BV88" s="361" t="str">
        <f t="shared" si="181"/>
        <v/>
      </c>
      <c r="BW88" s="361" t="str">
        <f t="shared" si="182"/>
        <v/>
      </c>
      <c r="BX88" s="363" t="str">
        <f>IF('Marks Entry'!AL90="","",'Marks Entry'!AL90)</f>
        <v/>
      </c>
      <c r="BY88" s="356" t="str">
        <f>IF('Marks Entry'!AN90="","",'Marks Entry'!AN90)</f>
        <v/>
      </c>
      <c r="BZ88" s="356" t="str">
        <f>IF('Marks Entry'!AO90="","",'Marks Entry'!AO90)</f>
        <v/>
      </c>
      <c r="CA88" s="356" t="str">
        <f>IF('Marks Entry'!AP90="","",'Marks Entry'!AP90)</f>
        <v/>
      </c>
      <c r="CB88" s="357" t="str">
        <f t="shared" si="183"/>
        <v/>
      </c>
      <c r="CC88" s="380" t="str">
        <f t="shared" si="184"/>
        <v/>
      </c>
      <c r="CD88" s="356" t="str">
        <f>IF('Marks Entry'!AQ90="","",'Marks Entry'!AQ90)</f>
        <v/>
      </c>
      <c r="CE88" s="356" t="str">
        <f>IF('Marks Entry'!AR90="","",'Marks Entry'!AR90)</f>
        <v/>
      </c>
      <c r="CF88" s="356" t="str">
        <f t="shared" si="185"/>
        <v/>
      </c>
      <c r="CG88" s="380" t="str">
        <f t="shared" si="186"/>
        <v/>
      </c>
      <c r="CH88" s="377" t="str">
        <f>IF(AND($B88="NSO",$E88=""),"",IF(AND('Marks Entry'!AS90="AB",'Marks Entry'!AT90="AB"),"AB",IF(AND('Marks Entry'!AS90="ML",'Marks Entry'!AT90="ML"),"RE",IF('Marks Entry'!AS90="","",ROUNDUP(('Marks Entry'!AS90+'Marks Entry'!AT90)*30/100,0)))))</f>
        <v/>
      </c>
      <c r="CI88" s="381" t="str">
        <f t="shared" si="187"/>
        <v/>
      </c>
      <c r="CJ88" s="361">
        <f t="shared" si="188"/>
        <v>0</v>
      </c>
      <c r="CK88" s="361">
        <f t="shared" si="189"/>
        <v>0</v>
      </c>
      <c r="CL88" s="362" t="str">
        <f t="shared" si="190"/>
        <v/>
      </c>
      <c r="CM88" s="361" t="str">
        <f t="shared" si="191"/>
        <v/>
      </c>
      <c r="CN88" s="361" t="str">
        <f t="shared" si="192"/>
        <v/>
      </c>
      <c r="CO88" s="361" t="str">
        <f t="shared" si="193"/>
        <v/>
      </c>
      <c r="CP88" s="363" t="str">
        <f>IF('Marks Entry'!AU90="","",'Marks Entry'!AU90)</f>
        <v/>
      </c>
      <c r="CQ88" s="356" t="str">
        <f>IF('Marks Entry'!AW90="","",'Marks Entry'!AW90)</f>
        <v/>
      </c>
      <c r="CR88" s="356" t="str">
        <f>IF('Marks Entry'!AX90="","",'Marks Entry'!AX90)</f>
        <v/>
      </c>
      <c r="CS88" s="356" t="str">
        <f>IF('Marks Entry'!AY90="","",'Marks Entry'!AY90)</f>
        <v/>
      </c>
      <c r="CT88" s="357" t="str">
        <f t="shared" si="194"/>
        <v/>
      </c>
      <c r="CU88" s="380" t="str">
        <f t="shared" si="195"/>
        <v/>
      </c>
      <c r="CV88" s="356" t="str">
        <f>IF('Marks Entry'!AZ90="","",'Marks Entry'!AZ90)</f>
        <v/>
      </c>
      <c r="CW88" s="356" t="str">
        <f>IF('Marks Entry'!BA90="","",'Marks Entry'!BA90)</f>
        <v/>
      </c>
      <c r="CX88" s="356" t="str">
        <f t="shared" si="196"/>
        <v/>
      </c>
      <c r="CY88" s="380" t="str">
        <f t="shared" si="197"/>
        <v/>
      </c>
      <c r="CZ88" s="377" t="str">
        <f>IF(AND($B88="NSO",$E88=""),"",IF(AND('Marks Entry'!BB90="AB",'Marks Entry'!BC90="AB"),"AB",IF(AND('Marks Entry'!BB90="ML",'Marks Entry'!BC90="ML"),"RE",IF('Marks Entry'!BB90="","",ROUNDUP(('Marks Entry'!BB90+'Marks Entry'!BC90)*30/100,0)))))</f>
        <v/>
      </c>
      <c r="DA88" s="381" t="str">
        <f t="shared" si="198"/>
        <v/>
      </c>
      <c r="DB88" s="361">
        <f t="shared" si="199"/>
        <v>0</v>
      </c>
      <c r="DC88" s="361">
        <f t="shared" si="200"/>
        <v>0</v>
      </c>
      <c r="DD88" s="362" t="str">
        <f t="shared" si="201"/>
        <v/>
      </c>
      <c r="DE88" s="361" t="str">
        <f t="shared" si="202"/>
        <v/>
      </c>
      <c r="DF88" s="361" t="str">
        <f t="shared" si="203"/>
        <v/>
      </c>
      <c r="DG88" s="361" t="str">
        <f t="shared" si="204"/>
        <v/>
      </c>
      <c r="DH88" s="361">
        <f t="shared" si="205"/>
        <v>0</v>
      </c>
      <c r="DI88" s="382" t="str">
        <f t="shared" si="206"/>
        <v/>
      </c>
      <c r="DJ88" s="382" t="str">
        <f t="shared" si="207"/>
        <v/>
      </c>
      <c r="DK88" s="382" t="str">
        <f t="shared" si="208"/>
        <v/>
      </c>
      <c r="DL88" s="382" t="str">
        <f t="shared" si="209"/>
        <v/>
      </c>
      <c r="DM88" s="382" t="str">
        <f t="shared" si="210"/>
        <v/>
      </c>
      <c r="DN88" s="382" t="str">
        <f t="shared" si="211"/>
        <v/>
      </c>
      <c r="DO88" s="365">
        <f t="shared" si="212"/>
        <v>0</v>
      </c>
      <c r="DP88" s="365">
        <f t="shared" si="213"/>
        <v>0</v>
      </c>
      <c r="DQ88" s="365">
        <f t="shared" si="214"/>
        <v>0</v>
      </c>
      <c r="DR88" s="365">
        <f t="shared" si="215"/>
        <v>0</v>
      </c>
      <c r="DS88" s="365">
        <f t="shared" si="216"/>
        <v>0</v>
      </c>
      <c r="DT88" s="383" t="str">
        <f t="shared" si="217"/>
        <v/>
      </c>
      <c r="DU88" s="482" t="str">
        <f>IF('Marks Entry'!BD90="","",'Marks Entry'!BD90)</f>
        <v/>
      </c>
      <c r="DV88" s="482" t="str">
        <f>IF('Marks Entry'!BE90="","",'Marks Entry'!BE90)</f>
        <v/>
      </c>
      <c r="DW88" s="482" t="str">
        <f>IF('Marks Entry'!BF90="","",'Marks Entry'!BF90)</f>
        <v/>
      </c>
      <c r="DX88" s="384" t="str">
        <f t="shared" si="218"/>
        <v/>
      </c>
      <c r="DY88" s="356" t="str">
        <f t="shared" si="219"/>
        <v/>
      </c>
      <c r="DZ88" s="385" t="str">
        <f t="shared" si="220"/>
        <v/>
      </c>
      <c r="EA88" s="356" t="str">
        <f t="shared" si="221"/>
        <v/>
      </c>
      <c r="EB88" s="385" t="str">
        <f t="shared" si="222"/>
        <v/>
      </c>
      <c r="EC88" s="356" t="str">
        <f t="shared" si="223"/>
        <v/>
      </c>
      <c r="ED88" s="356" t="str">
        <f t="shared" si="224"/>
        <v/>
      </c>
      <c r="EE88" s="356" t="str">
        <f t="shared" si="225"/>
        <v/>
      </c>
      <c r="EF88" s="386" t="str">
        <f t="shared" si="226"/>
        <v/>
      </c>
      <c r="EG88" s="385" t="str">
        <f t="shared" si="227"/>
        <v/>
      </c>
      <c r="EH88" s="356" t="str">
        <f t="shared" si="228"/>
        <v/>
      </c>
      <c r="EI88" s="356" t="str">
        <f t="shared" si="229"/>
        <v/>
      </c>
      <c r="EJ88" s="356" t="str">
        <f t="shared" si="230"/>
        <v/>
      </c>
      <c r="EK88" s="356" t="str">
        <f t="shared" si="231"/>
        <v/>
      </c>
      <c r="EL88" s="385" t="str">
        <f t="shared" si="232"/>
        <v/>
      </c>
      <c r="EM88" s="356" t="str">
        <f t="shared" si="233"/>
        <v/>
      </c>
      <c r="EN88" s="356" t="str">
        <f t="shared" si="234"/>
        <v/>
      </c>
      <c r="EO88" s="356" t="str">
        <f t="shared" si="235"/>
        <v/>
      </c>
      <c r="EP88" s="356" t="str">
        <f t="shared" si="236"/>
        <v/>
      </c>
      <c r="EQ88" s="385" t="str">
        <f t="shared" si="237"/>
        <v/>
      </c>
      <c r="ER88" s="356" t="str">
        <f t="shared" si="238"/>
        <v/>
      </c>
      <c r="ES88" s="356" t="str">
        <f t="shared" si="239"/>
        <v/>
      </c>
      <c r="ET88" s="356" t="str">
        <f t="shared" si="240"/>
        <v/>
      </c>
      <c r="EU88" s="356" t="str">
        <f t="shared" si="241"/>
        <v/>
      </c>
      <c r="EV88" s="385" t="str">
        <f t="shared" si="242"/>
        <v/>
      </c>
      <c r="EW88" s="385" t="str">
        <f t="shared" si="243"/>
        <v/>
      </c>
      <c r="EX88" s="387" t="str">
        <f>IF('Student DATA Entry'!I85="","",'Student DATA Entry'!I85)</f>
        <v/>
      </c>
      <c r="EY88" s="388" t="str">
        <f>IF('Student DATA Entry'!J85="","",'Student DATA Entry'!J85)</f>
        <v/>
      </c>
      <c r="EZ88" s="373" t="str">
        <f t="shared" si="244"/>
        <v xml:space="preserve">      </v>
      </c>
      <c r="FA88" s="373" t="str">
        <f t="shared" si="245"/>
        <v xml:space="preserve">      </v>
      </c>
      <c r="FB88" s="373" t="str">
        <f t="shared" si="246"/>
        <v xml:space="preserve">      </v>
      </c>
      <c r="FC88" s="373" t="str">
        <f t="shared" si="247"/>
        <v xml:space="preserve">              </v>
      </c>
      <c r="FD88" s="373" t="str">
        <f t="shared" si="248"/>
        <v xml:space="preserve"> </v>
      </c>
      <c r="FE88" s="484" t="str">
        <f t="shared" si="249"/>
        <v/>
      </c>
      <c r="FF88" s="390" t="str">
        <f t="shared" si="250"/>
        <v/>
      </c>
      <c r="FG88" s="483" t="str">
        <f t="shared" si="251"/>
        <v/>
      </c>
      <c r="FH88" s="392" t="str">
        <f t="shared" si="140"/>
        <v/>
      </c>
      <c r="FI88" s="482" t="str">
        <f t="shared" si="252"/>
        <v/>
      </c>
    </row>
    <row r="89" spans="1:165" s="393" customFormat="1" ht="22" customHeight="1">
      <c r="A89" s="375">
        <v>84</v>
      </c>
      <c r="B89" s="376" t="str">
        <f>IF('Marks Entry'!B91="","",VALUE('Marks Entry'!B91))</f>
        <v/>
      </c>
      <c r="C89" s="377" t="str">
        <f>IF('Marks Entry'!C91="","",'Marks Entry'!C91)</f>
        <v/>
      </c>
      <c r="D89" s="378" t="str">
        <f>IF('Marks Entry'!D91="","",'Marks Entry'!D91)</f>
        <v/>
      </c>
      <c r="E89" s="379" t="str">
        <f>IF('Marks Entry'!E91="","",'Marks Entry'!E91)</f>
        <v/>
      </c>
      <c r="F89" s="379" t="str">
        <f>IF('Marks Entry'!F91="","",'Marks Entry'!F91)</f>
        <v/>
      </c>
      <c r="G89" s="379" t="str">
        <f>IF('Marks Entry'!G91="","",'Marks Entry'!G91)</f>
        <v/>
      </c>
      <c r="H89" s="356" t="str">
        <f>IF('Marks Entry'!H91="","",'Marks Entry'!H91)</f>
        <v/>
      </c>
      <c r="I89" s="356" t="str">
        <f>IF('Marks Entry'!I91="","",'Marks Entry'!I91)</f>
        <v/>
      </c>
      <c r="J89" s="356" t="str">
        <f>IF('Marks Entry'!J91="","",'Marks Entry'!J91)</f>
        <v/>
      </c>
      <c r="K89" s="356" t="str">
        <f>IF('Marks Entry'!K91="","",'Marks Entry'!K91)</f>
        <v/>
      </c>
      <c r="L89" s="356" t="str">
        <f>IF('Marks Entry'!L91="","",'Marks Entry'!L91)</f>
        <v/>
      </c>
      <c r="M89" s="357" t="str">
        <f t="shared" si="141"/>
        <v/>
      </c>
      <c r="N89" s="380" t="str">
        <f t="shared" si="142"/>
        <v/>
      </c>
      <c r="O89" s="356" t="str">
        <f>IF('Marks Entry'!M91="","",'Marks Entry'!M91)</f>
        <v/>
      </c>
      <c r="P89" s="380" t="str">
        <f t="shared" si="143"/>
        <v/>
      </c>
      <c r="Q89" s="377" t="str">
        <f>IF(AND($B89="NSO",$E89="",O89=""),"",IF(AND('Marks Entry'!N91="AB"),"AB",IF(AND('Marks Entry'!N91="ML"),"RE",IF('Marks Entry'!N91="","",ROUNDUP('Marks Entry'!N91*30/100,0)))))</f>
        <v/>
      </c>
      <c r="R89" s="381" t="str">
        <f t="shared" si="144"/>
        <v/>
      </c>
      <c r="S89" s="361">
        <f t="shared" si="145"/>
        <v>0</v>
      </c>
      <c r="T89" s="361">
        <f t="shared" si="146"/>
        <v>0</v>
      </c>
      <c r="U89" s="362" t="str">
        <f t="shared" si="147"/>
        <v/>
      </c>
      <c r="V89" s="361" t="str">
        <f t="shared" si="148"/>
        <v/>
      </c>
      <c r="W89" s="361" t="str">
        <f t="shared" si="149"/>
        <v/>
      </c>
      <c r="X89" s="361" t="str">
        <f t="shared" si="150"/>
        <v/>
      </c>
      <c r="Y89" s="356" t="str">
        <f>IF('Marks Entry'!O91="","",'Marks Entry'!O91)</f>
        <v/>
      </c>
      <c r="Z89" s="356" t="str">
        <f>IF('Marks Entry'!P91="","",'Marks Entry'!P91)</f>
        <v/>
      </c>
      <c r="AA89" s="356" t="str">
        <f>IF('Marks Entry'!Q91="","",'Marks Entry'!Q91)</f>
        <v/>
      </c>
      <c r="AB89" s="357" t="str">
        <f t="shared" si="151"/>
        <v/>
      </c>
      <c r="AC89" s="380" t="str">
        <f t="shared" si="152"/>
        <v/>
      </c>
      <c r="AD89" s="356" t="str">
        <f>IF('Marks Entry'!R91="","",'Marks Entry'!R91)</f>
        <v/>
      </c>
      <c r="AE89" s="380" t="str">
        <f t="shared" si="153"/>
        <v/>
      </c>
      <c r="AF89" s="377" t="str">
        <f>IF(AND($B89="NSO",$E89=""),"",IF(AND('Marks Entry'!S91="AB"),"AB",IF(AND('Marks Entry'!S91="ML"),"RE",IF('Marks Entry'!S91="","",ROUNDUP('Marks Entry'!S91*30/100,0)))))</f>
        <v/>
      </c>
      <c r="AG89" s="381" t="str">
        <f t="shared" si="154"/>
        <v/>
      </c>
      <c r="AH89" s="361">
        <f t="shared" si="155"/>
        <v>0</v>
      </c>
      <c r="AI89" s="361">
        <f t="shared" si="156"/>
        <v>0</v>
      </c>
      <c r="AJ89" s="362" t="str">
        <f t="shared" si="157"/>
        <v/>
      </c>
      <c r="AK89" s="361" t="str">
        <f t="shared" si="158"/>
        <v/>
      </c>
      <c r="AL89" s="361" t="str">
        <f t="shared" si="159"/>
        <v/>
      </c>
      <c r="AM89" s="361" t="str">
        <f t="shared" si="160"/>
        <v/>
      </c>
      <c r="AN89" s="363" t="str">
        <f>IF('Marks Entry'!T91="","",'Marks Entry'!T91)</f>
        <v/>
      </c>
      <c r="AO89" s="356" t="str">
        <f>IF('Marks Entry'!V91="","",'Marks Entry'!V91)</f>
        <v/>
      </c>
      <c r="AP89" s="356" t="str">
        <f>IF('Marks Entry'!W91="","",'Marks Entry'!W91)</f>
        <v/>
      </c>
      <c r="AQ89" s="356" t="str">
        <f>IF('Marks Entry'!X91="","",'Marks Entry'!X91)</f>
        <v/>
      </c>
      <c r="AR89" s="357" t="str">
        <f t="shared" si="161"/>
        <v/>
      </c>
      <c r="AS89" s="380" t="str">
        <f t="shared" si="162"/>
        <v/>
      </c>
      <c r="AT89" s="356" t="str">
        <f>IF('Marks Entry'!Y91="","",'Marks Entry'!Y91)</f>
        <v/>
      </c>
      <c r="AU89" s="356" t="str">
        <f>IF('Marks Entry'!Z91="","",'Marks Entry'!Z91)</f>
        <v/>
      </c>
      <c r="AV89" s="356" t="str">
        <f t="shared" si="163"/>
        <v/>
      </c>
      <c r="AW89" s="380" t="str">
        <f t="shared" si="164"/>
        <v/>
      </c>
      <c r="AX89" s="377" t="str">
        <f>IF(AND($B89="NSO",$E89=""),"",IF(AND('Marks Entry'!AA91="AB",'Marks Entry'!AB91="AB"),"AB",IF(AND('Marks Entry'!AA91="ML",'Marks Entry'!AB91="ML"),"RE",IF('Marks Entry'!AA91="","",ROUNDUP(('Marks Entry'!AA91+'Marks Entry'!AB91)*30/100,0)))))</f>
        <v/>
      </c>
      <c r="AY89" s="381" t="str">
        <f t="shared" si="165"/>
        <v/>
      </c>
      <c r="AZ89" s="361">
        <f t="shared" si="166"/>
        <v>0</v>
      </c>
      <c r="BA89" s="361">
        <f t="shared" si="167"/>
        <v>0</v>
      </c>
      <c r="BB89" s="362" t="str">
        <f t="shared" si="168"/>
        <v/>
      </c>
      <c r="BC89" s="361" t="str">
        <f t="shared" si="169"/>
        <v/>
      </c>
      <c r="BD89" s="361" t="str">
        <f t="shared" si="170"/>
        <v/>
      </c>
      <c r="BE89" s="361" t="str">
        <f t="shared" si="171"/>
        <v/>
      </c>
      <c r="BF89" s="363" t="str">
        <f>IF('Marks Entry'!AC91="","",'Marks Entry'!AC91)</f>
        <v/>
      </c>
      <c r="BG89" s="356" t="str">
        <f>IF('Marks Entry'!AE91="","",'Marks Entry'!AE91)</f>
        <v/>
      </c>
      <c r="BH89" s="356" t="str">
        <f>IF('Marks Entry'!AF91="","",'Marks Entry'!AF91)</f>
        <v/>
      </c>
      <c r="BI89" s="356" t="str">
        <f>IF('Marks Entry'!AG91="","",'Marks Entry'!AG91)</f>
        <v/>
      </c>
      <c r="BJ89" s="357" t="str">
        <f t="shared" si="172"/>
        <v/>
      </c>
      <c r="BK89" s="380" t="str">
        <f t="shared" si="173"/>
        <v/>
      </c>
      <c r="BL89" s="356" t="str">
        <f>IF('Marks Entry'!AH91="","",'Marks Entry'!AH91)</f>
        <v/>
      </c>
      <c r="BM89" s="356" t="str">
        <f>IF('Marks Entry'!AI91="","",'Marks Entry'!AI91)</f>
        <v/>
      </c>
      <c r="BN89" s="356" t="str">
        <f t="shared" si="174"/>
        <v/>
      </c>
      <c r="BO89" s="380" t="str">
        <f t="shared" si="175"/>
        <v/>
      </c>
      <c r="BP89" s="377" t="str">
        <f>IF(AND($B89="NSO",$E89=""),"",IF(AND('Marks Entry'!AJ91="AB",'Marks Entry'!AK91="AB"),"AB",IF(AND('Marks Entry'!AJ91="ML",'Marks Entry'!AK91="ML"),"RE",IF('Marks Entry'!AJ91="","",ROUNDUP(('Marks Entry'!AJ91+'Marks Entry'!AK91)*30/100,0)))))</f>
        <v/>
      </c>
      <c r="BQ89" s="381" t="str">
        <f t="shared" si="176"/>
        <v/>
      </c>
      <c r="BR89" s="361">
        <f t="shared" si="177"/>
        <v>0</v>
      </c>
      <c r="BS89" s="361">
        <f t="shared" si="178"/>
        <v>0</v>
      </c>
      <c r="BT89" s="362" t="str">
        <f t="shared" si="179"/>
        <v/>
      </c>
      <c r="BU89" s="361" t="str">
        <f t="shared" si="180"/>
        <v/>
      </c>
      <c r="BV89" s="361" t="str">
        <f t="shared" si="181"/>
        <v/>
      </c>
      <c r="BW89" s="361" t="str">
        <f t="shared" si="182"/>
        <v/>
      </c>
      <c r="BX89" s="363" t="str">
        <f>IF('Marks Entry'!AL91="","",'Marks Entry'!AL91)</f>
        <v/>
      </c>
      <c r="BY89" s="356" t="str">
        <f>IF('Marks Entry'!AN91="","",'Marks Entry'!AN91)</f>
        <v/>
      </c>
      <c r="BZ89" s="356" t="str">
        <f>IF('Marks Entry'!AO91="","",'Marks Entry'!AO91)</f>
        <v/>
      </c>
      <c r="CA89" s="356" t="str">
        <f>IF('Marks Entry'!AP91="","",'Marks Entry'!AP91)</f>
        <v/>
      </c>
      <c r="CB89" s="357" t="str">
        <f t="shared" si="183"/>
        <v/>
      </c>
      <c r="CC89" s="380" t="str">
        <f t="shared" si="184"/>
        <v/>
      </c>
      <c r="CD89" s="356" t="str">
        <f>IF('Marks Entry'!AQ91="","",'Marks Entry'!AQ91)</f>
        <v/>
      </c>
      <c r="CE89" s="356" t="str">
        <f>IF('Marks Entry'!AR91="","",'Marks Entry'!AR91)</f>
        <v/>
      </c>
      <c r="CF89" s="356" t="str">
        <f t="shared" si="185"/>
        <v/>
      </c>
      <c r="CG89" s="380" t="str">
        <f t="shared" si="186"/>
        <v/>
      </c>
      <c r="CH89" s="377" t="str">
        <f>IF(AND($B89="NSO",$E89=""),"",IF(AND('Marks Entry'!AS91="AB",'Marks Entry'!AT91="AB"),"AB",IF(AND('Marks Entry'!AS91="ML",'Marks Entry'!AT91="ML"),"RE",IF('Marks Entry'!AS91="","",ROUNDUP(('Marks Entry'!AS91+'Marks Entry'!AT91)*30/100,0)))))</f>
        <v/>
      </c>
      <c r="CI89" s="381" t="str">
        <f t="shared" si="187"/>
        <v/>
      </c>
      <c r="CJ89" s="361">
        <f t="shared" si="188"/>
        <v>0</v>
      </c>
      <c r="CK89" s="361">
        <f t="shared" si="189"/>
        <v>0</v>
      </c>
      <c r="CL89" s="362" t="str">
        <f t="shared" si="190"/>
        <v/>
      </c>
      <c r="CM89" s="361" t="str">
        <f t="shared" si="191"/>
        <v/>
      </c>
      <c r="CN89" s="361" t="str">
        <f t="shared" si="192"/>
        <v/>
      </c>
      <c r="CO89" s="361" t="str">
        <f t="shared" si="193"/>
        <v/>
      </c>
      <c r="CP89" s="363" t="str">
        <f>IF('Marks Entry'!AU91="","",'Marks Entry'!AU91)</f>
        <v/>
      </c>
      <c r="CQ89" s="356" t="str">
        <f>IF('Marks Entry'!AW91="","",'Marks Entry'!AW91)</f>
        <v/>
      </c>
      <c r="CR89" s="356" t="str">
        <f>IF('Marks Entry'!AX91="","",'Marks Entry'!AX91)</f>
        <v/>
      </c>
      <c r="CS89" s="356" t="str">
        <f>IF('Marks Entry'!AY91="","",'Marks Entry'!AY91)</f>
        <v/>
      </c>
      <c r="CT89" s="357" t="str">
        <f t="shared" si="194"/>
        <v/>
      </c>
      <c r="CU89" s="380" t="str">
        <f t="shared" si="195"/>
        <v/>
      </c>
      <c r="CV89" s="356" t="str">
        <f>IF('Marks Entry'!AZ91="","",'Marks Entry'!AZ91)</f>
        <v/>
      </c>
      <c r="CW89" s="356" t="str">
        <f>IF('Marks Entry'!BA91="","",'Marks Entry'!BA91)</f>
        <v/>
      </c>
      <c r="CX89" s="356" t="str">
        <f t="shared" si="196"/>
        <v/>
      </c>
      <c r="CY89" s="380" t="str">
        <f t="shared" si="197"/>
        <v/>
      </c>
      <c r="CZ89" s="377" t="str">
        <f>IF(AND($B89="NSO",$E89=""),"",IF(AND('Marks Entry'!BB91="AB",'Marks Entry'!BC91="AB"),"AB",IF(AND('Marks Entry'!BB91="ML",'Marks Entry'!BC91="ML"),"RE",IF('Marks Entry'!BB91="","",ROUNDUP(('Marks Entry'!BB91+'Marks Entry'!BC91)*30/100,0)))))</f>
        <v/>
      </c>
      <c r="DA89" s="381" t="str">
        <f t="shared" si="198"/>
        <v/>
      </c>
      <c r="DB89" s="361">
        <f t="shared" si="199"/>
        <v>0</v>
      </c>
      <c r="DC89" s="361">
        <f t="shared" si="200"/>
        <v>0</v>
      </c>
      <c r="DD89" s="362" t="str">
        <f t="shared" si="201"/>
        <v/>
      </c>
      <c r="DE89" s="361" t="str">
        <f t="shared" si="202"/>
        <v/>
      </c>
      <c r="DF89" s="361" t="str">
        <f t="shared" si="203"/>
        <v/>
      </c>
      <c r="DG89" s="361" t="str">
        <f t="shared" si="204"/>
        <v/>
      </c>
      <c r="DH89" s="361">
        <f t="shared" si="205"/>
        <v>0</v>
      </c>
      <c r="DI89" s="382" t="str">
        <f t="shared" si="206"/>
        <v/>
      </c>
      <c r="DJ89" s="382" t="str">
        <f t="shared" si="207"/>
        <v/>
      </c>
      <c r="DK89" s="382" t="str">
        <f t="shared" si="208"/>
        <v/>
      </c>
      <c r="DL89" s="382" t="str">
        <f t="shared" si="209"/>
        <v/>
      </c>
      <c r="DM89" s="382" t="str">
        <f t="shared" si="210"/>
        <v/>
      </c>
      <c r="DN89" s="382" t="str">
        <f t="shared" si="211"/>
        <v/>
      </c>
      <c r="DO89" s="365">
        <f t="shared" si="212"/>
        <v>0</v>
      </c>
      <c r="DP89" s="365">
        <f t="shared" si="213"/>
        <v>0</v>
      </c>
      <c r="DQ89" s="365">
        <f t="shared" si="214"/>
        <v>0</v>
      </c>
      <c r="DR89" s="365">
        <f t="shared" si="215"/>
        <v>0</v>
      </c>
      <c r="DS89" s="365">
        <f t="shared" si="216"/>
        <v>0</v>
      </c>
      <c r="DT89" s="383" t="str">
        <f t="shared" si="217"/>
        <v/>
      </c>
      <c r="DU89" s="482" t="str">
        <f>IF('Marks Entry'!BD91="","",'Marks Entry'!BD91)</f>
        <v/>
      </c>
      <c r="DV89" s="482" t="str">
        <f>IF('Marks Entry'!BE91="","",'Marks Entry'!BE91)</f>
        <v/>
      </c>
      <c r="DW89" s="482" t="str">
        <f>IF('Marks Entry'!BF91="","",'Marks Entry'!BF91)</f>
        <v/>
      </c>
      <c r="DX89" s="384" t="str">
        <f t="shared" si="218"/>
        <v/>
      </c>
      <c r="DY89" s="356" t="str">
        <f t="shared" si="219"/>
        <v/>
      </c>
      <c r="DZ89" s="385" t="str">
        <f t="shared" si="220"/>
        <v/>
      </c>
      <c r="EA89" s="356" t="str">
        <f t="shared" si="221"/>
        <v/>
      </c>
      <c r="EB89" s="385" t="str">
        <f t="shared" si="222"/>
        <v/>
      </c>
      <c r="EC89" s="356" t="str">
        <f t="shared" si="223"/>
        <v/>
      </c>
      <c r="ED89" s="356" t="str">
        <f t="shared" si="224"/>
        <v/>
      </c>
      <c r="EE89" s="356" t="str">
        <f t="shared" si="225"/>
        <v/>
      </c>
      <c r="EF89" s="386" t="str">
        <f t="shared" si="226"/>
        <v/>
      </c>
      <c r="EG89" s="385" t="str">
        <f t="shared" si="227"/>
        <v/>
      </c>
      <c r="EH89" s="356" t="str">
        <f t="shared" si="228"/>
        <v/>
      </c>
      <c r="EI89" s="356" t="str">
        <f t="shared" si="229"/>
        <v/>
      </c>
      <c r="EJ89" s="356" t="str">
        <f t="shared" si="230"/>
        <v/>
      </c>
      <c r="EK89" s="356" t="str">
        <f t="shared" si="231"/>
        <v/>
      </c>
      <c r="EL89" s="385" t="str">
        <f t="shared" si="232"/>
        <v/>
      </c>
      <c r="EM89" s="356" t="str">
        <f t="shared" si="233"/>
        <v/>
      </c>
      <c r="EN89" s="356" t="str">
        <f t="shared" si="234"/>
        <v/>
      </c>
      <c r="EO89" s="356" t="str">
        <f t="shared" si="235"/>
        <v/>
      </c>
      <c r="EP89" s="356" t="str">
        <f t="shared" si="236"/>
        <v/>
      </c>
      <c r="EQ89" s="385" t="str">
        <f t="shared" si="237"/>
        <v/>
      </c>
      <c r="ER89" s="356" t="str">
        <f t="shared" si="238"/>
        <v/>
      </c>
      <c r="ES89" s="356" t="str">
        <f t="shared" si="239"/>
        <v/>
      </c>
      <c r="ET89" s="356" t="str">
        <f t="shared" si="240"/>
        <v/>
      </c>
      <c r="EU89" s="356" t="str">
        <f t="shared" si="241"/>
        <v/>
      </c>
      <c r="EV89" s="385" t="str">
        <f t="shared" si="242"/>
        <v/>
      </c>
      <c r="EW89" s="385" t="str">
        <f t="shared" si="243"/>
        <v/>
      </c>
      <c r="EX89" s="387" t="str">
        <f>IF('Student DATA Entry'!I86="","",'Student DATA Entry'!I86)</f>
        <v/>
      </c>
      <c r="EY89" s="388" t="str">
        <f>IF('Student DATA Entry'!J86="","",'Student DATA Entry'!J86)</f>
        <v/>
      </c>
      <c r="EZ89" s="373" t="str">
        <f t="shared" si="244"/>
        <v xml:space="preserve">      </v>
      </c>
      <c r="FA89" s="373" t="str">
        <f t="shared" si="245"/>
        <v xml:space="preserve">      </v>
      </c>
      <c r="FB89" s="373" t="str">
        <f t="shared" si="246"/>
        <v xml:space="preserve">      </v>
      </c>
      <c r="FC89" s="373" t="str">
        <f t="shared" si="247"/>
        <v xml:space="preserve">              </v>
      </c>
      <c r="FD89" s="373" t="str">
        <f t="shared" si="248"/>
        <v xml:space="preserve"> </v>
      </c>
      <c r="FE89" s="484" t="str">
        <f t="shared" si="249"/>
        <v/>
      </c>
      <c r="FF89" s="390" t="str">
        <f t="shared" si="250"/>
        <v/>
      </c>
      <c r="FG89" s="483" t="str">
        <f t="shared" si="251"/>
        <v/>
      </c>
      <c r="FH89" s="392" t="str">
        <f t="shared" si="140"/>
        <v/>
      </c>
      <c r="FI89" s="482" t="str">
        <f t="shared" si="252"/>
        <v/>
      </c>
    </row>
    <row r="90" spans="1:165" s="393" customFormat="1" ht="22" customHeight="1">
      <c r="A90" s="375">
        <v>85</v>
      </c>
      <c r="B90" s="376" t="str">
        <f>IF('Marks Entry'!B92="","",VALUE('Marks Entry'!B92))</f>
        <v/>
      </c>
      <c r="C90" s="377" t="str">
        <f>IF('Marks Entry'!C92="","",'Marks Entry'!C92)</f>
        <v/>
      </c>
      <c r="D90" s="378" t="str">
        <f>IF('Marks Entry'!D92="","",'Marks Entry'!D92)</f>
        <v/>
      </c>
      <c r="E90" s="379" t="str">
        <f>IF('Marks Entry'!E92="","",'Marks Entry'!E92)</f>
        <v/>
      </c>
      <c r="F90" s="379" t="str">
        <f>IF('Marks Entry'!F92="","",'Marks Entry'!F92)</f>
        <v/>
      </c>
      <c r="G90" s="379" t="str">
        <f>IF('Marks Entry'!G92="","",'Marks Entry'!G92)</f>
        <v/>
      </c>
      <c r="H90" s="356" t="str">
        <f>IF('Marks Entry'!H92="","",'Marks Entry'!H92)</f>
        <v/>
      </c>
      <c r="I90" s="356" t="str">
        <f>IF('Marks Entry'!I92="","",'Marks Entry'!I92)</f>
        <v/>
      </c>
      <c r="J90" s="356" t="str">
        <f>IF('Marks Entry'!J92="","",'Marks Entry'!J92)</f>
        <v/>
      </c>
      <c r="K90" s="356" t="str">
        <f>IF('Marks Entry'!K92="","",'Marks Entry'!K92)</f>
        <v/>
      </c>
      <c r="L90" s="356" t="str">
        <f>IF('Marks Entry'!L92="","",'Marks Entry'!L92)</f>
        <v/>
      </c>
      <c r="M90" s="357" t="str">
        <f t="shared" si="141"/>
        <v/>
      </c>
      <c r="N90" s="380" t="str">
        <f t="shared" si="142"/>
        <v/>
      </c>
      <c r="O90" s="356" t="str">
        <f>IF('Marks Entry'!M92="","",'Marks Entry'!M92)</f>
        <v/>
      </c>
      <c r="P90" s="380" t="str">
        <f t="shared" si="143"/>
        <v/>
      </c>
      <c r="Q90" s="377" t="str">
        <f>IF(AND($B90="NSO",$E90="",O90=""),"",IF(AND('Marks Entry'!N92="AB"),"AB",IF(AND('Marks Entry'!N92="ML"),"RE",IF('Marks Entry'!N92="","",ROUNDUP('Marks Entry'!N92*30/100,0)))))</f>
        <v/>
      </c>
      <c r="R90" s="381" t="str">
        <f t="shared" si="144"/>
        <v/>
      </c>
      <c r="S90" s="361">
        <f t="shared" si="145"/>
        <v>0</v>
      </c>
      <c r="T90" s="361">
        <f t="shared" si="146"/>
        <v>0</v>
      </c>
      <c r="U90" s="362" t="str">
        <f t="shared" si="147"/>
        <v/>
      </c>
      <c r="V90" s="361" t="str">
        <f t="shared" si="148"/>
        <v/>
      </c>
      <c r="W90" s="361" t="str">
        <f t="shared" si="149"/>
        <v/>
      </c>
      <c r="X90" s="361" t="str">
        <f t="shared" si="150"/>
        <v/>
      </c>
      <c r="Y90" s="356" t="str">
        <f>IF('Marks Entry'!O92="","",'Marks Entry'!O92)</f>
        <v/>
      </c>
      <c r="Z90" s="356" t="str">
        <f>IF('Marks Entry'!P92="","",'Marks Entry'!P92)</f>
        <v/>
      </c>
      <c r="AA90" s="356" t="str">
        <f>IF('Marks Entry'!Q92="","",'Marks Entry'!Q92)</f>
        <v/>
      </c>
      <c r="AB90" s="357" t="str">
        <f t="shared" si="151"/>
        <v/>
      </c>
      <c r="AC90" s="380" t="str">
        <f t="shared" si="152"/>
        <v/>
      </c>
      <c r="AD90" s="356" t="str">
        <f>IF('Marks Entry'!R92="","",'Marks Entry'!R92)</f>
        <v/>
      </c>
      <c r="AE90" s="380" t="str">
        <f t="shared" si="153"/>
        <v/>
      </c>
      <c r="AF90" s="377" t="str">
        <f>IF(AND($B90="NSO",$E90=""),"",IF(AND('Marks Entry'!S92="AB"),"AB",IF(AND('Marks Entry'!S92="ML"),"RE",IF('Marks Entry'!S92="","",ROUNDUP('Marks Entry'!S92*30/100,0)))))</f>
        <v/>
      </c>
      <c r="AG90" s="381" t="str">
        <f t="shared" si="154"/>
        <v/>
      </c>
      <c r="AH90" s="361">
        <f t="shared" si="155"/>
        <v>0</v>
      </c>
      <c r="AI90" s="361">
        <f t="shared" si="156"/>
        <v>0</v>
      </c>
      <c r="AJ90" s="362" t="str">
        <f t="shared" si="157"/>
        <v/>
      </c>
      <c r="AK90" s="361" t="str">
        <f t="shared" si="158"/>
        <v/>
      </c>
      <c r="AL90" s="361" t="str">
        <f t="shared" si="159"/>
        <v/>
      </c>
      <c r="AM90" s="361" t="str">
        <f t="shared" si="160"/>
        <v/>
      </c>
      <c r="AN90" s="363" t="str">
        <f>IF('Marks Entry'!T92="","",'Marks Entry'!T92)</f>
        <v/>
      </c>
      <c r="AO90" s="356" t="str">
        <f>IF('Marks Entry'!V92="","",'Marks Entry'!V92)</f>
        <v/>
      </c>
      <c r="AP90" s="356" t="str">
        <f>IF('Marks Entry'!W92="","",'Marks Entry'!W92)</f>
        <v/>
      </c>
      <c r="AQ90" s="356" t="str">
        <f>IF('Marks Entry'!X92="","",'Marks Entry'!X92)</f>
        <v/>
      </c>
      <c r="AR90" s="357" t="str">
        <f t="shared" si="161"/>
        <v/>
      </c>
      <c r="AS90" s="380" t="str">
        <f t="shared" si="162"/>
        <v/>
      </c>
      <c r="AT90" s="356" t="str">
        <f>IF('Marks Entry'!Y92="","",'Marks Entry'!Y92)</f>
        <v/>
      </c>
      <c r="AU90" s="356" t="str">
        <f>IF('Marks Entry'!Z92="","",'Marks Entry'!Z92)</f>
        <v/>
      </c>
      <c r="AV90" s="356" t="str">
        <f t="shared" si="163"/>
        <v/>
      </c>
      <c r="AW90" s="380" t="str">
        <f t="shared" si="164"/>
        <v/>
      </c>
      <c r="AX90" s="377" t="str">
        <f>IF(AND($B90="NSO",$E90=""),"",IF(AND('Marks Entry'!AA92="AB",'Marks Entry'!AB92="AB"),"AB",IF(AND('Marks Entry'!AA92="ML",'Marks Entry'!AB92="ML"),"RE",IF('Marks Entry'!AA92="","",ROUNDUP(('Marks Entry'!AA92+'Marks Entry'!AB92)*30/100,0)))))</f>
        <v/>
      </c>
      <c r="AY90" s="381" t="str">
        <f t="shared" si="165"/>
        <v/>
      </c>
      <c r="AZ90" s="361">
        <f t="shared" si="166"/>
        <v>0</v>
      </c>
      <c r="BA90" s="361">
        <f t="shared" si="167"/>
        <v>0</v>
      </c>
      <c r="BB90" s="362" t="str">
        <f t="shared" si="168"/>
        <v/>
      </c>
      <c r="BC90" s="361" t="str">
        <f t="shared" si="169"/>
        <v/>
      </c>
      <c r="BD90" s="361" t="str">
        <f t="shared" si="170"/>
        <v/>
      </c>
      <c r="BE90" s="361" t="str">
        <f t="shared" si="171"/>
        <v/>
      </c>
      <c r="BF90" s="363" t="str">
        <f>IF('Marks Entry'!AC92="","",'Marks Entry'!AC92)</f>
        <v/>
      </c>
      <c r="BG90" s="356" t="str">
        <f>IF('Marks Entry'!AE92="","",'Marks Entry'!AE92)</f>
        <v/>
      </c>
      <c r="BH90" s="356" t="str">
        <f>IF('Marks Entry'!AF92="","",'Marks Entry'!AF92)</f>
        <v/>
      </c>
      <c r="BI90" s="356" t="str">
        <f>IF('Marks Entry'!AG92="","",'Marks Entry'!AG92)</f>
        <v/>
      </c>
      <c r="BJ90" s="357" t="str">
        <f t="shared" si="172"/>
        <v/>
      </c>
      <c r="BK90" s="380" t="str">
        <f t="shared" si="173"/>
        <v/>
      </c>
      <c r="BL90" s="356" t="str">
        <f>IF('Marks Entry'!AH92="","",'Marks Entry'!AH92)</f>
        <v/>
      </c>
      <c r="BM90" s="356" t="str">
        <f>IF('Marks Entry'!AI92="","",'Marks Entry'!AI92)</f>
        <v/>
      </c>
      <c r="BN90" s="356" t="str">
        <f t="shared" si="174"/>
        <v/>
      </c>
      <c r="BO90" s="380" t="str">
        <f t="shared" si="175"/>
        <v/>
      </c>
      <c r="BP90" s="377" t="str">
        <f>IF(AND($B90="NSO",$E90=""),"",IF(AND('Marks Entry'!AJ92="AB",'Marks Entry'!AK92="AB"),"AB",IF(AND('Marks Entry'!AJ92="ML",'Marks Entry'!AK92="ML"),"RE",IF('Marks Entry'!AJ92="","",ROUNDUP(('Marks Entry'!AJ92+'Marks Entry'!AK92)*30/100,0)))))</f>
        <v/>
      </c>
      <c r="BQ90" s="381" t="str">
        <f t="shared" si="176"/>
        <v/>
      </c>
      <c r="BR90" s="361">
        <f t="shared" si="177"/>
        <v>0</v>
      </c>
      <c r="BS90" s="361">
        <f t="shared" si="178"/>
        <v>0</v>
      </c>
      <c r="BT90" s="362" t="str">
        <f t="shared" si="179"/>
        <v/>
      </c>
      <c r="BU90" s="361" t="str">
        <f t="shared" si="180"/>
        <v/>
      </c>
      <c r="BV90" s="361" t="str">
        <f t="shared" si="181"/>
        <v/>
      </c>
      <c r="BW90" s="361" t="str">
        <f t="shared" si="182"/>
        <v/>
      </c>
      <c r="BX90" s="363" t="str">
        <f>IF('Marks Entry'!AL92="","",'Marks Entry'!AL92)</f>
        <v/>
      </c>
      <c r="BY90" s="356" t="str">
        <f>IF('Marks Entry'!AN92="","",'Marks Entry'!AN92)</f>
        <v/>
      </c>
      <c r="BZ90" s="356" t="str">
        <f>IF('Marks Entry'!AO92="","",'Marks Entry'!AO92)</f>
        <v/>
      </c>
      <c r="CA90" s="356" t="str">
        <f>IF('Marks Entry'!AP92="","",'Marks Entry'!AP92)</f>
        <v/>
      </c>
      <c r="CB90" s="357" t="str">
        <f t="shared" si="183"/>
        <v/>
      </c>
      <c r="CC90" s="380" t="str">
        <f t="shared" si="184"/>
        <v/>
      </c>
      <c r="CD90" s="356" t="str">
        <f>IF('Marks Entry'!AQ92="","",'Marks Entry'!AQ92)</f>
        <v/>
      </c>
      <c r="CE90" s="356" t="str">
        <f>IF('Marks Entry'!AR92="","",'Marks Entry'!AR92)</f>
        <v/>
      </c>
      <c r="CF90" s="356" t="str">
        <f t="shared" si="185"/>
        <v/>
      </c>
      <c r="CG90" s="380" t="str">
        <f t="shared" si="186"/>
        <v/>
      </c>
      <c r="CH90" s="377" t="str">
        <f>IF(AND($B90="NSO",$E90=""),"",IF(AND('Marks Entry'!AS92="AB",'Marks Entry'!AT92="AB"),"AB",IF(AND('Marks Entry'!AS92="ML",'Marks Entry'!AT92="ML"),"RE",IF('Marks Entry'!AS92="","",ROUNDUP(('Marks Entry'!AS92+'Marks Entry'!AT92)*30/100,0)))))</f>
        <v/>
      </c>
      <c r="CI90" s="381" t="str">
        <f t="shared" si="187"/>
        <v/>
      </c>
      <c r="CJ90" s="361">
        <f t="shared" si="188"/>
        <v>0</v>
      </c>
      <c r="CK90" s="361">
        <f t="shared" si="189"/>
        <v>0</v>
      </c>
      <c r="CL90" s="362" t="str">
        <f t="shared" si="190"/>
        <v/>
      </c>
      <c r="CM90" s="361" t="str">
        <f t="shared" si="191"/>
        <v/>
      </c>
      <c r="CN90" s="361" t="str">
        <f t="shared" si="192"/>
        <v/>
      </c>
      <c r="CO90" s="361" t="str">
        <f t="shared" si="193"/>
        <v/>
      </c>
      <c r="CP90" s="363" t="str">
        <f>IF('Marks Entry'!AU92="","",'Marks Entry'!AU92)</f>
        <v/>
      </c>
      <c r="CQ90" s="356" t="str">
        <f>IF('Marks Entry'!AW92="","",'Marks Entry'!AW92)</f>
        <v/>
      </c>
      <c r="CR90" s="356" t="str">
        <f>IF('Marks Entry'!AX92="","",'Marks Entry'!AX92)</f>
        <v/>
      </c>
      <c r="CS90" s="356" t="str">
        <f>IF('Marks Entry'!AY92="","",'Marks Entry'!AY92)</f>
        <v/>
      </c>
      <c r="CT90" s="357" t="str">
        <f t="shared" si="194"/>
        <v/>
      </c>
      <c r="CU90" s="380" t="str">
        <f t="shared" si="195"/>
        <v/>
      </c>
      <c r="CV90" s="356" t="str">
        <f>IF('Marks Entry'!AZ92="","",'Marks Entry'!AZ92)</f>
        <v/>
      </c>
      <c r="CW90" s="356" t="str">
        <f>IF('Marks Entry'!BA92="","",'Marks Entry'!BA92)</f>
        <v/>
      </c>
      <c r="CX90" s="356" t="str">
        <f t="shared" si="196"/>
        <v/>
      </c>
      <c r="CY90" s="380" t="str">
        <f t="shared" si="197"/>
        <v/>
      </c>
      <c r="CZ90" s="377" t="str">
        <f>IF(AND($B90="NSO",$E90=""),"",IF(AND('Marks Entry'!BB92="AB",'Marks Entry'!BC92="AB"),"AB",IF(AND('Marks Entry'!BB92="ML",'Marks Entry'!BC92="ML"),"RE",IF('Marks Entry'!BB92="","",ROUNDUP(('Marks Entry'!BB92+'Marks Entry'!BC92)*30/100,0)))))</f>
        <v/>
      </c>
      <c r="DA90" s="381" t="str">
        <f t="shared" si="198"/>
        <v/>
      </c>
      <c r="DB90" s="361">
        <f t="shared" si="199"/>
        <v>0</v>
      </c>
      <c r="DC90" s="361">
        <f t="shared" si="200"/>
        <v>0</v>
      </c>
      <c r="DD90" s="362" t="str">
        <f t="shared" si="201"/>
        <v/>
      </c>
      <c r="DE90" s="361" t="str">
        <f t="shared" si="202"/>
        <v/>
      </c>
      <c r="DF90" s="361" t="str">
        <f t="shared" si="203"/>
        <v/>
      </c>
      <c r="DG90" s="361" t="str">
        <f t="shared" si="204"/>
        <v/>
      </c>
      <c r="DH90" s="361">
        <f t="shared" si="205"/>
        <v>0</v>
      </c>
      <c r="DI90" s="382" t="str">
        <f t="shared" si="206"/>
        <v/>
      </c>
      <c r="DJ90" s="382" t="str">
        <f t="shared" si="207"/>
        <v/>
      </c>
      <c r="DK90" s="382" t="str">
        <f t="shared" si="208"/>
        <v/>
      </c>
      <c r="DL90" s="382" t="str">
        <f t="shared" si="209"/>
        <v/>
      </c>
      <c r="DM90" s="382" t="str">
        <f t="shared" si="210"/>
        <v/>
      </c>
      <c r="DN90" s="382" t="str">
        <f t="shared" si="211"/>
        <v/>
      </c>
      <c r="DO90" s="365">
        <f t="shared" si="212"/>
        <v>0</v>
      </c>
      <c r="DP90" s="365">
        <f t="shared" si="213"/>
        <v>0</v>
      </c>
      <c r="DQ90" s="365">
        <f t="shared" si="214"/>
        <v>0</v>
      </c>
      <c r="DR90" s="365">
        <f t="shared" si="215"/>
        <v>0</v>
      </c>
      <c r="DS90" s="365">
        <f t="shared" si="216"/>
        <v>0</v>
      </c>
      <c r="DT90" s="383" t="str">
        <f t="shared" si="217"/>
        <v/>
      </c>
      <c r="DU90" s="482" t="str">
        <f>IF('Marks Entry'!BD92="","",'Marks Entry'!BD92)</f>
        <v/>
      </c>
      <c r="DV90" s="482" t="str">
        <f>IF('Marks Entry'!BE92="","",'Marks Entry'!BE92)</f>
        <v/>
      </c>
      <c r="DW90" s="482" t="str">
        <f>IF('Marks Entry'!BF92="","",'Marks Entry'!BF92)</f>
        <v/>
      </c>
      <c r="DX90" s="384" t="str">
        <f t="shared" si="218"/>
        <v/>
      </c>
      <c r="DY90" s="356" t="str">
        <f t="shared" si="219"/>
        <v/>
      </c>
      <c r="DZ90" s="385" t="str">
        <f t="shared" si="220"/>
        <v/>
      </c>
      <c r="EA90" s="356" t="str">
        <f t="shared" si="221"/>
        <v/>
      </c>
      <c r="EB90" s="385" t="str">
        <f t="shared" si="222"/>
        <v/>
      </c>
      <c r="EC90" s="356" t="str">
        <f t="shared" si="223"/>
        <v/>
      </c>
      <c r="ED90" s="356" t="str">
        <f t="shared" si="224"/>
        <v/>
      </c>
      <c r="EE90" s="356" t="str">
        <f t="shared" si="225"/>
        <v/>
      </c>
      <c r="EF90" s="386" t="str">
        <f t="shared" si="226"/>
        <v/>
      </c>
      <c r="EG90" s="385" t="str">
        <f t="shared" si="227"/>
        <v/>
      </c>
      <c r="EH90" s="356" t="str">
        <f t="shared" si="228"/>
        <v/>
      </c>
      <c r="EI90" s="356" t="str">
        <f t="shared" si="229"/>
        <v/>
      </c>
      <c r="EJ90" s="356" t="str">
        <f t="shared" si="230"/>
        <v/>
      </c>
      <c r="EK90" s="356" t="str">
        <f t="shared" si="231"/>
        <v/>
      </c>
      <c r="EL90" s="385" t="str">
        <f t="shared" si="232"/>
        <v/>
      </c>
      <c r="EM90" s="356" t="str">
        <f t="shared" si="233"/>
        <v/>
      </c>
      <c r="EN90" s="356" t="str">
        <f t="shared" si="234"/>
        <v/>
      </c>
      <c r="EO90" s="356" t="str">
        <f t="shared" si="235"/>
        <v/>
      </c>
      <c r="EP90" s="356" t="str">
        <f t="shared" si="236"/>
        <v/>
      </c>
      <c r="EQ90" s="385" t="str">
        <f t="shared" si="237"/>
        <v/>
      </c>
      <c r="ER90" s="356" t="str">
        <f t="shared" si="238"/>
        <v/>
      </c>
      <c r="ES90" s="356" t="str">
        <f t="shared" si="239"/>
        <v/>
      </c>
      <c r="ET90" s="356" t="str">
        <f t="shared" si="240"/>
        <v/>
      </c>
      <c r="EU90" s="356" t="str">
        <f t="shared" si="241"/>
        <v/>
      </c>
      <c r="EV90" s="385" t="str">
        <f t="shared" si="242"/>
        <v/>
      </c>
      <c r="EW90" s="385" t="str">
        <f t="shared" si="243"/>
        <v/>
      </c>
      <c r="EX90" s="387" t="str">
        <f>IF('Student DATA Entry'!I87="","",'Student DATA Entry'!I87)</f>
        <v/>
      </c>
      <c r="EY90" s="388" t="str">
        <f>IF('Student DATA Entry'!J87="","",'Student DATA Entry'!J87)</f>
        <v/>
      </c>
      <c r="EZ90" s="373" t="str">
        <f t="shared" si="244"/>
        <v xml:space="preserve">      </v>
      </c>
      <c r="FA90" s="373" t="str">
        <f t="shared" si="245"/>
        <v xml:space="preserve">      </v>
      </c>
      <c r="FB90" s="373" t="str">
        <f t="shared" si="246"/>
        <v xml:space="preserve">      </v>
      </c>
      <c r="FC90" s="373" t="str">
        <f t="shared" si="247"/>
        <v xml:space="preserve">              </v>
      </c>
      <c r="FD90" s="373" t="str">
        <f t="shared" si="248"/>
        <v xml:space="preserve"> </v>
      </c>
      <c r="FE90" s="484" t="str">
        <f t="shared" si="249"/>
        <v/>
      </c>
      <c r="FF90" s="390" t="str">
        <f t="shared" si="250"/>
        <v/>
      </c>
      <c r="FG90" s="483" t="str">
        <f t="shared" si="251"/>
        <v/>
      </c>
      <c r="FH90" s="392" t="str">
        <f t="shared" si="140"/>
        <v/>
      </c>
      <c r="FI90" s="482" t="str">
        <f t="shared" si="252"/>
        <v/>
      </c>
    </row>
    <row r="91" spans="1:165" s="393" customFormat="1" ht="22" customHeight="1">
      <c r="A91" s="375">
        <v>86</v>
      </c>
      <c r="B91" s="376" t="str">
        <f>IF('Marks Entry'!B93="","",VALUE('Marks Entry'!B93))</f>
        <v/>
      </c>
      <c r="C91" s="377" t="str">
        <f>IF('Marks Entry'!C93="","",'Marks Entry'!C93)</f>
        <v/>
      </c>
      <c r="D91" s="378" t="str">
        <f>IF('Marks Entry'!D93="","",'Marks Entry'!D93)</f>
        <v/>
      </c>
      <c r="E91" s="379" t="str">
        <f>IF('Marks Entry'!E93="","",'Marks Entry'!E93)</f>
        <v/>
      </c>
      <c r="F91" s="379" t="str">
        <f>IF('Marks Entry'!F93="","",'Marks Entry'!F93)</f>
        <v/>
      </c>
      <c r="G91" s="379" t="str">
        <f>IF('Marks Entry'!G93="","",'Marks Entry'!G93)</f>
        <v/>
      </c>
      <c r="H91" s="356" t="str">
        <f>IF('Marks Entry'!H93="","",'Marks Entry'!H93)</f>
        <v/>
      </c>
      <c r="I91" s="356" t="str">
        <f>IF('Marks Entry'!I93="","",'Marks Entry'!I93)</f>
        <v/>
      </c>
      <c r="J91" s="356" t="str">
        <f>IF('Marks Entry'!J93="","",'Marks Entry'!J93)</f>
        <v/>
      </c>
      <c r="K91" s="356" t="str">
        <f>IF('Marks Entry'!K93="","",'Marks Entry'!K93)</f>
        <v/>
      </c>
      <c r="L91" s="356" t="str">
        <f>IF('Marks Entry'!L93="","",'Marks Entry'!L93)</f>
        <v/>
      </c>
      <c r="M91" s="357" t="str">
        <f t="shared" si="141"/>
        <v/>
      </c>
      <c r="N91" s="380" t="str">
        <f t="shared" si="142"/>
        <v/>
      </c>
      <c r="O91" s="356" t="str">
        <f>IF('Marks Entry'!M93="","",'Marks Entry'!M93)</f>
        <v/>
      </c>
      <c r="P91" s="380" t="str">
        <f t="shared" si="143"/>
        <v/>
      </c>
      <c r="Q91" s="377" t="str">
        <f>IF(AND($B91="NSO",$E91="",O91=""),"",IF(AND('Marks Entry'!N93="AB"),"AB",IF(AND('Marks Entry'!N93="ML"),"RE",IF('Marks Entry'!N93="","",ROUNDUP('Marks Entry'!N93*30/100,0)))))</f>
        <v/>
      </c>
      <c r="R91" s="381" t="str">
        <f t="shared" si="144"/>
        <v/>
      </c>
      <c r="S91" s="361">
        <f t="shared" si="145"/>
        <v>0</v>
      </c>
      <c r="T91" s="361">
        <f t="shared" si="146"/>
        <v>0</v>
      </c>
      <c r="U91" s="362" t="str">
        <f t="shared" si="147"/>
        <v/>
      </c>
      <c r="V91" s="361" t="str">
        <f t="shared" si="148"/>
        <v/>
      </c>
      <c r="W91" s="361" t="str">
        <f t="shared" si="149"/>
        <v/>
      </c>
      <c r="X91" s="361" t="str">
        <f t="shared" si="150"/>
        <v/>
      </c>
      <c r="Y91" s="356" t="str">
        <f>IF('Marks Entry'!O93="","",'Marks Entry'!O93)</f>
        <v/>
      </c>
      <c r="Z91" s="356" t="str">
        <f>IF('Marks Entry'!P93="","",'Marks Entry'!P93)</f>
        <v/>
      </c>
      <c r="AA91" s="356" t="str">
        <f>IF('Marks Entry'!Q93="","",'Marks Entry'!Q93)</f>
        <v/>
      </c>
      <c r="AB91" s="357" t="str">
        <f t="shared" si="151"/>
        <v/>
      </c>
      <c r="AC91" s="380" t="str">
        <f t="shared" si="152"/>
        <v/>
      </c>
      <c r="AD91" s="356" t="str">
        <f>IF('Marks Entry'!R93="","",'Marks Entry'!R93)</f>
        <v/>
      </c>
      <c r="AE91" s="380" t="str">
        <f t="shared" si="153"/>
        <v/>
      </c>
      <c r="AF91" s="377" t="str">
        <f>IF(AND($B91="NSO",$E91=""),"",IF(AND('Marks Entry'!S93="AB"),"AB",IF(AND('Marks Entry'!S93="ML"),"RE",IF('Marks Entry'!S93="","",ROUNDUP('Marks Entry'!S93*30/100,0)))))</f>
        <v/>
      </c>
      <c r="AG91" s="381" t="str">
        <f t="shared" si="154"/>
        <v/>
      </c>
      <c r="AH91" s="361">
        <f t="shared" si="155"/>
        <v>0</v>
      </c>
      <c r="AI91" s="361">
        <f t="shared" si="156"/>
        <v>0</v>
      </c>
      <c r="AJ91" s="362" t="str">
        <f t="shared" si="157"/>
        <v/>
      </c>
      <c r="AK91" s="361" t="str">
        <f t="shared" si="158"/>
        <v/>
      </c>
      <c r="AL91" s="361" t="str">
        <f t="shared" si="159"/>
        <v/>
      </c>
      <c r="AM91" s="361" t="str">
        <f t="shared" si="160"/>
        <v/>
      </c>
      <c r="AN91" s="363" t="str">
        <f>IF('Marks Entry'!T93="","",'Marks Entry'!T93)</f>
        <v/>
      </c>
      <c r="AO91" s="356" t="str">
        <f>IF('Marks Entry'!V93="","",'Marks Entry'!V93)</f>
        <v/>
      </c>
      <c r="AP91" s="356" t="str">
        <f>IF('Marks Entry'!W93="","",'Marks Entry'!W93)</f>
        <v/>
      </c>
      <c r="AQ91" s="356" t="str">
        <f>IF('Marks Entry'!X93="","",'Marks Entry'!X93)</f>
        <v/>
      </c>
      <c r="AR91" s="357" t="str">
        <f t="shared" si="161"/>
        <v/>
      </c>
      <c r="AS91" s="380" t="str">
        <f t="shared" si="162"/>
        <v/>
      </c>
      <c r="AT91" s="356" t="str">
        <f>IF('Marks Entry'!Y93="","",'Marks Entry'!Y93)</f>
        <v/>
      </c>
      <c r="AU91" s="356" t="str">
        <f>IF('Marks Entry'!Z93="","",'Marks Entry'!Z93)</f>
        <v/>
      </c>
      <c r="AV91" s="356" t="str">
        <f t="shared" si="163"/>
        <v/>
      </c>
      <c r="AW91" s="380" t="str">
        <f t="shared" si="164"/>
        <v/>
      </c>
      <c r="AX91" s="377" t="str">
        <f>IF(AND($B91="NSO",$E91=""),"",IF(AND('Marks Entry'!AA93="AB",'Marks Entry'!AB93="AB"),"AB",IF(AND('Marks Entry'!AA93="ML",'Marks Entry'!AB93="ML"),"RE",IF('Marks Entry'!AA93="","",ROUNDUP(('Marks Entry'!AA93+'Marks Entry'!AB93)*30/100,0)))))</f>
        <v/>
      </c>
      <c r="AY91" s="381" t="str">
        <f t="shared" si="165"/>
        <v/>
      </c>
      <c r="AZ91" s="361">
        <f t="shared" si="166"/>
        <v>0</v>
      </c>
      <c r="BA91" s="361">
        <f t="shared" si="167"/>
        <v>0</v>
      </c>
      <c r="BB91" s="362" t="str">
        <f t="shared" si="168"/>
        <v/>
      </c>
      <c r="BC91" s="361" t="str">
        <f t="shared" si="169"/>
        <v/>
      </c>
      <c r="BD91" s="361" t="str">
        <f t="shared" si="170"/>
        <v/>
      </c>
      <c r="BE91" s="361" t="str">
        <f t="shared" si="171"/>
        <v/>
      </c>
      <c r="BF91" s="363" t="str">
        <f>IF('Marks Entry'!AC93="","",'Marks Entry'!AC93)</f>
        <v/>
      </c>
      <c r="BG91" s="356" t="str">
        <f>IF('Marks Entry'!AE93="","",'Marks Entry'!AE93)</f>
        <v/>
      </c>
      <c r="BH91" s="356" t="str">
        <f>IF('Marks Entry'!AF93="","",'Marks Entry'!AF93)</f>
        <v/>
      </c>
      <c r="BI91" s="356" t="str">
        <f>IF('Marks Entry'!AG93="","",'Marks Entry'!AG93)</f>
        <v/>
      </c>
      <c r="BJ91" s="357" t="str">
        <f t="shared" si="172"/>
        <v/>
      </c>
      <c r="BK91" s="380" t="str">
        <f t="shared" si="173"/>
        <v/>
      </c>
      <c r="BL91" s="356" t="str">
        <f>IF('Marks Entry'!AH93="","",'Marks Entry'!AH93)</f>
        <v/>
      </c>
      <c r="BM91" s="356" t="str">
        <f>IF('Marks Entry'!AI93="","",'Marks Entry'!AI93)</f>
        <v/>
      </c>
      <c r="BN91" s="356" t="str">
        <f t="shared" si="174"/>
        <v/>
      </c>
      <c r="BO91" s="380" t="str">
        <f t="shared" si="175"/>
        <v/>
      </c>
      <c r="BP91" s="377" t="str">
        <f>IF(AND($B91="NSO",$E91=""),"",IF(AND('Marks Entry'!AJ93="AB",'Marks Entry'!AK93="AB"),"AB",IF(AND('Marks Entry'!AJ93="ML",'Marks Entry'!AK93="ML"),"RE",IF('Marks Entry'!AJ93="","",ROUNDUP(('Marks Entry'!AJ93+'Marks Entry'!AK93)*30/100,0)))))</f>
        <v/>
      </c>
      <c r="BQ91" s="381" t="str">
        <f t="shared" si="176"/>
        <v/>
      </c>
      <c r="BR91" s="361">
        <f t="shared" si="177"/>
        <v>0</v>
      </c>
      <c r="BS91" s="361">
        <f t="shared" si="178"/>
        <v>0</v>
      </c>
      <c r="BT91" s="362" t="str">
        <f t="shared" si="179"/>
        <v/>
      </c>
      <c r="BU91" s="361" t="str">
        <f t="shared" si="180"/>
        <v/>
      </c>
      <c r="BV91" s="361" t="str">
        <f t="shared" si="181"/>
        <v/>
      </c>
      <c r="BW91" s="361" t="str">
        <f t="shared" si="182"/>
        <v/>
      </c>
      <c r="BX91" s="363" t="str">
        <f>IF('Marks Entry'!AL93="","",'Marks Entry'!AL93)</f>
        <v/>
      </c>
      <c r="BY91" s="356" t="str">
        <f>IF('Marks Entry'!AN93="","",'Marks Entry'!AN93)</f>
        <v/>
      </c>
      <c r="BZ91" s="356" t="str">
        <f>IF('Marks Entry'!AO93="","",'Marks Entry'!AO93)</f>
        <v/>
      </c>
      <c r="CA91" s="356" t="str">
        <f>IF('Marks Entry'!AP93="","",'Marks Entry'!AP93)</f>
        <v/>
      </c>
      <c r="CB91" s="357" t="str">
        <f t="shared" si="183"/>
        <v/>
      </c>
      <c r="CC91" s="380" t="str">
        <f t="shared" si="184"/>
        <v/>
      </c>
      <c r="CD91" s="356" t="str">
        <f>IF('Marks Entry'!AQ93="","",'Marks Entry'!AQ93)</f>
        <v/>
      </c>
      <c r="CE91" s="356" t="str">
        <f>IF('Marks Entry'!AR93="","",'Marks Entry'!AR93)</f>
        <v/>
      </c>
      <c r="CF91" s="356" t="str">
        <f t="shared" si="185"/>
        <v/>
      </c>
      <c r="CG91" s="380" t="str">
        <f t="shared" si="186"/>
        <v/>
      </c>
      <c r="CH91" s="377" t="str">
        <f>IF(AND($B91="NSO",$E91=""),"",IF(AND('Marks Entry'!AS93="AB",'Marks Entry'!AT93="AB"),"AB",IF(AND('Marks Entry'!AS93="ML",'Marks Entry'!AT93="ML"),"RE",IF('Marks Entry'!AS93="","",ROUNDUP(('Marks Entry'!AS93+'Marks Entry'!AT93)*30/100,0)))))</f>
        <v/>
      </c>
      <c r="CI91" s="381" t="str">
        <f t="shared" si="187"/>
        <v/>
      </c>
      <c r="CJ91" s="361">
        <f t="shared" si="188"/>
        <v>0</v>
      </c>
      <c r="CK91" s="361">
        <f t="shared" si="189"/>
        <v>0</v>
      </c>
      <c r="CL91" s="362" t="str">
        <f t="shared" si="190"/>
        <v/>
      </c>
      <c r="CM91" s="361" t="str">
        <f t="shared" si="191"/>
        <v/>
      </c>
      <c r="CN91" s="361" t="str">
        <f t="shared" si="192"/>
        <v/>
      </c>
      <c r="CO91" s="361" t="str">
        <f t="shared" si="193"/>
        <v/>
      </c>
      <c r="CP91" s="363" t="str">
        <f>IF('Marks Entry'!AU93="","",'Marks Entry'!AU93)</f>
        <v/>
      </c>
      <c r="CQ91" s="356" t="str">
        <f>IF('Marks Entry'!AW93="","",'Marks Entry'!AW93)</f>
        <v/>
      </c>
      <c r="CR91" s="356" t="str">
        <f>IF('Marks Entry'!AX93="","",'Marks Entry'!AX93)</f>
        <v/>
      </c>
      <c r="CS91" s="356" t="str">
        <f>IF('Marks Entry'!AY93="","",'Marks Entry'!AY93)</f>
        <v/>
      </c>
      <c r="CT91" s="357" t="str">
        <f t="shared" si="194"/>
        <v/>
      </c>
      <c r="CU91" s="380" t="str">
        <f t="shared" si="195"/>
        <v/>
      </c>
      <c r="CV91" s="356" t="str">
        <f>IF('Marks Entry'!AZ93="","",'Marks Entry'!AZ93)</f>
        <v/>
      </c>
      <c r="CW91" s="356" t="str">
        <f>IF('Marks Entry'!BA93="","",'Marks Entry'!BA93)</f>
        <v/>
      </c>
      <c r="CX91" s="356" t="str">
        <f t="shared" si="196"/>
        <v/>
      </c>
      <c r="CY91" s="380" t="str">
        <f t="shared" si="197"/>
        <v/>
      </c>
      <c r="CZ91" s="377" t="str">
        <f>IF(AND($B91="NSO",$E91=""),"",IF(AND('Marks Entry'!BB93="AB",'Marks Entry'!BC93="AB"),"AB",IF(AND('Marks Entry'!BB93="ML",'Marks Entry'!BC93="ML"),"RE",IF('Marks Entry'!BB93="","",ROUNDUP(('Marks Entry'!BB93+'Marks Entry'!BC93)*30/100,0)))))</f>
        <v/>
      </c>
      <c r="DA91" s="381" t="str">
        <f t="shared" si="198"/>
        <v/>
      </c>
      <c r="DB91" s="361">
        <f t="shared" si="199"/>
        <v>0</v>
      </c>
      <c r="DC91" s="361">
        <f t="shared" si="200"/>
        <v>0</v>
      </c>
      <c r="DD91" s="362" t="str">
        <f t="shared" si="201"/>
        <v/>
      </c>
      <c r="DE91" s="361" t="str">
        <f t="shared" si="202"/>
        <v/>
      </c>
      <c r="DF91" s="361" t="str">
        <f t="shared" si="203"/>
        <v/>
      </c>
      <c r="DG91" s="361" t="str">
        <f t="shared" si="204"/>
        <v/>
      </c>
      <c r="DH91" s="361">
        <f t="shared" si="205"/>
        <v>0</v>
      </c>
      <c r="DI91" s="382" t="str">
        <f t="shared" si="206"/>
        <v/>
      </c>
      <c r="DJ91" s="382" t="str">
        <f t="shared" si="207"/>
        <v/>
      </c>
      <c r="DK91" s="382" t="str">
        <f t="shared" si="208"/>
        <v/>
      </c>
      <c r="DL91" s="382" t="str">
        <f t="shared" si="209"/>
        <v/>
      </c>
      <c r="DM91" s="382" t="str">
        <f t="shared" si="210"/>
        <v/>
      </c>
      <c r="DN91" s="382" t="str">
        <f t="shared" si="211"/>
        <v/>
      </c>
      <c r="DO91" s="365">
        <f t="shared" si="212"/>
        <v>0</v>
      </c>
      <c r="DP91" s="365">
        <f t="shared" si="213"/>
        <v>0</v>
      </c>
      <c r="DQ91" s="365">
        <f t="shared" si="214"/>
        <v>0</v>
      </c>
      <c r="DR91" s="365">
        <f t="shared" si="215"/>
        <v>0</v>
      </c>
      <c r="DS91" s="365">
        <f t="shared" si="216"/>
        <v>0</v>
      </c>
      <c r="DT91" s="383" t="str">
        <f t="shared" si="217"/>
        <v/>
      </c>
      <c r="DU91" s="482" t="str">
        <f>IF('Marks Entry'!BD93="","",'Marks Entry'!BD93)</f>
        <v/>
      </c>
      <c r="DV91" s="482" t="str">
        <f>IF('Marks Entry'!BE93="","",'Marks Entry'!BE93)</f>
        <v/>
      </c>
      <c r="DW91" s="482" t="str">
        <f>IF('Marks Entry'!BF93="","",'Marks Entry'!BF93)</f>
        <v/>
      </c>
      <c r="DX91" s="384" t="str">
        <f t="shared" si="218"/>
        <v/>
      </c>
      <c r="DY91" s="356" t="str">
        <f t="shared" si="219"/>
        <v/>
      </c>
      <c r="DZ91" s="385" t="str">
        <f t="shared" si="220"/>
        <v/>
      </c>
      <c r="EA91" s="356" t="str">
        <f t="shared" si="221"/>
        <v/>
      </c>
      <c r="EB91" s="385" t="str">
        <f t="shared" si="222"/>
        <v/>
      </c>
      <c r="EC91" s="356" t="str">
        <f t="shared" si="223"/>
        <v/>
      </c>
      <c r="ED91" s="356" t="str">
        <f t="shared" si="224"/>
        <v/>
      </c>
      <c r="EE91" s="356" t="str">
        <f t="shared" si="225"/>
        <v/>
      </c>
      <c r="EF91" s="386" t="str">
        <f t="shared" si="226"/>
        <v/>
      </c>
      <c r="EG91" s="385" t="str">
        <f t="shared" si="227"/>
        <v/>
      </c>
      <c r="EH91" s="356" t="str">
        <f t="shared" si="228"/>
        <v/>
      </c>
      <c r="EI91" s="356" t="str">
        <f t="shared" si="229"/>
        <v/>
      </c>
      <c r="EJ91" s="356" t="str">
        <f t="shared" si="230"/>
        <v/>
      </c>
      <c r="EK91" s="356" t="str">
        <f t="shared" si="231"/>
        <v/>
      </c>
      <c r="EL91" s="385" t="str">
        <f t="shared" si="232"/>
        <v/>
      </c>
      <c r="EM91" s="356" t="str">
        <f t="shared" si="233"/>
        <v/>
      </c>
      <c r="EN91" s="356" t="str">
        <f t="shared" si="234"/>
        <v/>
      </c>
      <c r="EO91" s="356" t="str">
        <f t="shared" si="235"/>
        <v/>
      </c>
      <c r="EP91" s="356" t="str">
        <f t="shared" si="236"/>
        <v/>
      </c>
      <c r="EQ91" s="385" t="str">
        <f t="shared" si="237"/>
        <v/>
      </c>
      <c r="ER91" s="356" t="str">
        <f t="shared" si="238"/>
        <v/>
      </c>
      <c r="ES91" s="356" t="str">
        <f t="shared" si="239"/>
        <v/>
      </c>
      <c r="ET91" s="356" t="str">
        <f t="shared" si="240"/>
        <v/>
      </c>
      <c r="EU91" s="356" t="str">
        <f t="shared" si="241"/>
        <v/>
      </c>
      <c r="EV91" s="385" t="str">
        <f t="shared" si="242"/>
        <v/>
      </c>
      <c r="EW91" s="385" t="str">
        <f t="shared" si="243"/>
        <v/>
      </c>
      <c r="EX91" s="387" t="str">
        <f>IF('Student DATA Entry'!I88="","",'Student DATA Entry'!I88)</f>
        <v/>
      </c>
      <c r="EY91" s="388" t="str">
        <f>IF('Student DATA Entry'!J88="","",'Student DATA Entry'!J88)</f>
        <v/>
      </c>
      <c r="EZ91" s="373" t="str">
        <f t="shared" si="244"/>
        <v xml:space="preserve">      </v>
      </c>
      <c r="FA91" s="373" t="str">
        <f t="shared" si="245"/>
        <v xml:space="preserve">      </v>
      </c>
      <c r="FB91" s="373" t="str">
        <f t="shared" si="246"/>
        <v xml:space="preserve">      </v>
      </c>
      <c r="FC91" s="373" t="str">
        <f t="shared" si="247"/>
        <v xml:space="preserve">              </v>
      </c>
      <c r="FD91" s="373" t="str">
        <f t="shared" si="248"/>
        <v xml:space="preserve"> </v>
      </c>
      <c r="FE91" s="484" t="str">
        <f t="shared" si="249"/>
        <v/>
      </c>
      <c r="FF91" s="390" t="str">
        <f t="shared" si="250"/>
        <v/>
      </c>
      <c r="FG91" s="483" t="str">
        <f t="shared" si="251"/>
        <v/>
      </c>
      <c r="FH91" s="392" t="str">
        <f t="shared" si="140"/>
        <v/>
      </c>
      <c r="FI91" s="482" t="str">
        <f t="shared" si="252"/>
        <v/>
      </c>
    </row>
    <row r="92" spans="1:165" s="393" customFormat="1" ht="22" customHeight="1">
      <c r="A92" s="375">
        <v>87</v>
      </c>
      <c r="B92" s="376" t="str">
        <f>IF('Marks Entry'!B94="","",VALUE('Marks Entry'!B94))</f>
        <v/>
      </c>
      <c r="C92" s="377" t="str">
        <f>IF('Marks Entry'!C94="","",'Marks Entry'!C94)</f>
        <v/>
      </c>
      <c r="D92" s="378" t="str">
        <f>IF('Marks Entry'!D94="","",'Marks Entry'!D94)</f>
        <v/>
      </c>
      <c r="E92" s="379" t="str">
        <f>IF('Marks Entry'!E94="","",'Marks Entry'!E94)</f>
        <v/>
      </c>
      <c r="F92" s="379" t="str">
        <f>IF('Marks Entry'!F94="","",'Marks Entry'!F94)</f>
        <v/>
      </c>
      <c r="G92" s="379" t="str">
        <f>IF('Marks Entry'!G94="","",'Marks Entry'!G94)</f>
        <v/>
      </c>
      <c r="H92" s="356" t="str">
        <f>IF('Marks Entry'!H94="","",'Marks Entry'!H94)</f>
        <v/>
      </c>
      <c r="I92" s="356" t="str">
        <f>IF('Marks Entry'!I94="","",'Marks Entry'!I94)</f>
        <v/>
      </c>
      <c r="J92" s="356" t="str">
        <f>IF('Marks Entry'!J94="","",'Marks Entry'!J94)</f>
        <v/>
      </c>
      <c r="K92" s="356" t="str">
        <f>IF('Marks Entry'!K94="","",'Marks Entry'!K94)</f>
        <v/>
      </c>
      <c r="L92" s="356" t="str">
        <f>IF('Marks Entry'!L94="","",'Marks Entry'!L94)</f>
        <v/>
      </c>
      <c r="M92" s="357" t="str">
        <f t="shared" si="141"/>
        <v/>
      </c>
      <c r="N92" s="380" t="str">
        <f t="shared" si="142"/>
        <v/>
      </c>
      <c r="O92" s="356" t="str">
        <f>IF('Marks Entry'!M94="","",'Marks Entry'!M94)</f>
        <v/>
      </c>
      <c r="P92" s="380" t="str">
        <f t="shared" si="143"/>
        <v/>
      </c>
      <c r="Q92" s="377" t="str">
        <f>IF(AND($B92="NSO",$E92="",O92=""),"",IF(AND('Marks Entry'!N94="AB"),"AB",IF(AND('Marks Entry'!N94="ML"),"RE",IF('Marks Entry'!N94="","",ROUNDUP('Marks Entry'!N94*30/100,0)))))</f>
        <v/>
      </c>
      <c r="R92" s="381" t="str">
        <f t="shared" si="144"/>
        <v/>
      </c>
      <c r="S92" s="361">
        <f t="shared" si="145"/>
        <v>0</v>
      </c>
      <c r="T92" s="361">
        <f t="shared" si="146"/>
        <v>0</v>
      </c>
      <c r="U92" s="362" t="str">
        <f t="shared" si="147"/>
        <v/>
      </c>
      <c r="V92" s="361" t="str">
        <f t="shared" si="148"/>
        <v/>
      </c>
      <c r="W92" s="361" t="str">
        <f t="shared" si="149"/>
        <v/>
      </c>
      <c r="X92" s="361" t="str">
        <f t="shared" si="150"/>
        <v/>
      </c>
      <c r="Y92" s="356" t="str">
        <f>IF('Marks Entry'!O94="","",'Marks Entry'!O94)</f>
        <v/>
      </c>
      <c r="Z92" s="356" t="str">
        <f>IF('Marks Entry'!P94="","",'Marks Entry'!P94)</f>
        <v/>
      </c>
      <c r="AA92" s="356" t="str">
        <f>IF('Marks Entry'!Q94="","",'Marks Entry'!Q94)</f>
        <v/>
      </c>
      <c r="AB92" s="357" t="str">
        <f t="shared" si="151"/>
        <v/>
      </c>
      <c r="AC92" s="380" t="str">
        <f t="shared" si="152"/>
        <v/>
      </c>
      <c r="AD92" s="356" t="str">
        <f>IF('Marks Entry'!R94="","",'Marks Entry'!R94)</f>
        <v/>
      </c>
      <c r="AE92" s="380" t="str">
        <f t="shared" si="153"/>
        <v/>
      </c>
      <c r="AF92" s="377" t="str">
        <f>IF(AND($B92="NSO",$E92=""),"",IF(AND('Marks Entry'!S94="AB"),"AB",IF(AND('Marks Entry'!S94="ML"),"RE",IF('Marks Entry'!S94="","",ROUNDUP('Marks Entry'!S94*30/100,0)))))</f>
        <v/>
      </c>
      <c r="AG92" s="381" t="str">
        <f t="shared" si="154"/>
        <v/>
      </c>
      <c r="AH92" s="361">
        <f t="shared" si="155"/>
        <v>0</v>
      </c>
      <c r="AI92" s="361">
        <f t="shared" si="156"/>
        <v>0</v>
      </c>
      <c r="AJ92" s="362" t="str">
        <f t="shared" si="157"/>
        <v/>
      </c>
      <c r="AK92" s="361" t="str">
        <f t="shared" si="158"/>
        <v/>
      </c>
      <c r="AL92" s="361" t="str">
        <f t="shared" si="159"/>
        <v/>
      </c>
      <c r="AM92" s="361" t="str">
        <f t="shared" si="160"/>
        <v/>
      </c>
      <c r="AN92" s="363" t="str">
        <f>IF('Marks Entry'!T94="","",'Marks Entry'!T94)</f>
        <v/>
      </c>
      <c r="AO92" s="356" t="str">
        <f>IF('Marks Entry'!V94="","",'Marks Entry'!V94)</f>
        <v/>
      </c>
      <c r="AP92" s="356" t="str">
        <f>IF('Marks Entry'!W94="","",'Marks Entry'!W94)</f>
        <v/>
      </c>
      <c r="AQ92" s="356" t="str">
        <f>IF('Marks Entry'!X94="","",'Marks Entry'!X94)</f>
        <v/>
      </c>
      <c r="AR92" s="357" t="str">
        <f t="shared" si="161"/>
        <v/>
      </c>
      <c r="AS92" s="380" t="str">
        <f t="shared" si="162"/>
        <v/>
      </c>
      <c r="AT92" s="356" t="str">
        <f>IF('Marks Entry'!Y94="","",'Marks Entry'!Y94)</f>
        <v/>
      </c>
      <c r="AU92" s="356" t="str">
        <f>IF('Marks Entry'!Z94="","",'Marks Entry'!Z94)</f>
        <v/>
      </c>
      <c r="AV92" s="356" t="str">
        <f t="shared" si="163"/>
        <v/>
      </c>
      <c r="AW92" s="380" t="str">
        <f t="shared" si="164"/>
        <v/>
      </c>
      <c r="AX92" s="377" t="str">
        <f>IF(AND($B92="NSO",$E92=""),"",IF(AND('Marks Entry'!AA94="AB",'Marks Entry'!AB94="AB"),"AB",IF(AND('Marks Entry'!AA94="ML",'Marks Entry'!AB94="ML"),"RE",IF('Marks Entry'!AA94="","",ROUNDUP(('Marks Entry'!AA94+'Marks Entry'!AB94)*30/100,0)))))</f>
        <v/>
      </c>
      <c r="AY92" s="381" t="str">
        <f t="shared" si="165"/>
        <v/>
      </c>
      <c r="AZ92" s="361">
        <f t="shared" si="166"/>
        <v>0</v>
      </c>
      <c r="BA92" s="361">
        <f t="shared" si="167"/>
        <v>0</v>
      </c>
      <c r="BB92" s="362" t="str">
        <f t="shared" si="168"/>
        <v/>
      </c>
      <c r="BC92" s="361" t="str">
        <f t="shared" si="169"/>
        <v/>
      </c>
      <c r="BD92" s="361" t="str">
        <f t="shared" si="170"/>
        <v/>
      </c>
      <c r="BE92" s="361" t="str">
        <f t="shared" si="171"/>
        <v/>
      </c>
      <c r="BF92" s="363" t="str">
        <f>IF('Marks Entry'!AC94="","",'Marks Entry'!AC94)</f>
        <v/>
      </c>
      <c r="BG92" s="356" t="str">
        <f>IF('Marks Entry'!AE94="","",'Marks Entry'!AE94)</f>
        <v/>
      </c>
      <c r="BH92" s="356" t="str">
        <f>IF('Marks Entry'!AF94="","",'Marks Entry'!AF94)</f>
        <v/>
      </c>
      <c r="BI92" s="356" t="str">
        <f>IF('Marks Entry'!AG94="","",'Marks Entry'!AG94)</f>
        <v/>
      </c>
      <c r="BJ92" s="357" t="str">
        <f t="shared" si="172"/>
        <v/>
      </c>
      <c r="BK92" s="380" t="str">
        <f t="shared" si="173"/>
        <v/>
      </c>
      <c r="BL92" s="356" t="str">
        <f>IF('Marks Entry'!AH94="","",'Marks Entry'!AH94)</f>
        <v/>
      </c>
      <c r="BM92" s="356" t="str">
        <f>IF('Marks Entry'!AI94="","",'Marks Entry'!AI94)</f>
        <v/>
      </c>
      <c r="BN92" s="356" t="str">
        <f t="shared" si="174"/>
        <v/>
      </c>
      <c r="BO92" s="380" t="str">
        <f t="shared" si="175"/>
        <v/>
      </c>
      <c r="BP92" s="377" t="str">
        <f>IF(AND($B92="NSO",$E92=""),"",IF(AND('Marks Entry'!AJ94="AB",'Marks Entry'!AK94="AB"),"AB",IF(AND('Marks Entry'!AJ94="ML",'Marks Entry'!AK94="ML"),"RE",IF('Marks Entry'!AJ94="","",ROUNDUP(('Marks Entry'!AJ94+'Marks Entry'!AK94)*30/100,0)))))</f>
        <v/>
      </c>
      <c r="BQ92" s="381" t="str">
        <f t="shared" si="176"/>
        <v/>
      </c>
      <c r="BR92" s="361">
        <f t="shared" si="177"/>
        <v>0</v>
      </c>
      <c r="BS92" s="361">
        <f t="shared" si="178"/>
        <v>0</v>
      </c>
      <c r="BT92" s="362" t="str">
        <f t="shared" si="179"/>
        <v/>
      </c>
      <c r="BU92" s="361" t="str">
        <f t="shared" si="180"/>
        <v/>
      </c>
      <c r="BV92" s="361" t="str">
        <f t="shared" si="181"/>
        <v/>
      </c>
      <c r="BW92" s="361" t="str">
        <f t="shared" si="182"/>
        <v/>
      </c>
      <c r="BX92" s="363" t="str">
        <f>IF('Marks Entry'!AL94="","",'Marks Entry'!AL94)</f>
        <v/>
      </c>
      <c r="BY92" s="356" t="str">
        <f>IF('Marks Entry'!AN94="","",'Marks Entry'!AN94)</f>
        <v/>
      </c>
      <c r="BZ92" s="356" t="str">
        <f>IF('Marks Entry'!AO94="","",'Marks Entry'!AO94)</f>
        <v/>
      </c>
      <c r="CA92" s="356" t="str">
        <f>IF('Marks Entry'!AP94="","",'Marks Entry'!AP94)</f>
        <v/>
      </c>
      <c r="CB92" s="357" t="str">
        <f t="shared" si="183"/>
        <v/>
      </c>
      <c r="CC92" s="380" t="str">
        <f t="shared" si="184"/>
        <v/>
      </c>
      <c r="CD92" s="356" t="str">
        <f>IF('Marks Entry'!AQ94="","",'Marks Entry'!AQ94)</f>
        <v/>
      </c>
      <c r="CE92" s="356" t="str">
        <f>IF('Marks Entry'!AR94="","",'Marks Entry'!AR94)</f>
        <v/>
      </c>
      <c r="CF92" s="356" t="str">
        <f t="shared" si="185"/>
        <v/>
      </c>
      <c r="CG92" s="380" t="str">
        <f t="shared" si="186"/>
        <v/>
      </c>
      <c r="CH92" s="377" t="str">
        <f>IF(AND($B92="NSO",$E92=""),"",IF(AND('Marks Entry'!AS94="AB",'Marks Entry'!AT94="AB"),"AB",IF(AND('Marks Entry'!AS94="ML",'Marks Entry'!AT94="ML"),"RE",IF('Marks Entry'!AS94="","",ROUNDUP(('Marks Entry'!AS94+'Marks Entry'!AT94)*30/100,0)))))</f>
        <v/>
      </c>
      <c r="CI92" s="381" t="str">
        <f t="shared" si="187"/>
        <v/>
      </c>
      <c r="CJ92" s="361">
        <f t="shared" si="188"/>
        <v>0</v>
      </c>
      <c r="CK92" s="361">
        <f t="shared" si="189"/>
        <v>0</v>
      </c>
      <c r="CL92" s="362" t="str">
        <f t="shared" si="190"/>
        <v/>
      </c>
      <c r="CM92" s="361" t="str">
        <f t="shared" si="191"/>
        <v/>
      </c>
      <c r="CN92" s="361" t="str">
        <f t="shared" si="192"/>
        <v/>
      </c>
      <c r="CO92" s="361" t="str">
        <f t="shared" si="193"/>
        <v/>
      </c>
      <c r="CP92" s="363" t="str">
        <f>IF('Marks Entry'!AU94="","",'Marks Entry'!AU94)</f>
        <v/>
      </c>
      <c r="CQ92" s="356" t="str">
        <f>IF('Marks Entry'!AW94="","",'Marks Entry'!AW94)</f>
        <v/>
      </c>
      <c r="CR92" s="356" t="str">
        <f>IF('Marks Entry'!AX94="","",'Marks Entry'!AX94)</f>
        <v/>
      </c>
      <c r="CS92" s="356" t="str">
        <f>IF('Marks Entry'!AY94="","",'Marks Entry'!AY94)</f>
        <v/>
      </c>
      <c r="CT92" s="357" t="str">
        <f t="shared" si="194"/>
        <v/>
      </c>
      <c r="CU92" s="380" t="str">
        <f t="shared" si="195"/>
        <v/>
      </c>
      <c r="CV92" s="356" t="str">
        <f>IF('Marks Entry'!AZ94="","",'Marks Entry'!AZ94)</f>
        <v/>
      </c>
      <c r="CW92" s="356" t="str">
        <f>IF('Marks Entry'!BA94="","",'Marks Entry'!BA94)</f>
        <v/>
      </c>
      <c r="CX92" s="356" t="str">
        <f t="shared" si="196"/>
        <v/>
      </c>
      <c r="CY92" s="380" t="str">
        <f t="shared" si="197"/>
        <v/>
      </c>
      <c r="CZ92" s="377" t="str">
        <f>IF(AND($B92="NSO",$E92=""),"",IF(AND('Marks Entry'!BB94="AB",'Marks Entry'!BC94="AB"),"AB",IF(AND('Marks Entry'!BB94="ML",'Marks Entry'!BC94="ML"),"RE",IF('Marks Entry'!BB94="","",ROUNDUP(('Marks Entry'!BB94+'Marks Entry'!BC94)*30/100,0)))))</f>
        <v/>
      </c>
      <c r="DA92" s="381" t="str">
        <f t="shared" si="198"/>
        <v/>
      </c>
      <c r="DB92" s="361">
        <f t="shared" si="199"/>
        <v>0</v>
      </c>
      <c r="DC92" s="361">
        <f t="shared" si="200"/>
        <v>0</v>
      </c>
      <c r="DD92" s="362" t="str">
        <f t="shared" si="201"/>
        <v/>
      </c>
      <c r="DE92" s="361" t="str">
        <f t="shared" si="202"/>
        <v/>
      </c>
      <c r="DF92" s="361" t="str">
        <f t="shared" si="203"/>
        <v/>
      </c>
      <c r="DG92" s="361" t="str">
        <f t="shared" si="204"/>
        <v/>
      </c>
      <c r="DH92" s="361">
        <f t="shared" si="205"/>
        <v>0</v>
      </c>
      <c r="DI92" s="382" t="str">
        <f t="shared" si="206"/>
        <v/>
      </c>
      <c r="DJ92" s="382" t="str">
        <f t="shared" si="207"/>
        <v/>
      </c>
      <c r="DK92" s="382" t="str">
        <f t="shared" si="208"/>
        <v/>
      </c>
      <c r="DL92" s="382" t="str">
        <f t="shared" si="209"/>
        <v/>
      </c>
      <c r="DM92" s="382" t="str">
        <f t="shared" si="210"/>
        <v/>
      </c>
      <c r="DN92" s="382" t="str">
        <f t="shared" si="211"/>
        <v/>
      </c>
      <c r="DO92" s="365">
        <f t="shared" si="212"/>
        <v>0</v>
      </c>
      <c r="DP92" s="365">
        <f t="shared" si="213"/>
        <v>0</v>
      </c>
      <c r="DQ92" s="365">
        <f t="shared" si="214"/>
        <v>0</v>
      </c>
      <c r="DR92" s="365">
        <f t="shared" si="215"/>
        <v>0</v>
      </c>
      <c r="DS92" s="365">
        <f t="shared" si="216"/>
        <v>0</v>
      </c>
      <c r="DT92" s="383" t="str">
        <f t="shared" si="217"/>
        <v/>
      </c>
      <c r="DU92" s="482" t="str">
        <f>IF('Marks Entry'!BD94="","",'Marks Entry'!BD94)</f>
        <v/>
      </c>
      <c r="DV92" s="482" t="str">
        <f>IF('Marks Entry'!BE94="","",'Marks Entry'!BE94)</f>
        <v/>
      </c>
      <c r="DW92" s="482" t="str">
        <f>IF('Marks Entry'!BF94="","",'Marks Entry'!BF94)</f>
        <v/>
      </c>
      <c r="DX92" s="384" t="str">
        <f t="shared" si="218"/>
        <v/>
      </c>
      <c r="DY92" s="356" t="str">
        <f t="shared" si="219"/>
        <v/>
      </c>
      <c r="DZ92" s="385" t="str">
        <f t="shared" si="220"/>
        <v/>
      </c>
      <c r="EA92" s="356" t="str">
        <f t="shared" si="221"/>
        <v/>
      </c>
      <c r="EB92" s="385" t="str">
        <f t="shared" si="222"/>
        <v/>
      </c>
      <c r="EC92" s="356" t="str">
        <f t="shared" si="223"/>
        <v/>
      </c>
      <c r="ED92" s="356" t="str">
        <f t="shared" si="224"/>
        <v/>
      </c>
      <c r="EE92" s="356" t="str">
        <f t="shared" si="225"/>
        <v/>
      </c>
      <c r="EF92" s="386" t="str">
        <f t="shared" si="226"/>
        <v/>
      </c>
      <c r="EG92" s="385" t="str">
        <f t="shared" si="227"/>
        <v/>
      </c>
      <c r="EH92" s="356" t="str">
        <f t="shared" si="228"/>
        <v/>
      </c>
      <c r="EI92" s="356" t="str">
        <f t="shared" si="229"/>
        <v/>
      </c>
      <c r="EJ92" s="356" t="str">
        <f t="shared" si="230"/>
        <v/>
      </c>
      <c r="EK92" s="356" t="str">
        <f t="shared" si="231"/>
        <v/>
      </c>
      <c r="EL92" s="385" t="str">
        <f t="shared" si="232"/>
        <v/>
      </c>
      <c r="EM92" s="356" t="str">
        <f t="shared" si="233"/>
        <v/>
      </c>
      <c r="EN92" s="356" t="str">
        <f t="shared" si="234"/>
        <v/>
      </c>
      <c r="EO92" s="356" t="str">
        <f t="shared" si="235"/>
        <v/>
      </c>
      <c r="EP92" s="356" t="str">
        <f t="shared" si="236"/>
        <v/>
      </c>
      <c r="EQ92" s="385" t="str">
        <f t="shared" si="237"/>
        <v/>
      </c>
      <c r="ER92" s="356" t="str">
        <f t="shared" si="238"/>
        <v/>
      </c>
      <c r="ES92" s="356" t="str">
        <f t="shared" si="239"/>
        <v/>
      </c>
      <c r="ET92" s="356" t="str">
        <f t="shared" si="240"/>
        <v/>
      </c>
      <c r="EU92" s="356" t="str">
        <f t="shared" si="241"/>
        <v/>
      </c>
      <c r="EV92" s="385" t="str">
        <f t="shared" si="242"/>
        <v/>
      </c>
      <c r="EW92" s="385" t="str">
        <f t="shared" si="243"/>
        <v/>
      </c>
      <c r="EX92" s="387" t="str">
        <f>IF('Student DATA Entry'!I89="","",'Student DATA Entry'!I89)</f>
        <v/>
      </c>
      <c r="EY92" s="388" t="str">
        <f>IF('Student DATA Entry'!J89="","",'Student DATA Entry'!J89)</f>
        <v/>
      </c>
      <c r="EZ92" s="373" t="str">
        <f t="shared" si="244"/>
        <v xml:space="preserve">      </v>
      </c>
      <c r="FA92" s="373" t="str">
        <f t="shared" si="245"/>
        <v xml:space="preserve">      </v>
      </c>
      <c r="FB92" s="373" t="str">
        <f t="shared" si="246"/>
        <v xml:space="preserve">      </v>
      </c>
      <c r="FC92" s="373" t="str">
        <f t="shared" si="247"/>
        <v xml:space="preserve">              </v>
      </c>
      <c r="FD92" s="373" t="str">
        <f t="shared" si="248"/>
        <v xml:space="preserve"> </v>
      </c>
      <c r="FE92" s="484" t="str">
        <f t="shared" si="249"/>
        <v/>
      </c>
      <c r="FF92" s="390" t="str">
        <f t="shared" si="250"/>
        <v/>
      </c>
      <c r="FG92" s="483" t="str">
        <f t="shared" si="251"/>
        <v/>
      </c>
      <c r="FH92" s="392" t="str">
        <f t="shared" si="140"/>
        <v/>
      </c>
      <c r="FI92" s="482" t="str">
        <f t="shared" si="252"/>
        <v/>
      </c>
    </row>
    <row r="93" spans="1:165" s="393" customFormat="1" ht="22" customHeight="1">
      <c r="A93" s="375">
        <v>88</v>
      </c>
      <c r="B93" s="376" t="str">
        <f>IF('Marks Entry'!B95="","",VALUE('Marks Entry'!B95))</f>
        <v/>
      </c>
      <c r="C93" s="377" t="str">
        <f>IF('Marks Entry'!C95="","",'Marks Entry'!C95)</f>
        <v/>
      </c>
      <c r="D93" s="378" t="str">
        <f>IF('Marks Entry'!D95="","",'Marks Entry'!D95)</f>
        <v/>
      </c>
      <c r="E93" s="379" t="str">
        <f>IF('Marks Entry'!E95="","",'Marks Entry'!E95)</f>
        <v/>
      </c>
      <c r="F93" s="379" t="str">
        <f>IF('Marks Entry'!F95="","",'Marks Entry'!F95)</f>
        <v/>
      </c>
      <c r="G93" s="379" t="str">
        <f>IF('Marks Entry'!G95="","",'Marks Entry'!G95)</f>
        <v/>
      </c>
      <c r="H93" s="356" t="str">
        <f>IF('Marks Entry'!H95="","",'Marks Entry'!H95)</f>
        <v/>
      </c>
      <c r="I93" s="356" t="str">
        <f>IF('Marks Entry'!I95="","",'Marks Entry'!I95)</f>
        <v/>
      </c>
      <c r="J93" s="356" t="str">
        <f>IF('Marks Entry'!J95="","",'Marks Entry'!J95)</f>
        <v/>
      </c>
      <c r="K93" s="356" t="str">
        <f>IF('Marks Entry'!K95="","",'Marks Entry'!K95)</f>
        <v/>
      </c>
      <c r="L93" s="356" t="str">
        <f>IF('Marks Entry'!L95="","",'Marks Entry'!L95)</f>
        <v/>
      </c>
      <c r="M93" s="357" t="str">
        <f t="shared" si="141"/>
        <v/>
      </c>
      <c r="N93" s="380" t="str">
        <f t="shared" si="142"/>
        <v/>
      </c>
      <c r="O93" s="356" t="str">
        <f>IF('Marks Entry'!M95="","",'Marks Entry'!M95)</f>
        <v/>
      </c>
      <c r="P93" s="380" t="str">
        <f t="shared" si="143"/>
        <v/>
      </c>
      <c r="Q93" s="377" t="str">
        <f>IF(AND($B93="NSO",$E93="",O93=""),"",IF(AND('Marks Entry'!N95="AB"),"AB",IF(AND('Marks Entry'!N95="ML"),"RE",IF('Marks Entry'!N95="","",ROUNDUP('Marks Entry'!N95*30/100,0)))))</f>
        <v/>
      </c>
      <c r="R93" s="381" t="str">
        <f t="shared" si="144"/>
        <v/>
      </c>
      <c r="S93" s="361">
        <f t="shared" si="145"/>
        <v>0</v>
      </c>
      <c r="T93" s="361">
        <f t="shared" si="146"/>
        <v>0</v>
      </c>
      <c r="U93" s="362" t="str">
        <f t="shared" si="147"/>
        <v/>
      </c>
      <c r="V93" s="361" t="str">
        <f t="shared" si="148"/>
        <v/>
      </c>
      <c r="W93" s="361" t="str">
        <f t="shared" si="149"/>
        <v/>
      </c>
      <c r="X93" s="361" t="str">
        <f t="shared" si="150"/>
        <v/>
      </c>
      <c r="Y93" s="356" t="str">
        <f>IF('Marks Entry'!O95="","",'Marks Entry'!O95)</f>
        <v/>
      </c>
      <c r="Z93" s="356" t="str">
        <f>IF('Marks Entry'!P95="","",'Marks Entry'!P95)</f>
        <v/>
      </c>
      <c r="AA93" s="356" t="str">
        <f>IF('Marks Entry'!Q95="","",'Marks Entry'!Q95)</f>
        <v/>
      </c>
      <c r="AB93" s="357" t="str">
        <f t="shared" si="151"/>
        <v/>
      </c>
      <c r="AC93" s="380" t="str">
        <f t="shared" si="152"/>
        <v/>
      </c>
      <c r="AD93" s="356" t="str">
        <f>IF('Marks Entry'!R95="","",'Marks Entry'!R95)</f>
        <v/>
      </c>
      <c r="AE93" s="380" t="str">
        <f t="shared" si="153"/>
        <v/>
      </c>
      <c r="AF93" s="377" t="str">
        <f>IF(AND($B93="NSO",$E93=""),"",IF(AND('Marks Entry'!S95="AB"),"AB",IF(AND('Marks Entry'!S95="ML"),"RE",IF('Marks Entry'!S95="","",ROUNDUP('Marks Entry'!S95*30/100,0)))))</f>
        <v/>
      </c>
      <c r="AG93" s="381" t="str">
        <f t="shared" si="154"/>
        <v/>
      </c>
      <c r="AH93" s="361">
        <f t="shared" si="155"/>
        <v>0</v>
      </c>
      <c r="AI93" s="361">
        <f t="shared" si="156"/>
        <v>0</v>
      </c>
      <c r="AJ93" s="362" t="str">
        <f t="shared" si="157"/>
        <v/>
      </c>
      <c r="AK93" s="361" t="str">
        <f t="shared" si="158"/>
        <v/>
      </c>
      <c r="AL93" s="361" t="str">
        <f t="shared" si="159"/>
        <v/>
      </c>
      <c r="AM93" s="361" t="str">
        <f t="shared" si="160"/>
        <v/>
      </c>
      <c r="AN93" s="363" t="str">
        <f>IF('Marks Entry'!T95="","",'Marks Entry'!T95)</f>
        <v/>
      </c>
      <c r="AO93" s="356" t="str">
        <f>IF('Marks Entry'!V95="","",'Marks Entry'!V95)</f>
        <v/>
      </c>
      <c r="AP93" s="356" t="str">
        <f>IF('Marks Entry'!W95="","",'Marks Entry'!W95)</f>
        <v/>
      </c>
      <c r="AQ93" s="356" t="str">
        <f>IF('Marks Entry'!X95="","",'Marks Entry'!X95)</f>
        <v/>
      </c>
      <c r="AR93" s="357" t="str">
        <f t="shared" si="161"/>
        <v/>
      </c>
      <c r="AS93" s="380" t="str">
        <f t="shared" si="162"/>
        <v/>
      </c>
      <c r="AT93" s="356" t="str">
        <f>IF('Marks Entry'!Y95="","",'Marks Entry'!Y95)</f>
        <v/>
      </c>
      <c r="AU93" s="356" t="str">
        <f>IF('Marks Entry'!Z95="","",'Marks Entry'!Z95)</f>
        <v/>
      </c>
      <c r="AV93" s="356" t="str">
        <f t="shared" si="163"/>
        <v/>
      </c>
      <c r="AW93" s="380" t="str">
        <f t="shared" si="164"/>
        <v/>
      </c>
      <c r="AX93" s="377" t="str">
        <f>IF(AND($B93="NSO",$E93=""),"",IF(AND('Marks Entry'!AA95="AB",'Marks Entry'!AB95="AB"),"AB",IF(AND('Marks Entry'!AA95="ML",'Marks Entry'!AB95="ML"),"RE",IF('Marks Entry'!AA95="","",ROUNDUP(('Marks Entry'!AA95+'Marks Entry'!AB95)*30/100,0)))))</f>
        <v/>
      </c>
      <c r="AY93" s="381" t="str">
        <f t="shared" si="165"/>
        <v/>
      </c>
      <c r="AZ93" s="361">
        <f t="shared" si="166"/>
        <v>0</v>
      </c>
      <c r="BA93" s="361">
        <f t="shared" si="167"/>
        <v>0</v>
      </c>
      <c r="BB93" s="362" t="str">
        <f t="shared" si="168"/>
        <v/>
      </c>
      <c r="BC93" s="361" t="str">
        <f t="shared" si="169"/>
        <v/>
      </c>
      <c r="BD93" s="361" t="str">
        <f t="shared" si="170"/>
        <v/>
      </c>
      <c r="BE93" s="361" t="str">
        <f t="shared" si="171"/>
        <v/>
      </c>
      <c r="BF93" s="363" t="str">
        <f>IF('Marks Entry'!AC95="","",'Marks Entry'!AC95)</f>
        <v/>
      </c>
      <c r="BG93" s="356" t="str">
        <f>IF('Marks Entry'!AE95="","",'Marks Entry'!AE95)</f>
        <v/>
      </c>
      <c r="BH93" s="356" t="str">
        <f>IF('Marks Entry'!AF95="","",'Marks Entry'!AF95)</f>
        <v/>
      </c>
      <c r="BI93" s="356" t="str">
        <f>IF('Marks Entry'!AG95="","",'Marks Entry'!AG95)</f>
        <v/>
      </c>
      <c r="BJ93" s="357" t="str">
        <f t="shared" si="172"/>
        <v/>
      </c>
      <c r="BK93" s="380" t="str">
        <f t="shared" si="173"/>
        <v/>
      </c>
      <c r="BL93" s="356" t="str">
        <f>IF('Marks Entry'!AH95="","",'Marks Entry'!AH95)</f>
        <v/>
      </c>
      <c r="BM93" s="356" t="str">
        <f>IF('Marks Entry'!AI95="","",'Marks Entry'!AI95)</f>
        <v/>
      </c>
      <c r="BN93" s="356" t="str">
        <f t="shared" si="174"/>
        <v/>
      </c>
      <c r="BO93" s="380" t="str">
        <f t="shared" si="175"/>
        <v/>
      </c>
      <c r="BP93" s="377" t="str">
        <f>IF(AND($B93="NSO",$E93=""),"",IF(AND('Marks Entry'!AJ95="AB",'Marks Entry'!AK95="AB"),"AB",IF(AND('Marks Entry'!AJ95="ML",'Marks Entry'!AK95="ML"),"RE",IF('Marks Entry'!AJ95="","",ROUNDUP(('Marks Entry'!AJ95+'Marks Entry'!AK95)*30/100,0)))))</f>
        <v/>
      </c>
      <c r="BQ93" s="381" t="str">
        <f t="shared" si="176"/>
        <v/>
      </c>
      <c r="BR93" s="361">
        <f t="shared" si="177"/>
        <v>0</v>
      </c>
      <c r="BS93" s="361">
        <f t="shared" si="178"/>
        <v>0</v>
      </c>
      <c r="BT93" s="362" t="str">
        <f t="shared" si="179"/>
        <v/>
      </c>
      <c r="BU93" s="361" t="str">
        <f t="shared" si="180"/>
        <v/>
      </c>
      <c r="BV93" s="361" t="str">
        <f t="shared" si="181"/>
        <v/>
      </c>
      <c r="BW93" s="361" t="str">
        <f t="shared" si="182"/>
        <v/>
      </c>
      <c r="BX93" s="363" t="str">
        <f>IF('Marks Entry'!AL95="","",'Marks Entry'!AL95)</f>
        <v/>
      </c>
      <c r="BY93" s="356" t="str">
        <f>IF('Marks Entry'!AN95="","",'Marks Entry'!AN95)</f>
        <v/>
      </c>
      <c r="BZ93" s="356" t="str">
        <f>IF('Marks Entry'!AO95="","",'Marks Entry'!AO95)</f>
        <v/>
      </c>
      <c r="CA93" s="356" t="str">
        <f>IF('Marks Entry'!AP95="","",'Marks Entry'!AP95)</f>
        <v/>
      </c>
      <c r="CB93" s="357" t="str">
        <f t="shared" si="183"/>
        <v/>
      </c>
      <c r="CC93" s="380" t="str">
        <f t="shared" si="184"/>
        <v/>
      </c>
      <c r="CD93" s="356" t="str">
        <f>IF('Marks Entry'!AQ95="","",'Marks Entry'!AQ95)</f>
        <v/>
      </c>
      <c r="CE93" s="356" t="str">
        <f>IF('Marks Entry'!AR95="","",'Marks Entry'!AR95)</f>
        <v/>
      </c>
      <c r="CF93" s="356" t="str">
        <f t="shared" si="185"/>
        <v/>
      </c>
      <c r="CG93" s="380" t="str">
        <f t="shared" si="186"/>
        <v/>
      </c>
      <c r="CH93" s="377" t="str">
        <f>IF(AND($B93="NSO",$E93=""),"",IF(AND('Marks Entry'!AS95="AB",'Marks Entry'!AT95="AB"),"AB",IF(AND('Marks Entry'!AS95="ML",'Marks Entry'!AT95="ML"),"RE",IF('Marks Entry'!AS95="","",ROUNDUP(('Marks Entry'!AS95+'Marks Entry'!AT95)*30/100,0)))))</f>
        <v/>
      </c>
      <c r="CI93" s="381" t="str">
        <f t="shared" si="187"/>
        <v/>
      </c>
      <c r="CJ93" s="361">
        <f t="shared" si="188"/>
        <v>0</v>
      </c>
      <c r="CK93" s="361">
        <f t="shared" si="189"/>
        <v>0</v>
      </c>
      <c r="CL93" s="362" t="str">
        <f t="shared" si="190"/>
        <v/>
      </c>
      <c r="CM93" s="361" t="str">
        <f t="shared" si="191"/>
        <v/>
      </c>
      <c r="CN93" s="361" t="str">
        <f t="shared" si="192"/>
        <v/>
      </c>
      <c r="CO93" s="361" t="str">
        <f t="shared" si="193"/>
        <v/>
      </c>
      <c r="CP93" s="363" t="str">
        <f>IF('Marks Entry'!AU95="","",'Marks Entry'!AU95)</f>
        <v/>
      </c>
      <c r="CQ93" s="356" t="str">
        <f>IF('Marks Entry'!AW95="","",'Marks Entry'!AW95)</f>
        <v/>
      </c>
      <c r="CR93" s="356" t="str">
        <f>IF('Marks Entry'!AX95="","",'Marks Entry'!AX95)</f>
        <v/>
      </c>
      <c r="CS93" s="356" t="str">
        <f>IF('Marks Entry'!AY95="","",'Marks Entry'!AY95)</f>
        <v/>
      </c>
      <c r="CT93" s="357" t="str">
        <f t="shared" si="194"/>
        <v/>
      </c>
      <c r="CU93" s="380" t="str">
        <f t="shared" si="195"/>
        <v/>
      </c>
      <c r="CV93" s="356" t="str">
        <f>IF('Marks Entry'!AZ95="","",'Marks Entry'!AZ95)</f>
        <v/>
      </c>
      <c r="CW93" s="356" t="str">
        <f>IF('Marks Entry'!BA95="","",'Marks Entry'!BA95)</f>
        <v/>
      </c>
      <c r="CX93" s="356" t="str">
        <f t="shared" si="196"/>
        <v/>
      </c>
      <c r="CY93" s="380" t="str">
        <f t="shared" si="197"/>
        <v/>
      </c>
      <c r="CZ93" s="377" t="str">
        <f>IF(AND($B93="NSO",$E93=""),"",IF(AND('Marks Entry'!BB95="AB",'Marks Entry'!BC95="AB"),"AB",IF(AND('Marks Entry'!BB95="ML",'Marks Entry'!BC95="ML"),"RE",IF('Marks Entry'!BB95="","",ROUNDUP(('Marks Entry'!BB95+'Marks Entry'!BC95)*30/100,0)))))</f>
        <v/>
      </c>
      <c r="DA93" s="381" t="str">
        <f t="shared" si="198"/>
        <v/>
      </c>
      <c r="DB93" s="361">
        <f t="shared" si="199"/>
        <v>0</v>
      </c>
      <c r="DC93" s="361">
        <f t="shared" si="200"/>
        <v>0</v>
      </c>
      <c r="DD93" s="362" t="str">
        <f t="shared" si="201"/>
        <v/>
      </c>
      <c r="DE93" s="361" t="str">
        <f t="shared" si="202"/>
        <v/>
      </c>
      <c r="DF93" s="361" t="str">
        <f t="shared" si="203"/>
        <v/>
      </c>
      <c r="DG93" s="361" t="str">
        <f t="shared" si="204"/>
        <v/>
      </c>
      <c r="DH93" s="361">
        <f t="shared" si="205"/>
        <v>0</v>
      </c>
      <c r="DI93" s="382" t="str">
        <f t="shared" si="206"/>
        <v/>
      </c>
      <c r="DJ93" s="382" t="str">
        <f t="shared" si="207"/>
        <v/>
      </c>
      <c r="DK93" s="382" t="str">
        <f t="shared" si="208"/>
        <v/>
      </c>
      <c r="DL93" s="382" t="str">
        <f t="shared" si="209"/>
        <v/>
      </c>
      <c r="DM93" s="382" t="str">
        <f t="shared" si="210"/>
        <v/>
      </c>
      <c r="DN93" s="382" t="str">
        <f t="shared" si="211"/>
        <v/>
      </c>
      <c r="DO93" s="365">
        <f t="shared" si="212"/>
        <v>0</v>
      </c>
      <c r="DP93" s="365">
        <f t="shared" si="213"/>
        <v>0</v>
      </c>
      <c r="DQ93" s="365">
        <f t="shared" si="214"/>
        <v>0</v>
      </c>
      <c r="DR93" s="365">
        <f t="shared" si="215"/>
        <v>0</v>
      </c>
      <c r="DS93" s="365">
        <f t="shared" si="216"/>
        <v>0</v>
      </c>
      <c r="DT93" s="383" t="str">
        <f t="shared" si="217"/>
        <v/>
      </c>
      <c r="DU93" s="482" t="str">
        <f>IF('Marks Entry'!BD95="","",'Marks Entry'!BD95)</f>
        <v/>
      </c>
      <c r="DV93" s="482" t="str">
        <f>IF('Marks Entry'!BE95="","",'Marks Entry'!BE95)</f>
        <v/>
      </c>
      <c r="DW93" s="482" t="str">
        <f>IF('Marks Entry'!BF95="","",'Marks Entry'!BF95)</f>
        <v/>
      </c>
      <c r="DX93" s="384" t="str">
        <f t="shared" si="218"/>
        <v/>
      </c>
      <c r="DY93" s="356" t="str">
        <f t="shared" si="219"/>
        <v/>
      </c>
      <c r="DZ93" s="385" t="str">
        <f t="shared" si="220"/>
        <v/>
      </c>
      <c r="EA93" s="356" t="str">
        <f t="shared" si="221"/>
        <v/>
      </c>
      <c r="EB93" s="385" t="str">
        <f t="shared" si="222"/>
        <v/>
      </c>
      <c r="EC93" s="356" t="str">
        <f t="shared" si="223"/>
        <v/>
      </c>
      <c r="ED93" s="356" t="str">
        <f t="shared" si="224"/>
        <v/>
      </c>
      <c r="EE93" s="356" t="str">
        <f t="shared" si="225"/>
        <v/>
      </c>
      <c r="EF93" s="386" t="str">
        <f t="shared" si="226"/>
        <v/>
      </c>
      <c r="EG93" s="385" t="str">
        <f t="shared" si="227"/>
        <v/>
      </c>
      <c r="EH93" s="356" t="str">
        <f t="shared" si="228"/>
        <v/>
      </c>
      <c r="EI93" s="356" t="str">
        <f t="shared" si="229"/>
        <v/>
      </c>
      <c r="EJ93" s="356" t="str">
        <f t="shared" si="230"/>
        <v/>
      </c>
      <c r="EK93" s="356" t="str">
        <f t="shared" si="231"/>
        <v/>
      </c>
      <c r="EL93" s="385" t="str">
        <f t="shared" si="232"/>
        <v/>
      </c>
      <c r="EM93" s="356" t="str">
        <f t="shared" si="233"/>
        <v/>
      </c>
      <c r="EN93" s="356" t="str">
        <f t="shared" si="234"/>
        <v/>
      </c>
      <c r="EO93" s="356" t="str">
        <f t="shared" si="235"/>
        <v/>
      </c>
      <c r="EP93" s="356" t="str">
        <f t="shared" si="236"/>
        <v/>
      </c>
      <c r="EQ93" s="385" t="str">
        <f t="shared" si="237"/>
        <v/>
      </c>
      <c r="ER93" s="356" t="str">
        <f t="shared" si="238"/>
        <v/>
      </c>
      <c r="ES93" s="356" t="str">
        <f t="shared" si="239"/>
        <v/>
      </c>
      <c r="ET93" s="356" t="str">
        <f t="shared" si="240"/>
        <v/>
      </c>
      <c r="EU93" s="356" t="str">
        <f t="shared" si="241"/>
        <v/>
      </c>
      <c r="EV93" s="385" t="str">
        <f t="shared" si="242"/>
        <v/>
      </c>
      <c r="EW93" s="385" t="str">
        <f t="shared" si="243"/>
        <v/>
      </c>
      <c r="EX93" s="387" t="str">
        <f>IF('Student DATA Entry'!I90="","",'Student DATA Entry'!I90)</f>
        <v/>
      </c>
      <c r="EY93" s="388" t="str">
        <f>IF('Student DATA Entry'!J90="","",'Student DATA Entry'!J90)</f>
        <v/>
      </c>
      <c r="EZ93" s="373" t="str">
        <f t="shared" si="244"/>
        <v xml:space="preserve">      </v>
      </c>
      <c r="FA93" s="373" t="str">
        <f t="shared" si="245"/>
        <v xml:space="preserve">      </v>
      </c>
      <c r="FB93" s="373" t="str">
        <f t="shared" si="246"/>
        <v xml:space="preserve">      </v>
      </c>
      <c r="FC93" s="373" t="str">
        <f t="shared" si="247"/>
        <v xml:space="preserve">              </v>
      </c>
      <c r="FD93" s="373" t="str">
        <f t="shared" si="248"/>
        <v xml:space="preserve"> </v>
      </c>
      <c r="FE93" s="484" t="str">
        <f t="shared" si="249"/>
        <v/>
      </c>
      <c r="FF93" s="390" t="str">
        <f t="shared" si="250"/>
        <v/>
      </c>
      <c r="FG93" s="483" t="str">
        <f t="shared" si="251"/>
        <v/>
      </c>
      <c r="FH93" s="392" t="str">
        <f t="shared" si="140"/>
        <v/>
      </c>
      <c r="FI93" s="482" t="str">
        <f t="shared" si="252"/>
        <v/>
      </c>
    </row>
    <row r="94" spans="1:165" s="393" customFormat="1" ht="22" customHeight="1">
      <c r="A94" s="375">
        <v>89</v>
      </c>
      <c r="B94" s="376" t="str">
        <f>IF('Marks Entry'!B96="","",VALUE('Marks Entry'!B96))</f>
        <v/>
      </c>
      <c r="C94" s="377" t="str">
        <f>IF('Marks Entry'!C96="","",'Marks Entry'!C96)</f>
        <v/>
      </c>
      <c r="D94" s="378" t="str">
        <f>IF('Marks Entry'!D96="","",'Marks Entry'!D96)</f>
        <v/>
      </c>
      <c r="E94" s="379" t="str">
        <f>IF('Marks Entry'!E96="","",'Marks Entry'!E96)</f>
        <v/>
      </c>
      <c r="F94" s="379" t="str">
        <f>IF('Marks Entry'!F96="","",'Marks Entry'!F96)</f>
        <v/>
      </c>
      <c r="G94" s="379" t="str">
        <f>IF('Marks Entry'!G96="","",'Marks Entry'!G96)</f>
        <v/>
      </c>
      <c r="H94" s="356" t="str">
        <f>IF('Marks Entry'!H96="","",'Marks Entry'!H96)</f>
        <v/>
      </c>
      <c r="I94" s="356" t="str">
        <f>IF('Marks Entry'!I96="","",'Marks Entry'!I96)</f>
        <v/>
      </c>
      <c r="J94" s="356" t="str">
        <f>IF('Marks Entry'!J96="","",'Marks Entry'!J96)</f>
        <v/>
      </c>
      <c r="K94" s="356" t="str">
        <f>IF('Marks Entry'!K96="","",'Marks Entry'!K96)</f>
        <v/>
      </c>
      <c r="L94" s="356" t="str">
        <f>IF('Marks Entry'!L96="","",'Marks Entry'!L96)</f>
        <v/>
      </c>
      <c r="M94" s="357" t="str">
        <f t="shared" si="141"/>
        <v/>
      </c>
      <c r="N94" s="380" t="str">
        <f t="shared" si="142"/>
        <v/>
      </c>
      <c r="O94" s="356" t="str">
        <f>IF('Marks Entry'!M96="","",'Marks Entry'!M96)</f>
        <v/>
      </c>
      <c r="P94" s="380" t="str">
        <f t="shared" si="143"/>
        <v/>
      </c>
      <c r="Q94" s="377" t="str">
        <f>IF(AND($B94="NSO",$E94="",O94=""),"",IF(AND('Marks Entry'!N96="AB"),"AB",IF(AND('Marks Entry'!N96="ML"),"RE",IF('Marks Entry'!N96="","",ROUNDUP('Marks Entry'!N96*30/100,0)))))</f>
        <v/>
      </c>
      <c r="R94" s="381" t="str">
        <f t="shared" si="144"/>
        <v/>
      </c>
      <c r="S94" s="361">
        <f t="shared" si="145"/>
        <v>0</v>
      </c>
      <c r="T94" s="361">
        <f t="shared" si="146"/>
        <v>0</v>
      </c>
      <c r="U94" s="362" t="str">
        <f t="shared" si="147"/>
        <v/>
      </c>
      <c r="V94" s="361" t="str">
        <f t="shared" si="148"/>
        <v/>
      </c>
      <c r="W94" s="361" t="str">
        <f t="shared" si="149"/>
        <v/>
      </c>
      <c r="X94" s="361" t="str">
        <f t="shared" si="150"/>
        <v/>
      </c>
      <c r="Y94" s="356" t="str">
        <f>IF('Marks Entry'!O96="","",'Marks Entry'!O96)</f>
        <v/>
      </c>
      <c r="Z94" s="356" t="str">
        <f>IF('Marks Entry'!P96="","",'Marks Entry'!P96)</f>
        <v/>
      </c>
      <c r="AA94" s="356" t="str">
        <f>IF('Marks Entry'!Q96="","",'Marks Entry'!Q96)</f>
        <v/>
      </c>
      <c r="AB94" s="357" t="str">
        <f t="shared" si="151"/>
        <v/>
      </c>
      <c r="AC94" s="380" t="str">
        <f t="shared" si="152"/>
        <v/>
      </c>
      <c r="AD94" s="356" t="str">
        <f>IF('Marks Entry'!R96="","",'Marks Entry'!R96)</f>
        <v/>
      </c>
      <c r="AE94" s="380" t="str">
        <f t="shared" si="153"/>
        <v/>
      </c>
      <c r="AF94" s="377" t="str">
        <f>IF(AND($B94="NSO",$E94=""),"",IF(AND('Marks Entry'!S96="AB"),"AB",IF(AND('Marks Entry'!S96="ML"),"RE",IF('Marks Entry'!S96="","",ROUNDUP('Marks Entry'!S96*30/100,0)))))</f>
        <v/>
      </c>
      <c r="AG94" s="381" t="str">
        <f t="shared" si="154"/>
        <v/>
      </c>
      <c r="AH94" s="361">
        <f t="shared" si="155"/>
        <v>0</v>
      </c>
      <c r="AI94" s="361">
        <f t="shared" si="156"/>
        <v>0</v>
      </c>
      <c r="AJ94" s="362" t="str">
        <f t="shared" si="157"/>
        <v/>
      </c>
      <c r="AK94" s="361" t="str">
        <f t="shared" si="158"/>
        <v/>
      </c>
      <c r="AL94" s="361" t="str">
        <f t="shared" si="159"/>
        <v/>
      </c>
      <c r="AM94" s="361" t="str">
        <f t="shared" si="160"/>
        <v/>
      </c>
      <c r="AN94" s="363" t="str">
        <f>IF('Marks Entry'!T96="","",'Marks Entry'!T96)</f>
        <v/>
      </c>
      <c r="AO94" s="356" t="str">
        <f>IF('Marks Entry'!V96="","",'Marks Entry'!V96)</f>
        <v/>
      </c>
      <c r="AP94" s="356" t="str">
        <f>IF('Marks Entry'!W96="","",'Marks Entry'!W96)</f>
        <v/>
      </c>
      <c r="AQ94" s="356" t="str">
        <f>IF('Marks Entry'!X96="","",'Marks Entry'!X96)</f>
        <v/>
      </c>
      <c r="AR94" s="357" t="str">
        <f t="shared" si="161"/>
        <v/>
      </c>
      <c r="AS94" s="380" t="str">
        <f t="shared" si="162"/>
        <v/>
      </c>
      <c r="AT94" s="356" t="str">
        <f>IF('Marks Entry'!Y96="","",'Marks Entry'!Y96)</f>
        <v/>
      </c>
      <c r="AU94" s="356" t="str">
        <f>IF('Marks Entry'!Z96="","",'Marks Entry'!Z96)</f>
        <v/>
      </c>
      <c r="AV94" s="356" t="str">
        <f t="shared" si="163"/>
        <v/>
      </c>
      <c r="AW94" s="380" t="str">
        <f t="shared" si="164"/>
        <v/>
      </c>
      <c r="AX94" s="377" t="str">
        <f>IF(AND($B94="NSO",$E94=""),"",IF(AND('Marks Entry'!AA96="AB",'Marks Entry'!AB96="AB"),"AB",IF(AND('Marks Entry'!AA96="ML",'Marks Entry'!AB96="ML"),"RE",IF('Marks Entry'!AA96="","",ROUNDUP(('Marks Entry'!AA96+'Marks Entry'!AB96)*30/100,0)))))</f>
        <v/>
      </c>
      <c r="AY94" s="381" t="str">
        <f t="shared" si="165"/>
        <v/>
      </c>
      <c r="AZ94" s="361">
        <f t="shared" si="166"/>
        <v>0</v>
      </c>
      <c r="BA94" s="361">
        <f t="shared" si="167"/>
        <v>0</v>
      </c>
      <c r="BB94" s="362" t="str">
        <f t="shared" si="168"/>
        <v/>
      </c>
      <c r="BC94" s="361" t="str">
        <f t="shared" si="169"/>
        <v/>
      </c>
      <c r="BD94" s="361" t="str">
        <f t="shared" si="170"/>
        <v/>
      </c>
      <c r="BE94" s="361" t="str">
        <f t="shared" si="171"/>
        <v/>
      </c>
      <c r="BF94" s="363" t="str">
        <f>IF('Marks Entry'!AC96="","",'Marks Entry'!AC96)</f>
        <v/>
      </c>
      <c r="BG94" s="356" t="str">
        <f>IF('Marks Entry'!AE96="","",'Marks Entry'!AE96)</f>
        <v/>
      </c>
      <c r="BH94" s="356" t="str">
        <f>IF('Marks Entry'!AF96="","",'Marks Entry'!AF96)</f>
        <v/>
      </c>
      <c r="BI94" s="356" t="str">
        <f>IF('Marks Entry'!AG96="","",'Marks Entry'!AG96)</f>
        <v/>
      </c>
      <c r="BJ94" s="357" t="str">
        <f t="shared" si="172"/>
        <v/>
      </c>
      <c r="BK94" s="380" t="str">
        <f t="shared" si="173"/>
        <v/>
      </c>
      <c r="BL94" s="356" t="str">
        <f>IF('Marks Entry'!AH96="","",'Marks Entry'!AH96)</f>
        <v/>
      </c>
      <c r="BM94" s="356" t="str">
        <f>IF('Marks Entry'!AI96="","",'Marks Entry'!AI96)</f>
        <v/>
      </c>
      <c r="BN94" s="356" t="str">
        <f t="shared" si="174"/>
        <v/>
      </c>
      <c r="BO94" s="380" t="str">
        <f t="shared" si="175"/>
        <v/>
      </c>
      <c r="BP94" s="377" t="str">
        <f>IF(AND($B94="NSO",$E94=""),"",IF(AND('Marks Entry'!AJ96="AB",'Marks Entry'!AK96="AB"),"AB",IF(AND('Marks Entry'!AJ96="ML",'Marks Entry'!AK96="ML"),"RE",IF('Marks Entry'!AJ96="","",ROUNDUP(('Marks Entry'!AJ96+'Marks Entry'!AK96)*30/100,0)))))</f>
        <v/>
      </c>
      <c r="BQ94" s="381" t="str">
        <f t="shared" si="176"/>
        <v/>
      </c>
      <c r="BR94" s="361">
        <f t="shared" si="177"/>
        <v>0</v>
      </c>
      <c r="BS94" s="361">
        <f t="shared" si="178"/>
        <v>0</v>
      </c>
      <c r="BT94" s="362" t="str">
        <f t="shared" si="179"/>
        <v/>
      </c>
      <c r="BU94" s="361" t="str">
        <f t="shared" si="180"/>
        <v/>
      </c>
      <c r="BV94" s="361" t="str">
        <f t="shared" si="181"/>
        <v/>
      </c>
      <c r="BW94" s="361" t="str">
        <f t="shared" si="182"/>
        <v/>
      </c>
      <c r="BX94" s="363" t="str">
        <f>IF('Marks Entry'!AL96="","",'Marks Entry'!AL96)</f>
        <v/>
      </c>
      <c r="BY94" s="356" t="str">
        <f>IF('Marks Entry'!AN96="","",'Marks Entry'!AN96)</f>
        <v/>
      </c>
      <c r="BZ94" s="356" t="str">
        <f>IF('Marks Entry'!AO96="","",'Marks Entry'!AO96)</f>
        <v/>
      </c>
      <c r="CA94" s="356" t="str">
        <f>IF('Marks Entry'!AP96="","",'Marks Entry'!AP96)</f>
        <v/>
      </c>
      <c r="CB94" s="357" t="str">
        <f t="shared" si="183"/>
        <v/>
      </c>
      <c r="CC94" s="380" t="str">
        <f t="shared" si="184"/>
        <v/>
      </c>
      <c r="CD94" s="356" t="str">
        <f>IF('Marks Entry'!AQ96="","",'Marks Entry'!AQ96)</f>
        <v/>
      </c>
      <c r="CE94" s="356" t="str">
        <f>IF('Marks Entry'!AR96="","",'Marks Entry'!AR96)</f>
        <v/>
      </c>
      <c r="CF94" s="356" t="str">
        <f t="shared" si="185"/>
        <v/>
      </c>
      <c r="CG94" s="380" t="str">
        <f t="shared" si="186"/>
        <v/>
      </c>
      <c r="CH94" s="377" t="str">
        <f>IF(AND($B94="NSO",$E94=""),"",IF(AND('Marks Entry'!AS96="AB",'Marks Entry'!AT96="AB"),"AB",IF(AND('Marks Entry'!AS96="ML",'Marks Entry'!AT96="ML"),"RE",IF('Marks Entry'!AS96="","",ROUNDUP(('Marks Entry'!AS96+'Marks Entry'!AT96)*30/100,0)))))</f>
        <v/>
      </c>
      <c r="CI94" s="381" t="str">
        <f t="shared" si="187"/>
        <v/>
      </c>
      <c r="CJ94" s="361">
        <f t="shared" si="188"/>
        <v>0</v>
      </c>
      <c r="CK94" s="361">
        <f t="shared" si="189"/>
        <v>0</v>
      </c>
      <c r="CL94" s="362" t="str">
        <f t="shared" si="190"/>
        <v/>
      </c>
      <c r="CM94" s="361" t="str">
        <f t="shared" si="191"/>
        <v/>
      </c>
      <c r="CN94" s="361" t="str">
        <f t="shared" si="192"/>
        <v/>
      </c>
      <c r="CO94" s="361" t="str">
        <f t="shared" si="193"/>
        <v/>
      </c>
      <c r="CP94" s="363" t="str">
        <f>IF('Marks Entry'!AU96="","",'Marks Entry'!AU96)</f>
        <v/>
      </c>
      <c r="CQ94" s="356" t="str">
        <f>IF('Marks Entry'!AW96="","",'Marks Entry'!AW96)</f>
        <v/>
      </c>
      <c r="CR94" s="356" t="str">
        <f>IF('Marks Entry'!AX96="","",'Marks Entry'!AX96)</f>
        <v/>
      </c>
      <c r="CS94" s="356" t="str">
        <f>IF('Marks Entry'!AY96="","",'Marks Entry'!AY96)</f>
        <v/>
      </c>
      <c r="CT94" s="357" t="str">
        <f t="shared" si="194"/>
        <v/>
      </c>
      <c r="CU94" s="380" t="str">
        <f t="shared" si="195"/>
        <v/>
      </c>
      <c r="CV94" s="356" t="str">
        <f>IF('Marks Entry'!AZ96="","",'Marks Entry'!AZ96)</f>
        <v/>
      </c>
      <c r="CW94" s="356" t="str">
        <f>IF('Marks Entry'!BA96="","",'Marks Entry'!BA96)</f>
        <v/>
      </c>
      <c r="CX94" s="356" t="str">
        <f t="shared" si="196"/>
        <v/>
      </c>
      <c r="CY94" s="380" t="str">
        <f t="shared" si="197"/>
        <v/>
      </c>
      <c r="CZ94" s="377" t="str">
        <f>IF(AND($B94="NSO",$E94=""),"",IF(AND('Marks Entry'!BB96="AB",'Marks Entry'!BC96="AB"),"AB",IF(AND('Marks Entry'!BB96="ML",'Marks Entry'!BC96="ML"),"RE",IF('Marks Entry'!BB96="","",ROUNDUP(('Marks Entry'!BB96+'Marks Entry'!BC96)*30/100,0)))))</f>
        <v/>
      </c>
      <c r="DA94" s="381" t="str">
        <f t="shared" si="198"/>
        <v/>
      </c>
      <c r="DB94" s="361">
        <f t="shared" si="199"/>
        <v>0</v>
      </c>
      <c r="DC94" s="361">
        <f t="shared" si="200"/>
        <v>0</v>
      </c>
      <c r="DD94" s="362" t="str">
        <f t="shared" si="201"/>
        <v/>
      </c>
      <c r="DE94" s="361" t="str">
        <f t="shared" si="202"/>
        <v/>
      </c>
      <c r="DF94" s="361" t="str">
        <f t="shared" si="203"/>
        <v/>
      </c>
      <c r="DG94" s="361" t="str">
        <f t="shared" si="204"/>
        <v/>
      </c>
      <c r="DH94" s="361">
        <f t="shared" si="205"/>
        <v>0</v>
      </c>
      <c r="DI94" s="382" t="str">
        <f t="shared" si="206"/>
        <v/>
      </c>
      <c r="DJ94" s="382" t="str">
        <f t="shared" si="207"/>
        <v/>
      </c>
      <c r="DK94" s="382" t="str">
        <f t="shared" si="208"/>
        <v/>
      </c>
      <c r="DL94" s="382" t="str">
        <f t="shared" si="209"/>
        <v/>
      </c>
      <c r="DM94" s="382" t="str">
        <f t="shared" si="210"/>
        <v/>
      </c>
      <c r="DN94" s="382" t="str">
        <f t="shared" si="211"/>
        <v/>
      </c>
      <c r="DO94" s="365">
        <f t="shared" si="212"/>
        <v>0</v>
      </c>
      <c r="DP94" s="365">
        <f t="shared" si="213"/>
        <v>0</v>
      </c>
      <c r="DQ94" s="365">
        <f t="shared" si="214"/>
        <v>0</v>
      </c>
      <c r="DR94" s="365">
        <f t="shared" si="215"/>
        <v>0</v>
      </c>
      <c r="DS94" s="365">
        <f t="shared" si="216"/>
        <v>0</v>
      </c>
      <c r="DT94" s="383" t="str">
        <f t="shared" si="217"/>
        <v/>
      </c>
      <c r="DU94" s="482" t="str">
        <f>IF('Marks Entry'!BD96="","",'Marks Entry'!BD96)</f>
        <v/>
      </c>
      <c r="DV94" s="482" t="str">
        <f>IF('Marks Entry'!BE96="","",'Marks Entry'!BE96)</f>
        <v/>
      </c>
      <c r="DW94" s="482" t="str">
        <f>IF('Marks Entry'!BF96="","",'Marks Entry'!BF96)</f>
        <v/>
      </c>
      <c r="DX94" s="384" t="str">
        <f t="shared" si="218"/>
        <v/>
      </c>
      <c r="DY94" s="356" t="str">
        <f t="shared" si="219"/>
        <v/>
      </c>
      <c r="DZ94" s="385" t="str">
        <f t="shared" si="220"/>
        <v/>
      </c>
      <c r="EA94" s="356" t="str">
        <f t="shared" si="221"/>
        <v/>
      </c>
      <c r="EB94" s="385" t="str">
        <f t="shared" si="222"/>
        <v/>
      </c>
      <c r="EC94" s="356" t="str">
        <f t="shared" si="223"/>
        <v/>
      </c>
      <c r="ED94" s="356" t="str">
        <f t="shared" si="224"/>
        <v/>
      </c>
      <c r="EE94" s="356" t="str">
        <f t="shared" si="225"/>
        <v/>
      </c>
      <c r="EF94" s="386" t="str">
        <f t="shared" si="226"/>
        <v/>
      </c>
      <c r="EG94" s="385" t="str">
        <f t="shared" si="227"/>
        <v/>
      </c>
      <c r="EH94" s="356" t="str">
        <f t="shared" si="228"/>
        <v/>
      </c>
      <c r="EI94" s="356" t="str">
        <f t="shared" si="229"/>
        <v/>
      </c>
      <c r="EJ94" s="356" t="str">
        <f t="shared" si="230"/>
        <v/>
      </c>
      <c r="EK94" s="356" t="str">
        <f t="shared" si="231"/>
        <v/>
      </c>
      <c r="EL94" s="385" t="str">
        <f t="shared" si="232"/>
        <v/>
      </c>
      <c r="EM94" s="356" t="str">
        <f t="shared" si="233"/>
        <v/>
      </c>
      <c r="EN94" s="356" t="str">
        <f t="shared" si="234"/>
        <v/>
      </c>
      <c r="EO94" s="356" t="str">
        <f t="shared" si="235"/>
        <v/>
      </c>
      <c r="EP94" s="356" t="str">
        <f t="shared" si="236"/>
        <v/>
      </c>
      <c r="EQ94" s="385" t="str">
        <f t="shared" si="237"/>
        <v/>
      </c>
      <c r="ER94" s="356" t="str">
        <f t="shared" si="238"/>
        <v/>
      </c>
      <c r="ES94" s="356" t="str">
        <f t="shared" si="239"/>
        <v/>
      </c>
      <c r="ET94" s="356" t="str">
        <f t="shared" si="240"/>
        <v/>
      </c>
      <c r="EU94" s="356" t="str">
        <f t="shared" si="241"/>
        <v/>
      </c>
      <c r="EV94" s="385" t="str">
        <f t="shared" si="242"/>
        <v/>
      </c>
      <c r="EW94" s="385" t="str">
        <f t="shared" si="243"/>
        <v/>
      </c>
      <c r="EX94" s="387" t="str">
        <f>IF('Student DATA Entry'!I91="","",'Student DATA Entry'!I91)</f>
        <v/>
      </c>
      <c r="EY94" s="388" t="str">
        <f>IF('Student DATA Entry'!J91="","",'Student DATA Entry'!J91)</f>
        <v/>
      </c>
      <c r="EZ94" s="373" t="str">
        <f t="shared" si="244"/>
        <v xml:space="preserve">      </v>
      </c>
      <c r="FA94" s="373" t="str">
        <f t="shared" si="245"/>
        <v xml:space="preserve">      </v>
      </c>
      <c r="FB94" s="373" t="str">
        <f t="shared" si="246"/>
        <v xml:space="preserve">      </v>
      </c>
      <c r="FC94" s="373" t="str">
        <f t="shared" si="247"/>
        <v xml:space="preserve">              </v>
      </c>
      <c r="FD94" s="373" t="str">
        <f t="shared" si="248"/>
        <v xml:space="preserve"> </v>
      </c>
      <c r="FE94" s="484" t="str">
        <f t="shared" si="249"/>
        <v/>
      </c>
      <c r="FF94" s="390" t="str">
        <f t="shared" si="250"/>
        <v/>
      </c>
      <c r="FG94" s="483" t="str">
        <f t="shared" si="251"/>
        <v/>
      </c>
      <c r="FH94" s="392" t="str">
        <f t="shared" si="140"/>
        <v/>
      </c>
      <c r="FI94" s="482" t="str">
        <f t="shared" si="252"/>
        <v/>
      </c>
    </row>
    <row r="95" spans="1:165" s="393" customFormat="1" ht="22" customHeight="1">
      <c r="A95" s="375">
        <v>90</v>
      </c>
      <c r="B95" s="376" t="str">
        <f>IF('Marks Entry'!B97="","",VALUE('Marks Entry'!B97))</f>
        <v/>
      </c>
      <c r="C95" s="377" t="str">
        <f>IF('Marks Entry'!C97="","",'Marks Entry'!C97)</f>
        <v/>
      </c>
      <c r="D95" s="378" t="str">
        <f>IF('Marks Entry'!D97="","",'Marks Entry'!D97)</f>
        <v/>
      </c>
      <c r="E95" s="379" t="str">
        <f>IF('Marks Entry'!E97="","",'Marks Entry'!E97)</f>
        <v/>
      </c>
      <c r="F95" s="379" t="str">
        <f>IF('Marks Entry'!F97="","",'Marks Entry'!F97)</f>
        <v/>
      </c>
      <c r="G95" s="379" t="str">
        <f>IF('Marks Entry'!G97="","",'Marks Entry'!G97)</f>
        <v/>
      </c>
      <c r="H95" s="356" t="str">
        <f>IF('Marks Entry'!H97="","",'Marks Entry'!H97)</f>
        <v/>
      </c>
      <c r="I95" s="356" t="str">
        <f>IF('Marks Entry'!I97="","",'Marks Entry'!I97)</f>
        <v/>
      </c>
      <c r="J95" s="356" t="str">
        <f>IF('Marks Entry'!J97="","",'Marks Entry'!J97)</f>
        <v/>
      </c>
      <c r="K95" s="356" t="str">
        <f>IF('Marks Entry'!K97="","",'Marks Entry'!K97)</f>
        <v/>
      </c>
      <c r="L95" s="356" t="str">
        <f>IF('Marks Entry'!L97="","",'Marks Entry'!L97)</f>
        <v/>
      </c>
      <c r="M95" s="357" t="str">
        <f t="shared" si="141"/>
        <v/>
      </c>
      <c r="N95" s="380" t="str">
        <f t="shared" si="142"/>
        <v/>
      </c>
      <c r="O95" s="356" t="str">
        <f>IF('Marks Entry'!M97="","",'Marks Entry'!M97)</f>
        <v/>
      </c>
      <c r="P95" s="380" t="str">
        <f t="shared" si="143"/>
        <v/>
      </c>
      <c r="Q95" s="377" t="str">
        <f>IF(AND($B95="NSO",$E95="",O95=""),"",IF(AND('Marks Entry'!N97="AB"),"AB",IF(AND('Marks Entry'!N97="ML"),"RE",IF('Marks Entry'!N97="","",ROUNDUP('Marks Entry'!N97*30/100,0)))))</f>
        <v/>
      </c>
      <c r="R95" s="381" t="str">
        <f t="shared" si="144"/>
        <v/>
      </c>
      <c r="S95" s="361">
        <f t="shared" si="145"/>
        <v>0</v>
      </c>
      <c r="T95" s="361">
        <f t="shared" si="146"/>
        <v>0</v>
      </c>
      <c r="U95" s="362" t="str">
        <f t="shared" si="147"/>
        <v/>
      </c>
      <c r="V95" s="361" t="str">
        <f t="shared" si="148"/>
        <v/>
      </c>
      <c r="W95" s="361" t="str">
        <f t="shared" si="149"/>
        <v/>
      </c>
      <c r="X95" s="361" t="str">
        <f t="shared" si="150"/>
        <v/>
      </c>
      <c r="Y95" s="356" t="str">
        <f>IF('Marks Entry'!O97="","",'Marks Entry'!O97)</f>
        <v/>
      </c>
      <c r="Z95" s="356" t="str">
        <f>IF('Marks Entry'!P97="","",'Marks Entry'!P97)</f>
        <v/>
      </c>
      <c r="AA95" s="356" t="str">
        <f>IF('Marks Entry'!Q97="","",'Marks Entry'!Q97)</f>
        <v/>
      </c>
      <c r="AB95" s="357" t="str">
        <f t="shared" si="151"/>
        <v/>
      </c>
      <c r="AC95" s="380" t="str">
        <f t="shared" si="152"/>
        <v/>
      </c>
      <c r="AD95" s="356" t="str">
        <f>IF('Marks Entry'!R97="","",'Marks Entry'!R97)</f>
        <v/>
      </c>
      <c r="AE95" s="380" t="str">
        <f t="shared" si="153"/>
        <v/>
      </c>
      <c r="AF95" s="377" t="str">
        <f>IF(AND($B95="NSO",$E95=""),"",IF(AND('Marks Entry'!S97="AB"),"AB",IF(AND('Marks Entry'!S97="ML"),"RE",IF('Marks Entry'!S97="","",ROUNDUP('Marks Entry'!S97*30/100,0)))))</f>
        <v/>
      </c>
      <c r="AG95" s="381" t="str">
        <f t="shared" si="154"/>
        <v/>
      </c>
      <c r="AH95" s="361">
        <f t="shared" si="155"/>
        <v>0</v>
      </c>
      <c r="AI95" s="361">
        <f t="shared" si="156"/>
        <v>0</v>
      </c>
      <c r="AJ95" s="362" t="str">
        <f t="shared" si="157"/>
        <v/>
      </c>
      <c r="AK95" s="361" t="str">
        <f t="shared" si="158"/>
        <v/>
      </c>
      <c r="AL95" s="361" t="str">
        <f t="shared" si="159"/>
        <v/>
      </c>
      <c r="AM95" s="361" t="str">
        <f t="shared" si="160"/>
        <v/>
      </c>
      <c r="AN95" s="363" t="str">
        <f>IF('Marks Entry'!T97="","",'Marks Entry'!T97)</f>
        <v/>
      </c>
      <c r="AO95" s="356" t="str">
        <f>IF('Marks Entry'!V97="","",'Marks Entry'!V97)</f>
        <v/>
      </c>
      <c r="AP95" s="356" t="str">
        <f>IF('Marks Entry'!W97="","",'Marks Entry'!W97)</f>
        <v/>
      </c>
      <c r="AQ95" s="356" t="str">
        <f>IF('Marks Entry'!X97="","",'Marks Entry'!X97)</f>
        <v/>
      </c>
      <c r="AR95" s="357" t="str">
        <f t="shared" si="161"/>
        <v/>
      </c>
      <c r="AS95" s="380" t="str">
        <f t="shared" si="162"/>
        <v/>
      </c>
      <c r="AT95" s="356" t="str">
        <f>IF('Marks Entry'!Y97="","",'Marks Entry'!Y97)</f>
        <v/>
      </c>
      <c r="AU95" s="356" t="str">
        <f>IF('Marks Entry'!Z97="","",'Marks Entry'!Z97)</f>
        <v/>
      </c>
      <c r="AV95" s="356" t="str">
        <f t="shared" si="163"/>
        <v/>
      </c>
      <c r="AW95" s="380" t="str">
        <f t="shared" si="164"/>
        <v/>
      </c>
      <c r="AX95" s="377" t="str">
        <f>IF(AND($B95="NSO",$E95=""),"",IF(AND('Marks Entry'!AA97="AB",'Marks Entry'!AB97="AB"),"AB",IF(AND('Marks Entry'!AA97="ML",'Marks Entry'!AB97="ML"),"RE",IF('Marks Entry'!AA97="","",ROUNDUP(('Marks Entry'!AA97+'Marks Entry'!AB97)*30/100,0)))))</f>
        <v/>
      </c>
      <c r="AY95" s="381" t="str">
        <f t="shared" si="165"/>
        <v/>
      </c>
      <c r="AZ95" s="361">
        <f t="shared" si="166"/>
        <v>0</v>
      </c>
      <c r="BA95" s="361">
        <f t="shared" si="167"/>
        <v>0</v>
      </c>
      <c r="BB95" s="362" t="str">
        <f t="shared" si="168"/>
        <v/>
      </c>
      <c r="BC95" s="361" t="str">
        <f t="shared" si="169"/>
        <v/>
      </c>
      <c r="BD95" s="361" t="str">
        <f t="shared" si="170"/>
        <v/>
      </c>
      <c r="BE95" s="361" t="str">
        <f t="shared" si="171"/>
        <v/>
      </c>
      <c r="BF95" s="363" t="str">
        <f>IF('Marks Entry'!AC97="","",'Marks Entry'!AC97)</f>
        <v/>
      </c>
      <c r="BG95" s="356" t="str">
        <f>IF('Marks Entry'!AE97="","",'Marks Entry'!AE97)</f>
        <v/>
      </c>
      <c r="BH95" s="356" t="str">
        <f>IF('Marks Entry'!AF97="","",'Marks Entry'!AF97)</f>
        <v/>
      </c>
      <c r="BI95" s="356" t="str">
        <f>IF('Marks Entry'!AG97="","",'Marks Entry'!AG97)</f>
        <v/>
      </c>
      <c r="BJ95" s="357" t="str">
        <f t="shared" si="172"/>
        <v/>
      </c>
      <c r="BK95" s="380" t="str">
        <f t="shared" si="173"/>
        <v/>
      </c>
      <c r="BL95" s="356" t="str">
        <f>IF('Marks Entry'!AH97="","",'Marks Entry'!AH97)</f>
        <v/>
      </c>
      <c r="BM95" s="356" t="str">
        <f>IF('Marks Entry'!AI97="","",'Marks Entry'!AI97)</f>
        <v/>
      </c>
      <c r="BN95" s="356" t="str">
        <f t="shared" si="174"/>
        <v/>
      </c>
      <c r="BO95" s="380" t="str">
        <f t="shared" si="175"/>
        <v/>
      </c>
      <c r="BP95" s="377" t="str">
        <f>IF(AND($B95="NSO",$E95=""),"",IF(AND('Marks Entry'!AJ97="AB",'Marks Entry'!AK97="AB"),"AB",IF(AND('Marks Entry'!AJ97="ML",'Marks Entry'!AK97="ML"),"RE",IF('Marks Entry'!AJ97="","",ROUNDUP(('Marks Entry'!AJ97+'Marks Entry'!AK97)*30/100,0)))))</f>
        <v/>
      </c>
      <c r="BQ95" s="381" t="str">
        <f t="shared" si="176"/>
        <v/>
      </c>
      <c r="BR95" s="361">
        <f t="shared" si="177"/>
        <v>0</v>
      </c>
      <c r="BS95" s="361">
        <f t="shared" si="178"/>
        <v>0</v>
      </c>
      <c r="BT95" s="362" t="str">
        <f t="shared" si="179"/>
        <v/>
      </c>
      <c r="BU95" s="361" t="str">
        <f t="shared" si="180"/>
        <v/>
      </c>
      <c r="BV95" s="361" t="str">
        <f t="shared" si="181"/>
        <v/>
      </c>
      <c r="BW95" s="361" t="str">
        <f t="shared" si="182"/>
        <v/>
      </c>
      <c r="BX95" s="363" t="str">
        <f>IF('Marks Entry'!AL97="","",'Marks Entry'!AL97)</f>
        <v/>
      </c>
      <c r="BY95" s="356" t="str">
        <f>IF('Marks Entry'!AN97="","",'Marks Entry'!AN97)</f>
        <v/>
      </c>
      <c r="BZ95" s="356" t="str">
        <f>IF('Marks Entry'!AO97="","",'Marks Entry'!AO97)</f>
        <v/>
      </c>
      <c r="CA95" s="356" t="str">
        <f>IF('Marks Entry'!AP97="","",'Marks Entry'!AP97)</f>
        <v/>
      </c>
      <c r="CB95" s="357" t="str">
        <f t="shared" si="183"/>
        <v/>
      </c>
      <c r="CC95" s="380" t="str">
        <f t="shared" si="184"/>
        <v/>
      </c>
      <c r="CD95" s="356" t="str">
        <f>IF('Marks Entry'!AQ97="","",'Marks Entry'!AQ97)</f>
        <v/>
      </c>
      <c r="CE95" s="356" t="str">
        <f>IF('Marks Entry'!AR97="","",'Marks Entry'!AR97)</f>
        <v/>
      </c>
      <c r="CF95" s="356" t="str">
        <f t="shared" si="185"/>
        <v/>
      </c>
      <c r="CG95" s="380" t="str">
        <f t="shared" si="186"/>
        <v/>
      </c>
      <c r="CH95" s="377" t="str">
        <f>IF(AND($B95="NSO",$E95=""),"",IF(AND('Marks Entry'!AS97="AB",'Marks Entry'!AT97="AB"),"AB",IF(AND('Marks Entry'!AS97="ML",'Marks Entry'!AT97="ML"),"RE",IF('Marks Entry'!AS97="","",ROUNDUP(('Marks Entry'!AS97+'Marks Entry'!AT97)*30/100,0)))))</f>
        <v/>
      </c>
      <c r="CI95" s="381" t="str">
        <f t="shared" si="187"/>
        <v/>
      </c>
      <c r="CJ95" s="361">
        <f t="shared" si="188"/>
        <v>0</v>
      </c>
      <c r="CK95" s="361">
        <f t="shared" si="189"/>
        <v>0</v>
      </c>
      <c r="CL95" s="362" t="str">
        <f t="shared" si="190"/>
        <v/>
      </c>
      <c r="CM95" s="361" t="str">
        <f t="shared" si="191"/>
        <v/>
      </c>
      <c r="CN95" s="361" t="str">
        <f t="shared" si="192"/>
        <v/>
      </c>
      <c r="CO95" s="361" t="str">
        <f t="shared" si="193"/>
        <v/>
      </c>
      <c r="CP95" s="363" t="str">
        <f>IF('Marks Entry'!AU97="","",'Marks Entry'!AU97)</f>
        <v/>
      </c>
      <c r="CQ95" s="356" t="str">
        <f>IF('Marks Entry'!AW97="","",'Marks Entry'!AW97)</f>
        <v/>
      </c>
      <c r="CR95" s="356" t="str">
        <f>IF('Marks Entry'!AX97="","",'Marks Entry'!AX97)</f>
        <v/>
      </c>
      <c r="CS95" s="356" t="str">
        <f>IF('Marks Entry'!AY97="","",'Marks Entry'!AY97)</f>
        <v/>
      </c>
      <c r="CT95" s="357" t="str">
        <f t="shared" si="194"/>
        <v/>
      </c>
      <c r="CU95" s="380" t="str">
        <f t="shared" si="195"/>
        <v/>
      </c>
      <c r="CV95" s="356" t="str">
        <f>IF('Marks Entry'!AZ97="","",'Marks Entry'!AZ97)</f>
        <v/>
      </c>
      <c r="CW95" s="356" t="str">
        <f>IF('Marks Entry'!BA97="","",'Marks Entry'!BA97)</f>
        <v/>
      </c>
      <c r="CX95" s="356" t="str">
        <f t="shared" si="196"/>
        <v/>
      </c>
      <c r="CY95" s="380" t="str">
        <f t="shared" si="197"/>
        <v/>
      </c>
      <c r="CZ95" s="377" t="str">
        <f>IF(AND($B95="NSO",$E95=""),"",IF(AND('Marks Entry'!BB97="AB",'Marks Entry'!BC97="AB"),"AB",IF(AND('Marks Entry'!BB97="ML",'Marks Entry'!BC97="ML"),"RE",IF('Marks Entry'!BB97="","",ROUNDUP(('Marks Entry'!BB97+'Marks Entry'!BC97)*30/100,0)))))</f>
        <v/>
      </c>
      <c r="DA95" s="381" t="str">
        <f t="shared" si="198"/>
        <v/>
      </c>
      <c r="DB95" s="361">
        <f t="shared" si="199"/>
        <v>0</v>
      </c>
      <c r="DC95" s="361">
        <f t="shared" si="200"/>
        <v>0</v>
      </c>
      <c r="DD95" s="362" t="str">
        <f t="shared" si="201"/>
        <v/>
      </c>
      <c r="DE95" s="361" t="str">
        <f t="shared" si="202"/>
        <v/>
      </c>
      <c r="DF95" s="361" t="str">
        <f t="shared" si="203"/>
        <v/>
      </c>
      <c r="DG95" s="361" t="str">
        <f t="shared" si="204"/>
        <v/>
      </c>
      <c r="DH95" s="361">
        <f t="shared" si="205"/>
        <v>0</v>
      </c>
      <c r="DI95" s="382" t="str">
        <f t="shared" si="206"/>
        <v/>
      </c>
      <c r="DJ95" s="382" t="str">
        <f t="shared" si="207"/>
        <v/>
      </c>
      <c r="DK95" s="382" t="str">
        <f t="shared" si="208"/>
        <v/>
      </c>
      <c r="DL95" s="382" t="str">
        <f t="shared" si="209"/>
        <v/>
      </c>
      <c r="DM95" s="382" t="str">
        <f t="shared" si="210"/>
        <v/>
      </c>
      <c r="DN95" s="382" t="str">
        <f t="shared" si="211"/>
        <v/>
      </c>
      <c r="DO95" s="365">
        <f t="shared" si="212"/>
        <v>0</v>
      </c>
      <c r="DP95" s="365">
        <f t="shared" si="213"/>
        <v>0</v>
      </c>
      <c r="DQ95" s="365">
        <f t="shared" si="214"/>
        <v>0</v>
      </c>
      <c r="DR95" s="365">
        <f t="shared" si="215"/>
        <v>0</v>
      </c>
      <c r="DS95" s="365">
        <f t="shared" si="216"/>
        <v>0</v>
      </c>
      <c r="DT95" s="383" t="str">
        <f t="shared" si="217"/>
        <v/>
      </c>
      <c r="DU95" s="482" t="str">
        <f>IF('Marks Entry'!BD97="","",'Marks Entry'!BD97)</f>
        <v/>
      </c>
      <c r="DV95" s="482" t="str">
        <f>IF('Marks Entry'!BE97="","",'Marks Entry'!BE97)</f>
        <v/>
      </c>
      <c r="DW95" s="482" t="str">
        <f>IF('Marks Entry'!BF97="","",'Marks Entry'!BF97)</f>
        <v/>
      </c>
      <c r="DX95" s="384" t="str">
        <f t="shared" si="218"/>
        <v/>
      </c>
      <c r="DY95" s="356" t="str">
        <f t="shared" si="219"/>
        <v/>
      </c>
      <c r="DZ95" s="385" t="str">
        <f t="shared" si="220"/>
        <v/>
      </c>
      <c r="EA95" s="356" t="str">
        <f t="shared" si="221"/>
        <v/>
      </c>
      <c r="EB95" s="385" t="str">
        <f t="shared" si="222"/>
        <v/>
      </c>
      <c r="EC95" s="356" t="str">
        <f t="shared" si="223"/>
        <v/>
      </c>
      <c r="ED95" s="356" t="str">
        <f t="shared" si="224"/>
        <v/>
      </c>
      <c r="EE95" s="356" t="str">
        <f t="shared" si="225"/>
        <v/>
      </c>
      <c r="EF95" s="386" t="str">
        <f t="shared" si="226"/>
        <v/>
      </c>
      <c r="EG95" s="385" t="str">
        <f t="shared" si="227"/>
        <v/>
      </c>
      <c r="EH95" s="356" t="str">
        <f t="shared" si="228"/>
        <v/>
      </c>
      <c r="EI95" s="356" t="str">
        <f t="shared" si="229"/>
        <v/>
      </c>
      <c r="EJ95" s="356" t="str">
        <f t="shared" si="230"/>
        <v/>
      </c>
      <c r="EK95" s="356" t="str">
        <f t="shared" si="231"/>
        <v/>
      </c>
      <c r="EL95" s="385" t="str">
        <f t="shared" si="232"/>
        <v/>
      </c>
      <c r="EM95" s="356" t="str">
        <f t="shared" si="233"/>
        <v/>
      </c>
      <c r="EN95" s="356" t="str">
        <f t="shared" si="234"/>
        <v/>
      </c>
      <c r="EO95" s="356" t="str">
        <f t="shared" si="235"/>
        <v/>
      </c>
      <c r="EP95" s="356" t="str">
        <f t="shared" si="236"/>
        <v/>
      </c>
      <c r="EQ95" s="385" t="str">
        <f t="shared" si="237"/>
        <v/>
      </c>
      <c r="ER95" s="356" t="str">
        <f t="shared" si="238"/>
        <v/>
      </c>
      <c r="ES95" s="356" t="str">
        <f t="shared" si="239"/>
        <v/>
      </c>
      <c r="ET95" s="356" t="str">
        <f t="shared" si="240"/>
        <v/>
      </c>
      <c r="EU95" s="356" t="str">
        <f t="shared" si="241"/>
        <v/>
      </c>
      <c r="EV95" s="385" t="str">
        <f t="shared" si="242"/>
        <v/>
      </c>
      <c r="EW95" s="385" t="str">
        <f t="shared" si="243"/>
        <v/>
      </c>
      <c r="EX95" s="387" t="str">
        <f>IF('Student DATA Entry'!I92="","",'Student DATA Entry'!I92)</f>
        <v/>
      </c>
      <c r="EY95" s="388" t="str">
        <f>IF('Student DATA Entry'!J92="","",'Student DATA Entry'!J92)</f>
        <v/>
      </c>
      <c r="EZ95" s="373" t="str">
        <f t="shared" si="244"/>
        <v xml:space="preserve">      </v>
      </c>
      <c r="FA95" s="373" t="str">
        <f t="shared" si="245"/>
        <v xml:space="preserve">      </v>
      </c>
      <c r="FB95" s="373" t="str">
        <f t="shared" si="246"/>
        <v xml:space="preserve">      </v>
      </c>
      <c r="FC95" s="373" t="str">
        <f t="shared" si="247"/>
        <v xml:space="preserve">              </v>
      </c>
      <c r="FD95" s="373" t="str">
        <f t="shared" si="248"/>
        <v xml:space="preserve"> </v>
      </c>
      <c r="FE95" s="484" t="str">
        <f t="shared" si="249"/>
        <v/>
      </c>
      <c r="FF95" s="390" t="str">
        <f t="shared" si="250"/>
        <v/>
      </c>
      <c r="FG95" s="483" t="str">
        <f t="shared" si="251"/>
        <v/>
      </c>
      <c r="FH95" s="392" t="str">
        <f t="shared" si="140"/>
        <v/>
      </c>
      <c r="FI95" s="482" t="str">
        <f t="shared" si="252"/>
        <v/>
      </c>
    </row>
    <row r="96" spans="1:165" s="393" customFormat="1" ht="22" customHeight="1">
      <c r="A96" s="375">
        <v>91</v>
      </c>
      <c r="B96" s="376" t="str">
        <f>IF('Marks Entry'!B98="","",VALUE('Marks Entry'!B98))</f>
        <v/>
      </c>
      <c r="C96" s="377" t="str">
        <f>IF('Marks Entry'!C98="","",'Marks Entry'!C98)</f>
        <v/>
      </c>
      <c r="D96" s="378" t="str">
        <f>IF('Marks Entry'!D98="","",'Marks Entry'!D98)</f>
        <v/>
      </c>
      <c r="E96" s="379" t="str">
        <f>IF('Marks Entry'!E98="","",'Marks Entry'!E98)</f>
        <v/>
      </c>
      <c r="F96" s="379" t="str">
        <f>IF('Marks Entry'!F98="","",'Marks Entry'!F98)</f>
        <v/>
      </c>
      <c r="G96" s="379" t="str">
        <f>IF('Marks Entry'!G98="","",'Marks Entry'!G98)</f>
        <v/>
      </c>
      <c r="H96" s="356" t="str">
        <f>IF('Marks Entry'!H98="","",'Marks Entry'!H98)</f>
        <v/>
      </c>
      <c r="I96" s="356" t="str">
        <f>IF('Marks Entry'!I98="","",'Marks Entry'!I98)</f>
        <v/>
      </c>
      <c r="J96" s="356" t="str">
        <f>IF('Marks Entry'!J98="","",'Marks Entry'!J98)</f>
        <v/>
      </c>
      <c r="K96" s="356" t="str">
        <f>IF('Marks Entry'!K98="","",'Marks Entry'!K98)</f>
        <v/>
      </c>
      <c r="L96" s="356" t="str">
        <f>IF('Marks Entry'!L98="","",'Marks Entry'!L98)</f>
        <v/>
      </c>
      <c r="M96" s="357" t="str">
        <f t="shared" si="141"/>
        <v/>
      </c>
      <c r="N96" s="380" t="str">
        <f t="shared" si="142"/>
        <v/>
      </c>
      <c r="O96" s="356" t="str">
        <f>IF('Marks Entry'!M98="","",'Marks Entry'!M98)</f>
        <v/>
      </c>
      <c r="P96" s="380" t="str">
        <f t="shared" si="143"/>
        <v/>
      </c>
      <c r="Q96" s="377" t="str">
        <f>IF(AND($B96="NSO",$E96="",O96=""),"",IF(AND('Marks Entry'!N98="AB"),"AB",IF(AND('Marks Entry'!N98="ML"),"RE",IF('Marks Entry'!N98="","",ROUNDUP('Marks Entry'!N98*30/100,0)))))</f>
        <v/>
      </c>
      <c r="R96" s="381" t="str">
        <f t="shared" si="144"/>
        <v/>
      </c>
      <c r="S96" s="361">
        <f t="shared" si="145"/>
        <v>0</v>
      </c>
      <c r="T96" s="361">
        <f t="shared" si="146"/>
        <v>0</v>
      </c>
      <c r="U96" s="362" t="str">
        <f t="shared" si="147"/>
        <v/>
      </c>
      <c r="V96" s="361" t="str">
        <f t="shared" si="148"/>
        <v/>
      </c>
      <c r="W96" s="361" t="str">
        <f t="shared" si="149"/>
        <v/>
      </c>
      <c r="X96" s="361" t="str">
        <f t="shared" si="150"/>
        <v/>
      </c>
      <c r="Y96" s="356" t="str">
        <f>IF('Marks Entry'!O98="","",'Marks Entry'!O98)</f>
        <v/>
      </c>
      <c r="Z96" s="356" t="str">
        <f>IF('Marks Entry'!P98="","",'Marks Entry'!P98)</f>
        <v/>
      </c>
      <c r="AA96" s="356" t="str">
        <f>IF('Marks Entry'!Q98="","",'Marks Entry'!Q98)</f>
        <v/>
      </c>
      <c r="AB96" s="357" t="str">
        <f t="shared" si="151"/>
        <v/>
      </c>
      <c r="AC96" s="380" t="str">
        <f t="shared" si="152"/>
        <v/>
      </c>
      <c r="AD96" s="356" t="str">
        <f>IF('Marks Entry'!R98="","",'Marks Entry'!R98)</f>
        <v/>
      </c>
      <c r="AE96" s="380" t="str">
        <f t="shared" si="153"/>
        <v/>
      </c>
      <c r="AF96" s="377" t="str">
        <f>IF(AND($B96="NSO",$E96=""),"",IF(AND('Marks Entry'!S98="AB"),"AB",IF(AND('Marks Entry'!S98="ML"),"RE",IF('Marks Entry'!S98="","",ROUNDUP('Marks Entry'!S98*30/100,0)))))</f>
        <v/>
      </c>
      <c r="AG96" s="381" t="str">
        <f t="shared" si="154"/>
        <v/>
      </c>
      <c r="AH96" s="361">
        <f t="shared" si="155"/>
        <v>0</v>
      </c>
      <c r="AI96" s="361">
        <f t="shared" si="156"/>
        <v>0</v>
      </c>
      <c r="AJ96" s="362" t="str">
        <f t="shared" si="157"/>
        <v/>
      </c>
      <c r="AK96" s="361" t="str">
        <f t="shared" si="158"/>
        <v/>
      </c>
      <c r="AL96" s="361" t="str">
        <f t="shared" si="159"/>
        <v/>
      </c>
      <c r="AM96" s="361" t="str">
        <f t="shared" si="160"/>
        <v/>
      </c>
      <c r="AN96" s="363" t="str">
        <f>IF('Marks Entry'!T98="","",'Marks Entry'!T98)</f>
        <v/>
      </c>
      <c r="AO96" s="356" t="str">
        <f>IF('Marks Entry'!V98="","",'Marks Entry'!V98)</f>
        <v/>
      </c>
      <c r="AP96" s="356" t="str">
        <f>IF('Marks Entry'!W98="","",'Marks Entry'!W98)</f>
        <v/>
      </c>
      <c r="AQ96" s="356" t="str">
        <f>IF('Marks Entry'!X98="","",'Marks Entry'!X98)</f>
        <v/>
      </c>
      <c r="AR96" s="357" t="str">
        <f t="shared" si="161"/>
        <v/>
      </c>
      <c r="AS96" s="380" t="str">
        <f t="shared" si="162"/>
        <v/>
      </c>
      <c r="AT96" s="356" t="str">
        <f>IF('Marks Entry'!Y98="","",'Marks Entry'!Y98)</f>
        <v/>
      </c>
      <c r="AU96" s="356" t="str">
        <f>IF('Marks Entry'!Z98="","",'Marks Entry'!Z98)</f>
        <v/>
      </c>
      <c r="AV96" s="356" t="str">
        <f t="shared" si="163"/>
        <v/>
      </c>
      <c r="AW96" s="380" t="str">
        <f t="shared" si="164"/>
        <v/>
      </c>
      <c r="AX96" s="377" t="str">
        <f>IF(AND($B96="NSO",$E96=""),"",IF(AND('Marks Entry'!AA98="AB",'Marks Entry'!AB98="AB"),"AB",IF(AND('Marks Entry'!AA98="ML",'Marks Entry'!AB98="ML"),"RE",IF('Marks Entry'!AA98="","",ROUNDUP(('Marks Entry'!AA98+'Marks Entry'!AB98)*30/100,0)))))</f>
        <v/>
      </c>
      <c r="AY96" s="381" t="str">
        <f t="shared" si="165"/>
        <v/>
      </c>
      <c r="AZ96" s="361">
        <f t="shared" si="166"/>
        <v>0</v>
      </c>
      <c r="BA96" s="361">
        <f t="shared" si="167"/>
        <v>0</v>
      </c>
      <c r="BB96" s="362" t="str">
        <f t="shared" si="168"/>
        <v/>
      </c>
      <c r="BC96" s="361" t="str">
        <f t="shared" si="169"/>
        <v/>
      </c>
      <c r="BD96" s="361" t="str">
        <f t="shared" si="170"/>
        <v/>
      </c>
      <c r="BE96" s="361" t="str">
        <f t="shared" si="171"/>
        <v/>
      </c>
      <c r="BF96" s="363" t="str">
        <f>IF('Marks Entry'!AC98="","",'Marks Entry'!AC98)</f>
        <v/>
      </c>
      <c r="BG96" s="356" t="str">
        <f>IF('Marks Entry'!AE98="","",'Marks Entry'!AE98)</f>
        <v/>
      </c>
      <c r="BH96" s="356" t="str">
        <f>IF('Marks Entry'!AF98="","",'Marks Entry'!AF98)</f>
        <v/>
      </c>
      <c r="BI96" s="356" t="str">
        <f>IF('Marks Entry'!AG98="","",'Marks Entry'!AG98)</f>
        <v/>
      </c>
      <c r="BJ96" s="357" t="str">
        <f t="shared" si="172"/>
        <v/>
      </c>
      <c r="BK96" s="380" t="str">
        <f t="shared" si="173"/>
        <v/>
      </c>
      <c r="BL96" s="356" t="str">
        <f>IF('Marks Entry'!AH98="","",'Marks Entry'!AH98)</f>
        <v/>
      </c>
      <c r="BM96" s="356" t="str">
        <f>IF('Marks Entry'!AI98="","",'Marks Entry'!AI98)</f>
        <v/>
      </c>
      <c r="BN96" s="356" t="str">
        <f t="shared" si="174"/>
        <v/>
      </c>
      <c r="BO96" s="380" t="str">
        <f t="shared" si="175"/>
        <v/>
      </c>
      <c r="BP96" s="377" t="str">
        <f>IF(AND($B96="NSO",$E96=""),"",IF(AND('Marks Entry'!AJ98="AB",'Marks Entry'!AK98="AB"),"AB",IF(AND('Marks Entry'!AJ98="ML",'Marks Entry'!AK98="ML"),"RE",IF('Marks Entry'!AJ98="","",ROUNDUP(('Marks Entry'!AJ98+'Marks Entry'!AK98)*30/100,0)))))</f>
        <v/>
      </c>
      <c r="BQ96" s="381" t="str">
        <f t="shared" si="176"/>
        <v/>
      </c>
      <c r="BR96" s="361">
        <f t="shared" si="177"/>
        <v>0</v>
      </c>
      <c r="BS96" s="361">
        <f t="shared" si="178"/>
        <v>0</v>
      </c>
      <c r="BT96" s="362" t="str">
        <f t="shared" si="179"/>
        <v/>
      </c>
      <c r="BU96" s="361" t="str">
        <f t="shared" si="180"/>
        <v/>
      </c>
      <c r="BV96" s="361" t="str">
        <f t="shared" si="181"/>
        <v/>
      </c>
      <c r="BW96" s="361" t="str">
        <f t="shared" si="182"/>
        <v/>
      </c>
      <c r="BX96" s="363" t="str">
        <f>IF('Marks Entry'!AL98="","",'Marks Entry'!AL98)</f>
        <v/>
      </c>
      <c r="BY96" s="356" t="str">
        <f>IF('Marks Entry'!AN98="","",'Marks Entry'!AN98)</f>
        <v/>
      </c>
      <c r="BZ96" s="356" t="str">
        <f>IF('Marks Entry'!AO98="","",'Marks Entry'!AO98)</f>
        <v/>
      </c>
      <c r="CA96" s="356" t="str">
        <f>IF('Marks Entry'!AP98="","",'Marks Entry'!AP98)</f>
        <v/>
      </c>
      <c r="CB96" s="357" t="str">
        <f t="shared" si="183"/>
        <v/>
      </c>
      <c r="CC96" s="380" t="str">
        <f t="shared" si="184"/>
        <v/>
      </c>
      <c r="CD96" s="356" t="str">
        <f>IF('Marks Entry'!AQ98="","",'Marks Entry'!AQ98)</f>
        <v/>
      </c>
      <c r="CE96" s="356" t="str">
        <f>IF('Marks Entry'!AR98="","",'Marks Entry'!AR98)</f>
        <v/>
      </c>
      <c r="CF96" s="356" t="str">
        <f t="shared" si="185"/>
        <v/>
      </c>
      <c r="CG96" s="380" t="str">
        <f t="shared" si="186"/>
        <v/>
      </c>
      <c r="CH96" s="377" t="str">
        <f>IF(AND($B96="NSO",$E96=""),"",IF(AND('Marks Entry'!AS98="AB",'Marks Entry'!AT98="AB"),"AB",IF(AND('Marks Entry'!AS98="ML",'Marks Entry'!AT98="ML"),"RE",IF('Marks Entry'!AS98="","",ROUNDUP(('Marks Entry'!AS98+'Marks Entry'!AT98)*30/100,0)))))</f>
        <v/>
      </c>
      <c r="CI96" s="381" t="str">
        <f t="shared" si="187"/>
        <v/>
      </c>
      <c r="CJ96" s="361">
        <f t="shared" si="188"/>
        <v>0</v>
      </c>
      <c r="CK96" s="361">
        <f t="shared" si="189"/>
        <v>0</v>
      </c>
      <c r="CL96" s="362" t="str">
        <f t="shared" si="190"/>
        <v/>
      </c>
      <c r="CM96" s="361" t="str">
        <f t="shared" si="191"/>
        <v/>
      </c>
      <c r="CN96" s="361" t="str">
        <f t="shared" si="192"/>
        <v/>
      </c>
      <c r="CO96" s="361" t="str">
        <f t="shared" si="193"/>
        <v/>
      </c>
      <c r="CP96" s="363" t="str">
        <f>IF('Marks Entry'!AU98="","",'Marks Entry'!AU98)</f>
        <v/>
      </c>
      <c r="CQ96" s="356" t="str">
        <f>IF('Marks Entry'!AW98="","",'Marks Entry'!AW98)</f>
        <v/>
      </c>
      <c r="CR96" s="356" t="str">
        <f>IF('Marks Entry'!AX98="","",'Marks Entry'!AX98)</f>
        <v/>
      </c>
      <c r="CS96" s="356" t="str">
        <f>IF('Marks Entry'!AY98="","",'Marks Entry'!AY98)</f>
        <v/>
      </c>
      <c r="CT96" s="357" t="str">
        <f t="shared" si="194"/>
        <v/>
      </c>
      <c r="CU96" s="380" t="str">
        <f t="shared" si="195"/>
        <v/>
      </c>
      <c r="CV96" s="356" t="str">
        <f>IF('Marks Entry'!AZ98="","",'Marks Entry'!AZ98)</f>
        <v/>
      </c>
      <c r="CW96" s="356" t="str">
        <f>IF('Marks Entry'!BA98="","",'Marks Entry'!BA98)</f>
        <v/>
      </c>
      <c r="CX96" s="356" t="str">
        <f t="shared" si="196"/>
        <v/>
      </c>
      <c r="CY96" s="380" t="str">
        <f t="shared" si="197"/>
        <v/>
      </c>
      <c r="CZ96" s="377" t="str">
        <f>IF(AND($B96="NSO",$E96=""),"",IF(AND('Marks Entry'!BB98="AB",'Marks Entry'!BC98="AB"),"AB",IF(AND('Marks Entry'!BB98="ML",'Marks Entry'!BC98="ML"),"RE",IF('Marks Entry'!BB98="","",ROUNDUP(('Marks Entry'!BB98+'Marks Entry'!BC98)*30/100,0)))))</f>
        <v/>
      </c>
      <c r="DA96" s="381" t="str">
        <f t="shared" si="198"/>
        <v/>
      </c>
      <c r="DB96" s="361">
        <f t="shared" si="199"/>
        <v>0</v>
      </c>
      <c r="DC96" s="361">
        <f t="shared" si="200"/>
        <v>0</v>
      </c>
      <c r="DD96" s="362" t="str">
        <f t="shared" si="201"/>
        <v/>
      </c>
      <c r="DE96" s="361" t="str">
        <f t="shared" si="202"/>
        <v/>
      </c>
      <c r="DF96" s="361" t="str">
        <f t="shared" si="203"/>
        <v/>
      </c>
      <c r="DG96" s="361" t="str">
        <f t="shared" si="204"/>
        <v/>
      </c>
      <c r="DH96" s="361">
        <f t="shared" si="205"/>
        <v>0</v>
      </c>
      <c r="DI96" s="382" t="str">
        <f t="shared" si="206"/>
        <v/>
      </c>
      <c r="DJ96" s="382" t="str">
        <f t="shared" si="207"/>
        <v/>
      </c>
      <c r="DK96" s="382" t="str">
        <f t="shared" si="208"/>
        <v/>
      </c>
      <c r="DL96" s="382" t="str">
        <f t="shared" si="209"/>
        <v/>
      </c>
      <c r="DM96" s="382" t="str">
        <f t="shared" si="210"/>
        <v/>
      </c>
      <c r="DN96" s="382" t="str">
        <f t="shared" si="211"/>
        <v/>
      </c>
      <c r="DO96" s="365">
        <f t="shared" si="212"/>
        <v>0</v>
      </c>
      <c r="DP96" s="365">
        <f t="shared" si="213"/>
        <v>0</v>
      </c>
      <c r="DQ96" s="365">
        <f t="shared" si="214"/>
        <v>0</v>
      </c>
      <c r="DR96" s="365">
        <f t="shared" si="215"/>
        <v>0</v>
      </c>
      <c r="DS96" s="365">
        <f t="shared" si="216"/>
        <v>0</v>
      </c>
      <c r="DT96" s="383" t="str">
        <f t="shared" si="217"/>
        <v/>
      </c>
      <c r="DU96" s="482" t="str">
        <f>IF('Marks Entry'!BD98="","",'Marks Entry'!BD98)</f>
        <v/>
      </c>
      <c r="DV96" s="482" t="str">
        <f>IF('Marks Entry'!BE98="","",'Marks Entry'!BE98)</f>
        <v/>
      </c>
      <c r="DW96" s="482" t="str">
        <f>IF('Marks Entry'!BF98="","",'Marks Entry'!BF98)</f>
        <v/>
      </c>
      <c r="DX96" s="384" t="str">
        <f t="shared" si="218"/>
        <v/>
      </c>
      <c r="DY96" s="356" t="str">
        <f t="shared" si="219"/>
        <v/>
      </c>
      <c r="DZ96" s="385" t="str">
        <f t="shared" si="220"/>
        <v/>
      </c>
      <c r="EA96" s="356" t="str">
        <f t="shared" si="221"/>
        <v/>
      </c>
      <c r="EB96" s="385" t="str">
        <f t="shared" si="222"/>
        <v/>
      </c>
      <c r="EC96" s="356" t="str">
        <f t="shared" si="223"/>
        <v/>
      </c>
      <c r="ED96" s="356" t="str">
        <f t="shared" si="224"/>
        <v/>
      </c>
      <c r="EE96" s="356" t="str">
        <f t="shared" si="225"/>
        <v/>
      </c>
      <c r="EF96" s="386" t="str">
        <f t="shared" si="226"/>
        <v/>
      </c>
      <c r="EG96" s="385" t="str">
        <f t="shared" si="227"/>
        <v/>
      </c>
      <c r="EH96" s="356" t="str">
        <f t="shared" si="228"/>
        <v/>
      </c>
      <c r="EI96" s="356" t="str">
        <f t="shared" si="229"/>
        <v/>
      </c>
      <c r="EJ96" s="356" t="str">
        <f t="shared" si="230"/>
        <v/>
      </c>
      <c r="EK96" s="356" t="str">
        <f t="shared" si="231"/>
        <v/>
      </c>
      <c r="EL96" s="385" t="str">
        <f t="shared" si="232"/>
        <v/>
      </c>
      <c r="EM96" s="356" t="str">
        <f t="shared" si="233"/>
        <v/>
      </c>
      <c r="EN96" s="356" t="str">
        <f t="shared" si="234"/>
        <v/>
      </c>
      <c r="EO96" s="356" t="str">
        <f t="shared" si="235"/>
        <v/>
      </c>
      <c r="EP96" s="356" t="str">
        <f t="shared" si="236"/>
        <v/>
      </c>
      <c r="EQ96" s="385" t="str">
        <f t="shared" si="237"/>
        <v/>
      </c>
      <c r="ER96" s="356" t="str">
        <f t="shared" si="238"/>
        <v/>
      </c>
      <c r="ES96" s="356" t="str">
        <f t="shared" si="239"/>
        <v/>
      </c>
      <c r="ET96" s="356" t="str">
        <f t="shared" si="240"/>
        <v/>
      </c>
      <c r="EU96" s="356" t="str">
        <f t="shared" si="241"/>
        <v/>
      </c>
      <c r="EV96" s="385" t="str">
        <f t="shared" si="242"/>
        <v/>
      </c>
      <c r="EW96" s="385" t="str">
        <f t="shared" si="243"/>
        <v/>
      </c>
      <c r="EX96" s="387" t="str">
        <f>IF('Student DATA Entry'!I93="","",'Student DATA Entry'!I93)</f>
        <v/>
      </c>
      <c r="EY96" s="388" t="str">
        <f>IF('Student DATA Entry'!J93="","",'Student DATA Entry'!J93)</f>
        <v/>
      </c>
      <c r="EZ96" s="373" t="str">
        <f t="shared" si="244"/>
        <v xml:space="preserve">      </v>
      </c>
      <c r="FA96" s="373" t="str">
        <f t="shared" si="245"/>
        <v xml:space="preserve">      </v>
      </c>
      <c r="FB96" s="373" t="str">
        <f t="shared" si="246"/>
        <v xml:space="preserve">      </v>
      </c>
      <c r="FC96" s="373" t="str">
        <f t="shared" si="247"/>
        <v xml:space="preserve">              </v>
      </c>
      <c r="FD96" s="373" t="str">
        <f t="shared" si="248"/>
        <v xml:space="preserve"> </v>
      </c>
      <c r="FE96" s="484" t="str">
        <f t="shared" si="249"/>
        <v/>
      </c>
      <c r="FF96" s="390" t="str">
        <f t="shared" si="250"/>
        <v/>
      </c>
      <c r="FG96" s="483" t="str">
        <f t="shared" si="251"/>
        <v/>
      </c>
      <c r="FH96" s="392" t="str">
        <f t="shared" si="140"/>
        <v/>
      </c>
      <c r="FI96" s="482" t="str">
        <f t="shared" si="252"/>
        <v/>
      </c>
    </row>
    <row r="97" spans="1:165" s="393" customFormat="1" ht="22" customHeight="1">
      <c r="A97" s="375">
        <v>92</v>
      </c>
      <c r="B97" s="376" t="str">
        <f>IF('Marks Entry'!B99="","",VALUE('Marks Entry'!B99))</f>
        <v/>
      </c>
      <c r="C97" s="377" t="str">
        <f>IF('Marks Entry'!C99="","",'Marks Entry'!C99)</f>
        <v/>
      </c>
      <c r="D97" s="378" t="str">
        <f>IF('Marks Entry'!D99="","",'Marks Entry'!D99)</f>
        <v/>
      </c>
      <c r="E97" s="379" t="str">
        <f>IF('Marks Entry'!E99="","",'Marks Entry'!E99)</f>
        <v/>
      </c>
      <c r="F97" s="379" t="str">
        <f>IF('Marks Entry'!F99="","",'Marks Entry'!F99)</f>
        <v/>
      </c>
      <c r="G97" s="379" t="str">
        <f>IF('Marks Entry'!G99="","",'Marks Entry'!G99)</f>
        <v/>
      </c>
      <c r="H97" s="356" t="str">
        <f>IF('Marks Entry'!H99="","",'Marks Entry'!H99)</f>
        <v/>
      </c>
      <c r="I97" s="356" t="str">
        <f>IF('Marks Entry'!I99="","",'Marks Entry'!I99)</f>
        <v/>
      </c>
      <c r="J97" s="356" t="str">
        <f>IF('Marks Entry'!J99="","",'Marks Entry'!J99)</f>
        <v/>
      </c>
      <c r="K97" s="356" t="str">
        <f>IF('Marks Entry'!K99="","",'Marks Entry'!K99)</f>
        <v/>
      </c>
      <c r="L97" s="356" t="str">
        <f>IF('Marks Entry'!L99="","",'Marks Entry'!L99)</f>
        <v/>
      </c>
      <c r="M97" s="357" t="str">
        <f t="shared" si="141"/>
        <v/>
      </c>
      <c r="N97" s="380" t="str">
        <f t="shared" si="142"/>
        <v/>
      </c>
      <c r="O97" s="356" t="str">
        <f>IF('Marks Entry'!M99="","",'Marks Entry'!M99)</f>
        <v/>
      </c>
      <c r="P97" s="380" t="str">
        <f t="shared" si="143"/>
        <v/>
      </c>
      <c r="Q97" s="377" t="str">
        <f>IF(AND($B97="NSO",$E97="",O97=""),"",IF(AND('Marks Entry'!N99="AB"),"AB",IF(AND('Marks Entry'!N99="ML"),"RE",IF('Marks Entry'!N99="","",ROUNDUP('Marks Entry'!N99*30/100,0)))))</f>
        <v/>
      </c>
      <c r="R97" s="381" t="str">
        <f t="shared" si="144"/>
        <v/>
      </c>
      <c r="S97" s="361">
        <f t="shared" si="145"/>
        <v>0</v>
      </c>
      <c r="T97" s="361">
        <f t="shared" si="146"/>
        <v>0</v>
      </c>
      <c r="U97" s="362" t="str">
        <f t="shared" si="147"/>
        <v/>
      </c>
      <c r="V97" s="361" t="str">
        <f t="shared" si="148"/>
        <v/>
      </c>
      <c r="W97" s="361" t="str">
        <f t="shared" si="149"/>
        <v/>
      </c>
      <c r="X97" s="361" t="str">
        <f t="shared" si="150"/>
        <v/>
      </c>
      <c r="Y97" s="356" t="str">
        <f>IF('Marks Entry'!O99="","",'Marks Entry'!O99)</f>
        <v/>
      </c>
      <c r="Z97" s="356" t="str">
        <f>IF('Marks Entry'!P99="","",'Marks Entry'!P99)</f>
        <v/>
      </c>
      <c r="AA97" s="356" t="str">
        <f>IF('Marks Entry'!Q99="","",'Marks Entry'!Q99)</f>
        <v/>
      </c>
      <c r="AB97" s="357" t="str">
        <f t="shared" si="151"/>
        <v/>
      </c>
      <c r="AC97" s="380" t="str">
        <f t="shared" si="152"/>
        <v/>
      </c>
      <c r="AD97" s="356" t="str">
        <f>IF('Marks Entry'!R99="","",'Marks Entry'!R99)</f>
        <v/>
      </c>
      <c r="AE97" s="380" t="str">
        <f t="shared" si="153"/>
        <v/>
      </c>
      <c r="AF97" s="377" t="str">
        <f>IF(AND($B97="NSO",$E97=""),"",IF(AND('Marks Entry'!S99="AB"),"AB",IF(AND('Marks Entry'!S99="ML"),"RE",IF('Marks Entry'!S99="","",ROUNDUP('Marks Entry'!S99*30/100,0)))))</f>
        <v/>
      </c>
      <c r="AG97" s="381" t="str">
        <f t="shared" si="154"/>
        <v/>
      </c>
      <c r="AH97" s="361">
        <f t="shared" si="155"/>
        <v>0</v>
      </c>
      <c r="AI97" s="361">
        <f t="shared" si="156"/>
        <v>0</v>
      </c>
      <c r="AJ97" s="362" t="str">
        <f t="shared" si="157"/>
        <v/>
      </c>
      <c r="AK97" s="361" t="str">
        <f t="shared" si="158"/>
        <v/>
      </c>
      <c r="AL97" s="361" t="str">
        <f t="shared" si="159"/>
        <v/>
      </c>
      <c r="AM97" s="361" t="str">
        <f t="shared" si="160"/>
        <v/>
      </c>
      <c r="AN97" s="363" t="str">
        <f>IF('Marks Entry'!T99="","",'Marks Entry'!T99)</f>
        <v/>
      </c>
      <c r="AO97" s="356" t="str">
        <f>IF('Marks Entry'!V99="","",'Marks Entry'!V99)</f>
        <v/>
      </c>
      <c r="AP97" s="356" t="str">
        <f>IF('Marks Entry'!W99="","",'Marks Entry'!W99)</f>
        <v/>
      </c>
      <c r="AQ97" s="356" t="str">
        <f>IF('Marks Entry'!X99="","",'Marks Entry'!X99)</f>
        <v/>
      </c>
      <c r="AR97" s="357" t="str">
        <f t="shared" si="161"/>
        <v/>
      </c>
      <c r="AS97" s="380" t="str">
        <f t="shared" si="162"/>
        <v/>
      </c>
      <c r="AT97" s="356" t="str">
        <f>IF('Marks Entry'!Y99="","",'Marks Entry'!Y99)</f>
        <v/>
      </c>
      <c r="AU97" s="356" t="str">
        <f>IF('Marks Entry'!Z99="","",'Marks Entry'!Z99)</f>
        <v/>
      </c>
      <c r="AV97" s="356" t="str">
        <f t="shared" si="163"/>
        <v/>
      </c>
      <c r="AW97" s="380" t="str">
        <f t="shared" si="164"/>
        <v/>
      </c>
      <c r="AX97" s="377" t="str">
        <f>IF(AND($B97="NSO",$E97=""),"",IF(AND('Marks Entry'!AA99="AB",'Marks Entry'!AB99="AB"),"AB",IF(AND('Marks Entry'!AA99="ML",'Marks Entry'!AB99="ML"),"RE",IF('Marks Entry'!AA99="","",ROUNDUP(('Marks Entry'!AA99+'Marks Entry'!AB99)*30/100,0)))))</f>
        <v/>
      </c>
      <c r="AY97" s="381" t="str">
        <f t="shared" si="165"/>
        <v/>
      </c>
      <c r="AZ97" s="361">
        <f t="shared" si="166"/>
        <v>0</v>
      </c>
      <c r="BA97" s="361">
        <f t="shared" si="167"/>
        <v>0</v>
      </c>
      <c r="BB97" s="362" t="str">
        <f t="shared" si="168"/>
        <v/>
      </c>
      <c r="BC97" s="361" t="str">
        <f t="shared" si="169"/>
        <v/>
      </c>
      <c r="BD97" s="361" t="str">
        <f t="shared" si="170"/>
        <v/>
      </c>
      <c r="BE97" s="361" t="str">
        <f t="shared" si="171"/>
        <v/>
      </c>
      <c r="BF97" s="363" t="str">
        <f>IF('Marks Entry'!AC99="","",'Marks Entry'!AC99)</f>
        <v/>
      </c>
      <c r="BG97" s="356" t="str">
        <f>IF('Marks Entry'!AE99="","",'Marks Entry'!AE99)</f>
        <v/>
      </c>
      <c r="BH97" s="356" t="str">
        <f>IF('Marks Entry'!AF99="","",'Marks Entry'!AF99)</f>
        <v/>
      </c>
      <c r="BI97" s="356" t="str">
        <f>IF('Marks Entry'!AG99="","",'Marks Entry'!AG99)</f>
        <v/>
      </c>
      <c r="BJ97" s="357" t="str">
        <f t="shared" si="172"/>
        <v/>
      </c>
      <c r="BK97" s="380" t="str">
        <f t="shared" si="173"/>
        <v/>
      </c>
      <c r="BL97" s="356" t="str">
        <f>IF('Marks Entry'!AH99="","",'Marks Entry'!AH99)</f>
        <v/>
      </c>
      <c r="BM97" s="356" t="str">
        <f>IF('Marks Entry'!AI99="","",'Marks Entry'!AI99)</f>
        <v/>
      </c>
      <c r="BN97" s="356" t="str">
        <f t="shared" si="174"/>
        <v/>
      </c>
      <c r="BO97" s="380" t="str">
        <f t="shared" si="175"/>
        <v/>
      </c>
      <c r="BP97" s="377" t="str">
        <f>IF(AND($B97="NSO",$E97=""),"",IF(AND('Marks Entry'!AJ99="AB",'Marks Entry'!AK99="AB"),"AB",IF(AND('Marks Entry'!AJ99="ML",'Marks Entry'!AK99="ML"),"RE",IF('Marks Entry'!AJ99="","",ROUNDUP(('Marks Entry'!AJ99+'Marks Entry'!AK99)*30/100,0)))))</f>
        <v/>
      </c>
      <c r="BQ97" s="381" t="str">
        <f t="shared" si="176"/>
        <v/>
      </c>
      <c r="BR97" s="361">
        <f t="shared" si="177"/>
        <v>0</v>
      </c>
      <c r="BS97" s="361">
        <f t="shared" si="178"/>
        <v>0</v>
      </c>
      <c r="BT97" s="362" t="str">
        <f t="shared" si="179"/>
        <v/>
      </c>
      <c r="BU97" s="361" t="str">
        <f t="shared" si="180"/>
        <v/>
      </c>
      <c r="BV97" s="361" t="str">
        <f t="shared" si="181"/>
        <v/>
      </c>
      <c r="BW97" s="361" t="str">
        <f t="shared" si="182"/>
        <v/>
      </c>
      <c r="BX97" s="363" t="str">
        <f>IF('Marks Entry'!AL99="","",'Marks Entry'!AL99)</f>
        <v/>
      </c>
      <c r="BY97" s="356" t="str">
        <f>IF('Marks Entry'!AN99="","",'Marks Entry'!AN99)</f>
        <v/>
      </c>
      <c r="BZ97" s="356" t="str">
        <f>IF('Marks Entry'!AO99="","",'Marks Entry'!AO99)</f>
        <v/>
      </c>
      <c r="CA97" s="356" t="str">
        <f>IF('Marks Entry'!AP99="","",'Marks Entry'!AP99)</f>
        <v/>
      </c>
      <c r="CB97" s="357" t="str">
        <f t="shared" si="183"/>
        <v/>
      </c>
      <c r="CC97" s="380" t="str">
        <f t="shared" si="184"/>
        <v/>
      </c>
      <c r="CD97" s="356" t="str">
        <f>IF('Marks Entry'!AQ99="","",'Marks Entry'!AQ99)</f>
        <v/>
      </c>
      <c r="CE97" s="356" t="str">
        <f>IF('Marks Entry'!AR99="","",'Marks Entry'!AR99)</f>
        <v/>
      </c>
      <c r="CF97" s="356" t="str">
        <f t="shared" si="185"/>
        <v/>
      </c>
      <c r="CG97" s="380" t="str">
        <f t="shared" si="186"/>
        <v/>
      </c>
      <c r="CH97" s="377" t="str">
        <f>IF(AND($B97="NSO",$E97=""),"",IF(AND('Marks Entry'!AS99="AB",'Marks Entry'!AT99="AB"),"AB",IF(AND('Marks Entry'!AS99="ML",'Marks Entry'!AT99="ML"),"RE",IF('Marks Entry'!AS99="","",ROUNDUP(('Marks Entry'!AS99+'Marks Entry'!AT99)*30/100,0)))))</f>
        <v/>
      </c>
      <c r="CI97" s="381" t="str">
        <f t="shared" si="187"/>
        <v/>
      </c>
      <c r="CJ97" s="361">
        <f t="shared" si="188"/>
        <v>0</v>
      </c>
      <c r="CK97" s="361">
        <f t="shared" si="189"/>
        <v>0</v>
      </c>
      <c r="CL97" s="362" t="str">
        <f t="shared" si="190"/>
        <v/>
      </c>
      <c r="CM97" s="361" t="str">
        <f t="shared" si="191"/>
        <v/>
      </c>
      <c r="CN97" s="361" t="str">
        <f t="shared" si="192"/>
        <v/>
      </c>
      <c r="CO97" s="361" t="str">
        <f t="shared" si="193"/>
        <v/>
      </c>
      <c r="CP97" s="363" t="str">
        <f>IF('Marks Entry'!AU99="","",'Marks Entry'!AU99)</f>
        <v/>
      </c>
      <c r="CQ97" s="356" t="str">
        <f>IF('Marks Entry'!AW99="","",'Marks Entry'!AW99)</f>
        <v/>
      </c>
      <c r="CR97" s="356" t="str">
        <f>IF('Marks Entry'!AX99="","",'Marks Entry'!AX99)</f>
        <v/>
      </c>
      <c r="CS97" s="356" t="str">
        <f>IF('Marks Entry'!AY99="","",'Marks Entry'!AY99)</f>
        <v/>
      </c>
      <c r="CT97" s="357" t="str">
        <f t="shared" si="194"/>
        <v/>
      </c>
      <c r="CU97" s="380" t="str">
        <f t="shared" si="195"/>
        <v/>
      </c>
      <c r="CV97" s="356" t="str">
        <f>IF('Marks Entry'!AZ99="","",'Marks Entry'!AZ99)</f>
        <v/>
      </c>
      <c r="CW97" s="356" t="str">
        <f>IF('Marks Entry'!BA99="","",'Marks Entry'!BA99)</f>
        <v/>
      </c>
      <c r="CX97" s="356" t="str">
        <f t="shared" si="196"/>
        <v/>
      </c>
      <c r="CY97" s="380" t="str">
        <f t="shared" si="197"/>
        <v/>
      </c>
      <c r="CZ97" s="377" t="str">
        <f>IF(AND($B97="NSO",$E97=""),"",IF(AND('Marks Entry'!BB99="AB",'Marks Entry'!BC99="AB"),"AB",IF(AND('Marks Entry'!BB99="ML",'Marks Entry'!BC99="ML"),"RE",IF('Marks Entry'!BB99="","",ROUNDUP(('Marks Entry'!BB99+'Marks Entry'!BC99)*30/100,0)))))</f>
        <v/>
      </c>
      <c r="DA97" s="381" t="str">
        <f t="shared" si="198"/>
        <v/>
      </c>
      <c r="DB97" s="361">
        <f t="shared" si="199"/>
        <v>0</v>
      </c>
      <c r="DC97" s="361">
        <f t="shared" si="200"/>
        <v>0</v>
      </c>
      <c r="DD97" s="362" t="str">
        <f t="shared" si="201"/>
        <v/>
      </c>
      <c r="DE97" s="361" t="str">
        <f t="shared" si="202"/>
        <v/>
      </c>
      <c r="DF97" s="361" t="str">
        <f t="shared" si="203"/>
        <v/>
      </c>
      <c r="DG97" s="361" t="str">
        <f t="shared" si="204"/>
        <v/>
      </c>
      <c r="DH97" s="361">
        <f t="shared" si="205"/>
        <v>0</v>
      </c>
      <c r="DI97" s="382" t="str">
        <f t="shared" si="206"/>
        <v/>
      </c>
      <c r="DJ97" s="382" t="str">
        <f t="shared" si="207"/>
        <v/>
      </c>
      <c r="DK97" s="382" t="str">
        <f t="shared" si="208"/>
        <v/>
      </c>
      <c r="DL97" s="382" t="str">
        <f t="shared" si="209"/>
        <v/>
      </c>
      <c r="DM97" s="382" t="str">
        <f t="shared" si="210"/>
        <v/>
      </c>
      <c r="DN97" s="382" t="str">
        <f t="shared" si="211"/>
        <v/>
      </c>
      <c r="DO97" s="365">
        <f t="shared" si="212"/>
        <v>0</v>
      </c>
      <c r="DP97" s="365">
        <f t="shared" si="213"/>
        <v>0</v>
      </c>
      <c r="DQ97" s="365">
        <f t="shared" si="214"/>
        <v>0</v>
      </c>
      <c r="DR97" s="365">
        <f t="shared" si="215"/>
        <v>0</v>
      </c>
      <c r="DS97" s="365">
        <f t="shared" si="216"/>
        <v>0</v>
      </c>
      <c r="DT97" s="383" t="str">
        <f t="shared" si="217"/>
        <v/>
      </c>
      <c r="DU97" s="482" t="str">
        <f>IF('Marks Entry'!BD99="","",'Marks Entry'!BD99)</f>
        <v/>
      </c>
      <c r="DV97" s="482" t="str">
        <f>IF('Marks Entry'!BE99="","",'Marks Entry'!BE99)</f>
        <v/>
      </c>
      <c r="DW97" s="482" t="str">
        <f>IF('Marks Entry'!BF99="","",'Marks Entry'!BF99)</f>
        <v/>
      </c>
      <c r="DX97" s="384" t="str">
        <f t="shared" si="218"/>
        <v/>
      </c>
      <c r="DY97" s="356" t="str">
        <f t="shared" si="219"/>
        <v/>
      </c>
      <c r="DZ97" s="385" t="str">
        <f t="shared" si="220"/>
        <v/>
      </c>
      <c r="EA97" s="356" t="str">
        <f t="shared" si="221"/>
        <v/>
      </c>
      <c r="EB97" s="385" t="str">
        <f t="shared" si="222"/>
        <v/>
      </c>
      <c r="EC97" s="356" t="str">
        <f t="shared" si="223"/>
        <v/>
      </c>
      <c r="ED97" s="356" t="str">
        <f t="shared" si="224"/>
        <v/>
      </c>
      <c r="EE97" s="356" t="str">
        <f t="shared" si="225"/>
        <v/>
      </c>
      <c r="EF97" s="386" t="str">
        <f t="shared" si="226"/>
        <v/>
      </c>
      <c r="EG97" s="385" t="str">
        <f t="shared" si="227"/>
        <v/>
      </c>
      <c r="EH97" s="356" t="str">
        <f t="shared" si="228"/>
        <v/>
      </c>
      <c r="EI97" s="356" t="str">
        <f t="shared" si="229"/>
        <v/>
      </c>
      <c r="EJ97" s="356" t="str">
        <f t="shared" si="230"/>
        <v/>
      </c>
      <c r="EK97" s="356" t="str">
        <f t="shared" si="231"/>
        <v/>
      </c>
      <c r="EL97" s="385" t="str">
        <f t="shared" si="232"/>
        <v/>
      </c>
      <c r="EM97" s="356" t="str">
        <f t="shared" si="233"/>
        <v/>
      </c>
      <c r="EN97" s="356" t="str">
        <f t="shared" si="234"/>
        <v/>
      </c>
      <c r="EO97" s="356" t="str">
        <f t="shared" si="235"/>
        <v/>
      </c>
      <c r="EP97" s="356" t="str">
        <f t="shared" si="236"/>
        <v/>
      </c>
      <c r="EQ97" s="385" t="str">
        <f t="shared" si="237"/>
        <v/>
      </c>
      <c r="ER97" s="356" t="str">
        <f t="shared" si="238"/>
        <v/>
      </c>
      <c r="ES97" s="356" t="str">
        <f t="shared" si="239"/>
        <v/>
      </c>
      <c r="ET97" s="356" t="str">
        <f t="shared" si="240"/>
        <v/>
      </c>
      <c r="EU97" s="356" t="str">
        <f t="shared" si="241"/>
        <v/>
      </c>
      <c r="EV97" s="385" t="str">
        <f t="shared" si="242"/>
        <v/>
      </c>
      <c r="EW97" s="385" t="str">
        <f t="shared" si="243"/>
        <v/>
      </c>
      <c r="EX97" s="387" t="str">
        <f>IF('Student DATA Entry'!I94="","",'Student DATA Entry'!I94)</f>
        <v/>
      </c>
      <c r="EY97" s="388" t="str">
        <f>IF('Student DATA Entry'!J94="","",'Student DATA Entry'!J94)</f>
        <v/>
      </c>
      <c r="EZ97" s="373" t="str">
        <f t="shared" si="244"/>
        <v xml:space="preserve">      </v>
      </c>
      <c r="FA97" s="373" t="str">
        <f t="shared" si="245"/>
        <v xml:space="preserve">      </v>
      </c>
      <c r="FB97" s="373" t="str">
        <f t="shared" si="246"/>
        <v xml:space="preserve">      </v>
      </c>
      <c r="FC97" s="373" t="str">
        <f t="shared" si="247"/>
        <v xml:space="preserve">              </v>
      </c>
      <c r="FD97" s="373" t="str">
        <f t="shared" si="248"/>
        <v xml:space="preserve"> </v>
      </c>
      <c r="FE97" s="484" t="str">
        <f t="shared" si="249"/>
        <v/>
      </c>
      <c r="FF97" s="390" t="str">
        <f t="shared" si="250"/>
        <v/>
      </c>
      <c r="FG97" s="483" t="str">
        <f t="shared" si="251"/>
        <v/>
      </c>
      <c r="FH97" s="392" t="str">
        <f t="shared" si="140"/>
        <v/>
      </c>
      <c r="FI97" s="482" t="str">
        <f t="shared" si="252"/>
        <v/>
      </c>
    </row>
    <row r="98" spans="1:165" s="393" customFormat="1" ht="22" customHeight="1">
      <c r="A98" s="375">
        <v>93</v>
      </c>
      <c r="B98" s="376" t="str">
        <f>IF('Marks Entry'!B100="","",VALUE('Marks Entry'!B100))</f>
        <v/>
      </c>
      <c r="C98" s="377" t="str">
        <f>IF('Marks Entry'!C100="","",'Marks Entry'!C100)</f>
        <v/>
      </c>
      <c r="D98" s="378" t="str">
        <f>IF('Marks Entry'!D100="","",'Marks Entry'!D100)</f>
        <v/>
      </c>
      <c r="E98" s="379" t="str">
        <f>IF('Marks Entry'!E100="","",'Marks Entry'!E100)</f>
        <v/>
      </c>
      <c r="F98" s="379" t="str">
        <f>IF('Marks Entry'!F100="","",'Marks Entry'!F100)</f>
        <v/>
      </c>
      <c r="G98" s="379" t="str">
        <f>IF('Marks Entry'!G100="","",'Marks Entry'!G100)</f>
        <v/>
      </c>
      <c r="H98" s="356" t="str">
        <f>IF('Marks Entry'!H100="","",'Marks Entry'!H100)</f>
        <v/>
      </c>
      <c r="I98" s="356" t="str">
        <f>IF('Marks Entry'!I100="","",'Marks Entry'!I100)</f>
        <v/>
      </c>
      <c r="J98" s="356" t="str">
        <f>IF('Marks Entry'!J100="","",'Marks Entry'!J100)</f>
        <v/>
      </c>
      <c r="K98" s="356" t="str">
        <f>IF('Marks Entry'!K100="","",'Marks Entry'!K100)</f>
        <v/>
      </c>
      <c r="L98" s="356" t="str">
        <f>IF('Marks Entry'!L100="","",'Marks Entry'!L100)</f>
        <v/>
      </c>
      <c r="M98" s="357" t="str">
        <f t="shared" si="141"/>
        <v/>
      </c>
      <c r="N98" s="380" t="str">
        <f t="shared" si="142"/>
        <v/>
      </c>
      <c r="O98" s="356" t="str">
        <f>IF('Marks Entry'!M100="","",'Marks Entry'!M100)</f>
        <v/>
      </c>
      <c r="P98" s="380" t="str">
        <f t="shared" si="143"/>
        <v/>
      </c>
      <c r="Q98" s="377" t="str">
        <f>IF(AND($B98="NSO",$E98="",O98=""),"",IF(AND('Marks Entry'!N100="AB"),"AB",IF(AND('Marks Entry'!N100="ML"),"RE",IF('Marks Entry'!N100="","",ROUNDUP('Marks Entry'!N100*30/100,0)))))</f>
        <v/>
      </c>
      <c r="R98" s="381" t="str">
        <f t="shared" si="144"/>
        <v/>
      </c>
      <c r="S98" s="361">
        <f t="shared" si="145"/>
        <v>0</v>
      </c>
      <c r="T98" s="361">
        <f t="shared" si="146"/>
        <v>0</v>
      </c>
      <c r="U98" s="362" t="str">
        <f t="shared" si="147"/>
        <v/>
      </c>
      <c r="V98" s="361" t="str">
        <f t="shared" si="148"/>
        <v/>
      </c>
      <c r="W98" s="361" t="str">
        <f t="shared" si="149"/>
        <v/>
      </c>
      <c r="X98" s="361" t="str">
        <f t="shared" si="150"/>
        <v/>
      </c>
      <c r="Y98" s="356" t="str">
        <f>IF('Marks Entry'!O100="","",'Marks Entry'!O100)</f>
        <v/>
      </c>
      <c r="Z98" s="356" t="str">
        <f>IF('Marks Entry'!P100="","",'Marks Entry'!P100)</f>
        <v/>
      </c>
      <c r="AA98" s="356" t="str">
        <f>IF('Marks Entry'!Q100="","",'Marks Entry'!Q100)</f>
        <v/>
      </c>
      <c r="AB98" s="357" t="str">
        <f t="shared" si="151"/>
        <v/>
      </c>
      <c r="AC98" s="380" t="str">
        <f t="shared" si="152"/>
        <v/>
      </c>
      <c r="AD98" s="356" t="str">
        <f>IF('Marks Entry'!R100="","",'Marks Entry'!R100)</f>
        <v/>
      </c>
      <c r="AE98" s="380" t="str">
        <f t="shared" si="153"/>
        <v/>
      </c>
      <c r="AF98" s="377" t="str">
        <f>IF(AND($B98="NSO",$E98=""),"",IF(AND('Marks Entry'!S100="AB"),"AB",IF(AND('Marks Entry'!S100="ML"),"RE",IF('Marks Entry'!S100="","",ROUNDUP('Marks Entry'!S100*30/100,0)))))</f>
        <v/>
      </c>
      <c r="AG98" s="381" t="str">
        <f t="shared" si="154"/>
        <v/>
      </c>
      <c r="AH98" s="361">
        <f t="shared" si="155"/>
        <v>0</v>
      </c>
      <c r="AI98" s="361">
        <f t="shared" si="156"/>
        <v>0</v>
      </c>
      <c r="AJ98" s="362" t="str">
        <f t="shared" si="157"/>
        <v/>
      </c>
      <c r="AK98" s="361" t="str">
        <f t="shared" si="158"/>
        <v/>
      </c>
      <c r="AL98" s="361" t="str">
        <f t="shared" si="159"/>
        <v/>
      </c>
      <c r="AM98" s="361" t="str">
        <f t="shared" si="160"/>
        <v/>
      </c>
      <c r="AN98" s="363" t="str">
        <f>IF('Marks Entry'!T100="","",'Marks Entry'!T100)</f>
        <v/>
      </c>
      <c r="AO98" s="356" t="str">
        <f>IF('Marks Entry'!V100="","",'Marks Entry'!V100)</f>
        <v/>
      </c>
      <c r="AP98" s="356" t="str">
        <f>IF('Marks Entry'!W100="","",'Marks Entry'!W100)</f>
        <v/>
      </c>
      <c r="AQ98" s="356" t="str">
        <f>IF('Marks Entry'!X100="","",'Marks Entry'!X100)</f>
        <v/>
      </c>
      <c r="AR98" s="357" t="str">
        <f t="shared" si="161"/>
        <v/>
      </c>
      <c r="AS98" s="380" t="str">
        <f t="shared" si="162"/>
        <v/>
      </c>
      <c r="AT98" s="356" t="str">
        <f>IF('Marks Entry'!Y100="","",'Marks Entry'!Y100)</f>
        <v/>
      </c>
      <c r="AU98" s="356" t="str">
        <f>IF('Marks Entry'!Z100="","",'Marks Entry'!Z100)</f>
        <v/>
      </c>
      <c r="AV98" s="356" t="str">
        <f t="shared" si="163"/>
        <v/>
      </c>
      <c r="AW98" s="380" t="str">
        <f t="shared" si="164"/>
        <v/>
      </c>
      <c r="AX98" s="377" t="str">
        <f>IF(AND($B98="NSO",$E98=""),"",IF(AND('Marks Entry'!AA100="AB",'Marks Entry'!AB100="AB"),"AB",IF(AND('Marks Entry'!AA100="ML",'Marks Entry'!AB100="ML"),"RE",IF('Marks Entry'!AA100="","",ROUNDUP(('Marks Entry'!AA100+'Marks Entry'!AB100)*30/100,0)))))</f>
        <v/>
      </c>
      <c r="AY98" s="381" t="str">
        <f t="shared" si="165"/>
        <v/>
      </c>
      <c r="AZ98" s="361">
        <f t="shared" si="166"/>
        <v>0</v>
      </c>
      <c r="BA98" s="361">
        <f t="shared" si="167"/>
        <v>0</v>
      </c>
      <c r="BB98" s="362" t="str">
        <f t="shared" si="168"/>
        <v/>
      </c>
      <c r="BC98" s="361" t="str">
        <f t="shared" si="169"/>
        <v/>
      </c>
      <c r="BD98" s="361" t="str">
        <f t="shared" si="170"/>
        <v/>
      </c>
      <c r="BE98" s="361" t="str">
        <f t="shared" si="171"/>
        <v/>
      </c>
      <c r="BF98" s="363" t="str">
        <f>IF('Marks Entry'!AC100="","",'Marks Entry'!AC100)</f>
        <v/>
      </c>
      <c r="BG98" s="356" t="str">
        <f>IF('Marks Entry'!AE100="","",'Marks Entry'!AE100)</f>
        <v/>
      </c>
      <c r="BH98" s="356" t="str">
        <f>IF('Marks Entry'!AF100="","",'Marks Entry'!AF100)</f>
        <v/>
      </c>
      <c r="BI98" s="356" t="str">
        <f>IF('Marks Entry'!AG100="","",'Marks Entry'!AG100)</f>
        <v/>
      </c>
      <c r="BJ98" s="357" t="str">
        <f t="shared" si="172"/>
        <v/>
      </c>
      <c r="BK98" s="380" t="str">
        <f t="shared" si="173"/>
        <v/>
      </c>
      <c r="BL98" s="356" t="str">
        <f>IF('Marks Entry'!AH100="","",'Marks Entry'!AH100)</f>
        <v/>
      </c>
      <c r="BM98" s="356" t="str">
        <f>IF('Marks Entry'!AI100="","",'Marks Entry'!AI100)</f>
        <v/>
      </c>
      <c r="BN98" s="356" t="str">
        <f t="shared" si="174"/>
        <v/>
      </c>
      <c r="BO98" s="380" t="str">
        <f t="shared" si="175"/>
        <v/>
      </c>
      <c r="BP98" s="377" t="str">
        <f>IF(AND($B98="NSO",$E98=""),"",IF(AND('Marks Entry'!AJ100="AB",'Marks Entry'!AK100="AB"),"AB",IF(AND('Marks Entry'!AJ100="ML",'Marks Entry'!AK100="ML"),"RE",IF('Marks Entry'!AJ100="","",ROUNDUP(('Marks Entry'!AJ100+'Marks Entry'!AK100)*30/100,0)))))</f>
        <v/>
      </c>
      <c r="BQ98" s="381" t="str">
        <f t="shared" si="176"/>
        <v/>
      </c>
      <c r="BR98" s="361">
        <f t="shared" si="177"/>
        <v>0</v>
      </c>
      <c r="BS98" s="361">
        <f t="shared" si="178"/>
        <v>0</v>
      </c>
      <c r="BT98" s="362" t="str">
        <f t="shared" si="179"/>
        <v/>
      </c>
      <c r="BU98" s="361" t="str">
        <f t="shared" si="180"/>
        <v/>
      </c>
      <c r="BV98" s="361" t="str">
        <f t="shared" si="181"/>
        <v/>
      </c>
      <c r="BW98" s="361" t="str">
        <f t="shared" si="182"/>
        <v/>
      </c>
      <c r="BX98" s="363" t="str">
        <f>IF('Marks Entry'!AL100="","",'Marks Entry'!AL100)</f>
        <v/>
      </c>
      <c r="BY98" s="356" t="str">
        <f>IF('Marks Entry'!AN100="","",'Marks Entry'!AN100)</f>
        <v/>
      </c>
      <c r="BZ98" s="356" t="str">
        <f>IF('Marks Entry'!AO100="","",'Marks Entry'!AO100)</f>
        <v/>
      </c>
      <c r="CA98" s="356" t="str">
        <f>IF('Marks Entry'!AP100="","",'Marks Entry'!AP100)</f>
        <v/>
      </c>
      <c r="CB98" s="357" t="str">
        <f t="shared" si="183"/>
        <v/>
      </c>
      <c r="CC98" s="380" t="str">
        <f t="shared" si="184"/>
        <v/>
      </c>
      <c r="CD98" s="356" t="str">
        <f>IF('Marks Entry'!AQ100="","",'Marks Entry'!AQ100)</f>
        <v/>
      </c>
      <c r="CE98" s="356" t="str">
        <f>IF('Marks Entry'!AR100="","",'Marks Entry'!AR100)</f>
        <v/>
      </c>
      <c r="CF98" s="356" t="str">
        <f t="shared" si="185"/>
        <v/>
      </c>
      <c r="CG98" s="380" t="str">
        <f t="shared" si="186"/>
        <v/>
      </c>
      <c r="CH98" s="377" t="str">
        <f>IF(AND($B98="NSO",$E98=""),"",IF(AND('Marks Entry'!AS100="AB",'Marks Entry'!AT100="AB"),"AB",IF(AND('Marks Entry'!AS100="ML",'Marks Entry'!AT100="ML"),"RE",IF('Marks Entry'!AS100="","",ROUNDUP(('Marks Entry'!AS100+'Marks Entry'!AT100)*30/100,0)))))</f>
        <v/>
      </c>
      <c r="CI98" s="381" t="str">
        <f t="shared" si="187"/>
        <v/>
      </c>
      <c r="CJ98" s="361">
        <f t="shared" si="188"/>
        <v>0</v>
      </c>
      <c r="CK98" s="361">
        <f t="shared" si="189"/>
        <v>0</v>
      </c>
      <c r="CL98" s="362" t="str">
        <f t="shared" si="190"/>
        <v/>
      </c>
      <c r="CM98" s="361" t="str">
        <f t="shared" si="191"/>
        <v/>
      </c>
      <c r="CN98" s="361" t="str">
        <f t="shared" si="192"/>
        <v/>
      </c>
      <c r="CO98" s="361" t="str">
        <f t="shared" si="193"/>
        <v/>
      </c>
      <c r="CP98" s="363" t="str">
        <f>IF('Marks Entry'!AU100="","",'Marks Entry'!AU100)</f>
        <v/>
      </c>
      <c r="CQ98" s="356" t="str">
        <f>IF('Marks Entry'!AW100="","",'Marks Entry'!AW100)</f>
        <v/>
      </c>
      <c r="CR98" s="356" t="str">
        <f>IF('Marks Entry'!AX100="","",'Marks Entry'!AX100)</f>
        <v/>
      </c>
      <c r="CS98" s="356" t="str">
        <f>IF('Marks Entry'!AY100="","",'Marks Entry'!AY100)</f>
        <v/>
      </c>
      <c r="CT98" s="357" t="str">
        <f t="shared" si="194"/>
        <v/>
      </c>
      <c r="CU98" s="380" t="str">
        <f t="shared" si="195"/>
        <v/>
      </c>
      <c r="CV98" s="356" t="str">
        <f>IF('Marks Entry'!AZ100="","",'Marks Entry'!AZ100)</f>
        <v/>
      </c>
      <c r="CW98" s="356" t="str">
        <f>IF('Marks Entry'!BA100="","",'Marks Entry'!BA100)</f>
        <v/>
      </c>
      <c r="CX98" s="356" t="str">
        <f t="shared" si="196"/>
        <v/>
      </c>
      <c r="CY98" s="380" t="str">
        <f t="shared" si="197"/>
        <v/>
      </c>
      <c r="CZ98" s="377" t="str">
        <f>IF(AND($B98="NSO",$E98=""),"",IF(AND('Marks Entry'!BB100="AB",'Marks Entry'!BC100="AB"),"AB",IF(AND('Marks Entry'!BB100="ML",'Marks Entry'!BC100="ML"),"RE",IF('Marks Entry'!BB100="","",ROUNDUP(('Marks Entry'!BB100+'Marks Entry'!BC100)*30/100,0)))))</f>
        <v/>
      </c>
      <c r="DA98" s="381" t="str">
        <f t="shared" si="198"/>
        <v/>
      </c>
      <c r="DB98" s="361">
        <f t="shared" si="199"/>
        <v>0</v>
      </c>
      <c r="DC98" s="361">
        <f t="shared" si="200"/>
        <v>0</v>
      </c>
      <c r="DD98" s="362" t="str">
        <f t="shared" si="201"/>
        <v/>
      </c>
      <c r="DE98" s="361" t="str">
        <f t="shared" si="202"/>
        <v/>
      </c>
      <c r="DF98" s="361" t="str">
        <f t="shared" si="203"/>
        <v/>
      </c>
      <c r="DG98" s="361" t="str">
        <f t="shared" si="204"/>
        <v/>
      </c>
      <c r="DH98" s="361">
        <f t="shared" si="205"/>
        <v>0</v>
      </c>
      <c r="DI98" s="382" t="str">
        <f t="shared" si="206"/>
        <v/>
      </c>
      <c r="DJ98" s="382" t="str">
        <f t="shared" si="207"/>
        <v/>
      </c>
      <c r="DK98" s="382" t="str">
        <f t="shared" si="208"/>
        <v/>
      </c>
      <c r="DL98" s="382" t="str">
        <f t="shared" si="209"/>
        <v/>
      </c>
      <c r="DM98" s="382" t="str">
        <f t="shared" si="210"/>
        <v/>
      </c>
      <c r="DN98" s="382" t="str">
        <f t="shared" si="211"/>
        <v/>
      </c>
      <c r="DO98" s="365">
        <f t="shared" si="212"/>
        <v>0</v>
      </c>
      <c r="DP98" s="365">
        <f t="shared" si="213"/>
        <v>0</v>
      </c>
      <c r="DQ98" s="365">
        <f t="shared" si="214"/>
        <v>0</v>
      </c>
      <c r="DR98" s="365">
        <f t="shared" si="215"/>
        <v>0</v>
      </c>
      <c r="DS98" s="365">
        <f t="shared" si="216"/>
        <v>0</v>
      </c>
      <c r="DT98" s="383" t="str">
        <f t="shared" si="217"/>
        <v/>
      </c>
      <c r="DU98" s="482" t="str">
        <f>IF('Marks Entry'!BD100="","",'Marks Entry'!BD100)</f>
        <v/>
      </c>
      <c r="DV98" s="482" t="str">
        <f>IF('Marks Entry'!BE100="","",'Marks Entry'!BE100)</f>
        <v/>
      </c>
      <c r="DW98" s="482" t="str">
        <f>IF('Marks Entry'!BF100="","",'Marks Entry'!BF100)</f>
        <v/>
      </c>
      <c r="DX98" s="384" t="str">
        <f t="shared" si="218"/>
        <v/>
      </c>
      <c r="DY98" s="356" t="str">
        <f t="shared" si="219"/>
        <v/>
      </c>
      <c r="DZ98" s="385" t="str">
        <f t="shared" si="220"/>
        <v/>
      </c>
      <c r="EA98" s="356" t="str">
        <f t="shared" si="221"/>
        <v/>
      </c>
      <c r="EB98" s="385" t="str">
        <f t="shared" si="222"/>
        <v/>
      </c>
      <c r="EC98" s="356" t="str">
        <f t="shared" si="223"/>
        <v/>
      </c>
      <c r="ED98" s="356" t="str">
        <f t="shared" si="224"/>
        <v/>
      </c>
      <c r="EE98" s="356" t="str">
        <f t="shared" si="225"/>
        <v/>
      </c>
      <c r="EF98" s="386" t="str">
        <f t="shared" si="226"/>
        <v/>
      </c>
      <c r="EG98" s="385" t="str">
        <f t="shared" si="227"/>
        <v/>
      </c>
      <c r="EH98" s="356" t="str">
        <f t="shared" si="228"/>
        <v/>
      </c>
      <c r="EI98" s="356" t="str">
        <f t="shared" si="229"/>
        <v/>
      </c>
      <c r="EJ98" s="356" t="str">
        <f t="shared" si="230"/>
        <v/>
      </c>
      <c r="EK98" s="356" t="str">
        <f t="shared" si="231"/>
        <v/>
      </c>
      <c r="EL98" s="385" t="str">
        <f t="shared" si="232"/>
        <v/>
      </c>
      <c r="EM98" s="356" t="str">
        <f t="shared" si="233"/>
        <v/>
      </c>
      <c r="EN98" s="356" t="str">
        <f t="shared" si="234"/>
        <v/>
      </c>
      <c r="EO98" s="356" t="str">
        <f t="shared" si="235"/>
        <v/>
      </c>
      <c r="EP98" s="356" t="str">
        <f t="shared" si="236"/>
        <v/>
      </c>
      <c r="EQ98" s="385" t="str">
        <f t="shared" si="237"/>
        <v/>
      </c>
      <c r="ER98" s="356" t="str">
        <f t="shared" si="238"/>
        <v/>
      </c>
      <c r="ES98" s="356" t="str">
        <f t="shared" si="239"/>
        <v/>
      </c>
      <c r="ET98" s="356" t="str">
        <f t="shared" si="240"/>
        <v/>
      </c>
      <c r="EU98" s="356" t="str">
        <f t="shared" si="241"/>
        <v/>
      </c>
      <c r="EV98" s="385" t="str">
        <f t="shared" si="242"/>
        <v/>
      </c>
      <c r="EW98" s="385" t="str">
        <f t="shared" si="243"/>
        <v/>
      </c>
      <c r="EX98" s="387" t="str">
        <f>IF('Student DATA Entry'!I95="","",'Student DATA Entry'!I95)</f>
        <v/>
      </c>
      <c r="EY98" s="388" t="str">
        <f>IF('Student DATA Entry'!J95="","",'Student DATA Entry'!J95)</f>
        <v/>
      </c>
      <c r="EZ98" s="373" t="str">
        <f t="shared" si="244"/>
        <v xml:space="preserve">      </v>
      </c>
      <c r="FA98" s="373" t="str">
        <f t="shared" si="245"/>
        <v xml:space="preserve">      </v>
      </c>
      <c r="FB98" s="373" t="str">
        <f t="shared" si="246"/>
        <v xml:space="preserve">      </v>
      </c>
      <c r="FC98" s="373" t="str">
        <f t="shared" si="247"/>
        <v xml:space="preserve">              </v>
      </c>
      <c r="FD98" s="373" t="str">
        <f t="shared" si="248"/>
        <v xml:space="preserve"> </v>
      </c>
      <c r="FE98" s="484" t="str">
        <f t="shared" si="249"/>
        <v/>
      </c>
      <c r="FF98" s="390" t="str">
        <f t="shared" si="250"/>
        <v/>
      </c>
      <c r="FG98" s="483" t="str">
        <f t="shared" si="251"/>
        <v/>
      </c>
      <c r="FH98" s="392" t="str">
        <f t="shared" si="140"/>
        <v/>
      </c>
      <c r="FI98" s="482" t="str">
        <f t="shared" si="252"/>
        <v/>
      </c>
    </row>
    <row r="99" spans="1:165" s="393" customFormat="1" ht="22" customHeight="1">
      <c r="A99" s="375">
        <v>94</v>
      </c>
      <c r="B99" s="376" t="str">
        <f>IF('Marks Entry'!B101="","",VALUE('Marks Entry'!B101))</f>
        <v/>
      </c>
      <c r="C99" s="377" t="str">
        <f>IF('Marks Entry'!C101="","",'Marks Entry'!C101)</f>
        <v/>
      </c>
      <c r="D99" s="378" t="str">
        <f>IF('Marks Entry'!D101="","",'Marks Entry'!D101)</f>
        <v/>
      </c>
      <c r="E99" s="379" t="str">
        <f>IF('Marks Entry'!E101="","",'Marks Entry'!E101)</f>
        <v/>
      </c>
      <c r="F99" s="379" t="str">
        <f>IF('Marks Entry'!F101="","",'Marks Entry'!F101)</f>
        <v/>
      </c>
      <c r="G99" s="379" t="str">
        <f>IF('Marks Entry'!G101="","",'Marks Entry'!G101)</f>
        <v/>
      </c>
      <c r="H99" s="356" t="str">
        <f>IF('Marks Entry'!H101="","",'Marks Entry'!H101)</f>
        <v/>
      </c>
      <c r="I99" s="356" t="str">
        <f>IF('Marks Entry'!I101="","",'Marks Entry'!I101)</f>
        <v/>
      </c>
      <c r="J99" s="356" t="str">
        <f>IF('Marks Entry'!J101="","",'Marks Entry'!J101)</f>
        <v/>
      </c>
      <c r="K99" s="356" t="str">
        <f>IF('Marks Entry'!K101="","",'Marks Entry'!K101)</f>
        <v/>
      </c>
      <c r="L99" s="356" t="str">
        <f>IF('Marks Entry'!L101="","",'Marks Entry'!L101)</f>
        <v/>
      </c>
      <c r="M99" s="357" t="str">
        <f t="shared" si="141"/>
        <v/>
      </c>
      <c r="N99" s="380" t="str">
        <f t="shared" si="142"/>
        <v/>
      </c>
      <c r="O99" s="356" t="str">
        <f>IF('Marks Entry'!M101="","",'Marks Entry'!M101)</f>
        <v/>
      </c>
      <c r="P99" s="380" t="str">
        <f t="shared" si="143"/>
        <v/>
      </c>
      <c r="Q99" s="377" t="str">
        <f>IF(AND($B99="NSO",$E99="",O99=""),"",IF(AND('Marks Entry'!N101="AB"),"AB",IF(AND('Marks Entry'!N101="ML"),"RE",IF('Marks Entry'!N101="","",ROUNDUP('Marks Entry'!N101*30/100,0)))))</f>
        <v/>
      </c>
      <c r="R99" s="381" t="str">
        <f t="shared" si="144"/>
        <v/>
      </c>
      <c r="S99" s="361">
        <f t="shared" si="145"/>
        <v>0</v>
      </c>
      <c r="T99" s="361">
        <f t="shared" si="146"/>
        <v>0</v>
      </c>
      <c r="U99" s="362" t="str">
        <f t="shared" si="147"/>
        <v/>
      </c>
      <c r="V99" s="361" t="str">
        <f t="shared" si="148"/>
        <v/>
      </c>
      <c r="W99" s="361" t="str">
        <f t="shared" si="149"/>
        <v/>
      </c>
      <c r="X99" s="361" t="str">
        <f t="shared" si="150"/>
        <v/>
      </c>
      <c r="Y99" s="356" t="str">
        <f>IF('Marks Entry'!O101="","",'Marks Entry'!O101)</f>
        <v/>
      </c>
      <c r="Z99" s="356" t="str">
        <f>IF('Marks Entry'!P101="","",'Marks Entry'!P101)</f>
        <v/>
      </c>
      <c r="AA99" s="356" t="str">
        <f>IF('Marks Entry'!Q101="","",'Marks Entry'!Q101)</f>
        <v/>
      </c>
      <c r="AB99" s="357" t="str">
        <f t="shared" si="151"/>
        <v/>
      </c>
      <c r="AC99" s="380" t="str">
        <f t="shared" si="152"/>
        <v/>
      </c>
      <c r="AD99" s="356" t="str">
        <f>IF('Marks Entry'!R101="","",'Marks Entry'!R101)</f>
        <v/>
      </c>
      <c r="AE99" s="380" t="str">
        <f t="shared" si="153"/>
        <v/>
      </c>
      <c r="AF99" s="377" t="str">
        <f>IF(AND($B99="NSO",$E99=""),"",IF(AND('Marks Entry'!S101="AB"),"AB",IF(AND('Marks Entry'!S101="ML"),"RE",IF('Marks Entry'!S101="","",ROUNDUP('Marks Entry'!S101*30/100,0)))))</f>
        <v/>
      </c>
      <c r="AG99" s="381" t="str">
        <f t="shared" si="154"/>
        <v/>
      </c>
      <c r="AH99" s="361">
        <f t="shared" si="155"/>
        <v>0</v>
      </c>
      <c r="AI99" s="361">
        <f t="shared" si="156"/>
        <v>0</v>
      </c>
      <c r="AJ99" s="362" t="str">
        <f t="shared" si="157"/>
        <v/>
      </c>
      <c r="AK99" s="361" t="str">
        <f t="shared" si="158"/>
        <v/>
      </c>
      <c r="AL99" s="361" t="str">
        <f t="shared" si="159"/>
        <v/>
      </c>
      <c r="AM99" s="361" t="str">
        <f t="shared" si="160"/>
        <v/>
      </c>
      <c r="AN99" s="363" t="str">
        <f>IF('Marks Entry'!T101="","",'Marks Entry'!T101)</f>
        <v/>
      </c>
      <c r="AO99" s="356" t="str">
        <f>IF('Marks Entry'!V101="","",'Marks Entry'!V101)</f>
        <v/>
      </c>
      <c r="AP99" s="356" t="str">
        <f>IF('Marks Entry'!W101="","",'Marks Entry'!W101)</f>
        <v/>
      </c>
      <c r="AQ99" s="356" t="str">
        <f>IF('Marks Entry'!X101="","",'Marks Entry'!X101)</f>
        <v/>
      </c>
      <c r="AR99" s="357" t="str">
        <f t="shared" si="161"/>
        <v/>
      </c>
      <c r="AS99" s="380" t="str">
        <f t="shared" si="162"/>
        <v/>
      </c>
      <c r="AT99" s="356" t="str">
        <f>IF('Marks Entry'!Y101="","",'Marks Entry'!Y101)</f>
        <v/>
      </c>
      <c r="AU99" s="356" t="str">
        <f>IF('Marks Entry'!Z101="","",'Marks Entry'!Z101)</f>
        <v/>
      </c>
      <c r="AV99" s="356" t="str">
        <f t="shared" si="163"/>
        <v/>
      </c>
      <c r="AW99" s="380" t="str">
        <f t="shared" si="164"/>
        <v/>
      </c>
      <c r="AX99" s="377" t="str">
        <f>IF(AND($B99="NSO",$E99=""),"",IF(AND('Marks Entry'!AA101="AB",'Marks Entry'!AB101="AB"),"AB",IF(AND('Marks Entry'!AA101="ML",'Marks Entry'!AB101="ML"),"RE",IF('Marks Entry'!AA101="","",ROUNDUP(('Marks Entry'!AA101+'Marks Entry'!AB101)*30/100,0)))))</f>
        <v/>
      </c>
      <c r="AY99" s="381" t="str">
        <f t="shared" si="165"/>
        <v/>
      </c>
      <c r="AZ99" s="361">
        <f t="shared" si="166"/>
        <v>0</v>
      </c>
      <c r="BA99" s="361">
        <f t="shared" si="167"/>
        <v>0</v>
      </c>
      <c r="BB99" s="362" t="str">
        <f t="shared" si="168"/>
        <v/>
      </c>
      <c r="BC99" s="361" t="str">
        <f t="shared" si="169"/>
        <v/>
      </c>
      <c r="BD99" s="361" t="str">
        <f t="shared" si="170"/>
        <v/>
      </c>
      <c r="BE99" s="361" t="str">
        <f t="shared" si="171"/>
        <v/>
      </c>
      <c r="BF99" s="363" t="str">
        <f>IF('Marks Entry'!AC101="","",'Marks Entry'!AC101)</f>
        <v/>
      </c>
      <c r="BG99" s="356" t="str">
        <f>IF('Marks Entry'!AE101="","",'Marks Entry'!AE101)</f>
        <v/>
      </c>
      <c r="BH99" s="356" t="str">
        <f>IF('Marks Entry'!AF101="","",'Marks Entry'!AF101)</f>
        <v/>
      </c>
      <c r="BI99" s="356" t="str">
        <f>IF('Marks Entry'!AG101="","",'Marks Entry'!AG101)</f>
        <v/>
      </c>
      <c r="BJ99" s="357" t="str">
        <f t="shared" si="172"/>
        <v/>
      </c>
      <c r="BK99" s="380" t="str">
        <f t="shared" si="173"/>
        <v/>
      </c>
      <c r="BL99" s="356" t="str">
        <f>IF('Marks Entry'!AH101="","",'Marks Entry'!AH101)</f>
        <v/>
      </c>
      <c r="BM99" s="356" t="str">
        <f>IF('Marks Entry'!AI101="","",'Marks Entry'!AI101)</f>
        <v/>
      </c>
      <c r="BN99" s="356" t="str">
        <f t="shared" si="174"/>
        <v/>
      </c>
      <c r="BO99" s="380" t="str">
        <f t="shared" si="175"/>
        <v/>
      </c>
      <c r="BP99" s="377" t="str">
        <f>IF(AND($B99="NSO",$E99=""),"",IF(AND('Marks Entry'!AJ101="AB",'Marks Entry'!AK101="AB"),"AB",IF(AND('Marks Entry'!AJ101="ML",'Marks Entry'!AK101="ML"),"RE",IF('Marks Entry'!AJ101="","",ROUNDUP(('Marks Entry'!AJ101+'Marks Entry'!AK101)*30/100,0)))))</f>
        <v/>
      </c>
      <c r="BQ99" s="381" t="str">
        <f t="shared" si="176"/>
        <v/>
      </c>
      <c r="BR99" s="361">
        <f t="shared" si="177"/>
        <v>0</v>
      </c>
      <c r="BS99" s="361">
        <f t="shared" si="178"/>
        <v>0</v>
      </c>
      <c r="BT99" s="362" t="str">
        <f t="shared" si="179"/>
        <v/>
      </c>
      <c r="BU99" s="361" t="str">
        <f t="shared" si="180"/>
        <v/>
      </c>
      <c r="BV99" s="361" t="str">
        <f t="shared" si="181"/>
        <v/>
      </c>
      <c r="BW99" s="361" t="str">
        <f t="shared" si="182"/>
        <v/>
      </c>
      <c r="BX99" s="363" t="str">
        <f>IF('Marks Entry'!AL101="","",'Marks Entry'!AL101)</f>
        <v/>
      </c>
      <c r="BY99" s="356" t="str">
        <f>IF('Marks Entry'!AN101="","",'Marks Entry'!AN101)</f>
        <v/>
      </c>
      <c r="BZ99" s="356" t="str">
        <f>IF('Marks Entry'!AO101="","",'Marks Entry'!AO101)</f>
        <v/>
      </c>
      <c r="CA99" s="356" t="str">
        <f>IF('Marks Entry'!AP101="","",'Marks Entry'!AP101)</f>
        <v/>
      </c>
      <c r="CB99" s="357" t="str">
        <f t="shared" si="183"/>
        <v/>
      </c>
      <c r="CC99" s="380" t="str">
        <f t="shared" si="184"/>
        <v/>
      </c>
      <c r="CD99" s="356" t="str">
        <f>IF('Marks Entry'!AQ101="","",'Marks Entry'!AQ101)</f>
        <v/>
      </c>
      <c r="CE99" s="356" t="str">
        <f>IF('Marks Entry'!AR101="","",'Marks Entry'!AR101)</f>
        <v/>
      </c>
      <c r="CF99" s="356" t="str">
        <f t="shared" si="185"/>
        <v/>
      </c>
      <c r="CG99" s="380" t="str">
        <f t="shared" si="186"/>
        <v/>
      </c>
      <c r="CH99" s="377" t="str">
        <f>IF(AND($B99="NSO",$E99=""),"",IF(AND('Marks Entry'!AS101="AB",'Marks Entry'!AT101="AB"),"AB",IF(AND('Marks Entry'!AS101="ML",'Marks Entry'!AT101="ML"),"RE",IF('Marks Entry'!AS101="","",ROUNDUP(('Marks Entry'!AS101+'Marks Entry'!AT101)*30/100,0)))))</f>
        <v/>
      </c>
      <c r="CI99" s="381" t="str">
        <f t="shared" si="187"/>
        <v/>
      </c>
      <c r="CJ99" s="361">
        <f t="shared" si="188"/>
        <v>0</v>
      </c>
      <c r="CK99" s="361">
        <f t="shared" si="189"/>
        <v>0</v>
      </c>
      <c r="CL99" s="362" t="str">
        <f t="shared" si="190"/>
        <v/>
      </c>
      <c r="CM99" s="361" t="str">
        <f t="shared" si="191"/>
        <v/>
      </c>
      <c r="CN99" s="361" t="str">
        <f t="shared" si="192"/>
        <v/>
      </c>
      <c r="CO99" s="361" t="str">
        <f t="shared" si="193"/>
        <v/>
      </c>
      <c r="CP99" s="363" t="str">
        <f>IF('Marks Entry'!AU101="","",'Marks Entry'!AU101)</f>
        <v/>
      </c>
      <c r="CQ99" s="356" t="str">
        <f>IF('Marks Entry'!AW101="","",'Marks Entry'!AW101)</f>
        <v/>
      </c>
      <c r="CR99" s="356" t="str">
        <f>IF('Marks Entry'!AX101="","",'Marks Entry'!AX101)</f>
        <v/>
      </c>
      <c r="CS99" s="356" t="str">
        <f>IF('Marks Entry'!AY101="","",'Marks Entry'!AY101)</f>
        <v/>
      </c>
      <c r="CT99" s="357" t="str">
        <f t="shared" si="194"/>
        <v/>
      </c>
      <c r="CU99" s="380" t="str">
        <f t="shared" si="195"/>
        <v/>
      </c>
      <c r="CV99" s="356" t="str">
        <f>IF('Marks Entry'!AZ101="","",'Marks Entry'!AZ101)</f>
        <v/>
      </c>
      <c r="CW99" s="356" t="str">
        <f>IF('Marks Entry'!BA101="","",'Marks Entry'!BA101)</f>
        <v/>
      </c>
      <c r="CX99" s="356" t="str">
        <f t="shared" si="196"/>
        <v/>
      </c>
      <c r="CY99" s="380" t="str">
        <f t="shared" si="197"/>
        <v/>
      </c>
      <c r="CZ99" s="377" t="str">
        <f>IF(AND($B99="NSO",$E99=""),"",IF(AND('Marks Entry'!BB101="AB",'Marks Entry'!BC101="AB"),"AB",IF(AND('Marks Entry'!BB101="ML",'Marks Entry'!BC101="ML"),"RE",IF('Marks Entry'!BB101="","",ROUNDUP(('Marks Entry'!BB101+'Marks Entry'!BC101)*30/100,0)))))</f>
        <v/>
      </c>
      <c r="DA99" s="381" t="str">
        <f t="shared" si="198"/>
        <v/>
      </c>
      <c r="DB99" s="361">
        <f t="shared" si="199"/>
        <v>0</v>
      </c>
      <c r="DC99" s="361">
        <f t="shared" si="200"/>
        <v>0</v>
      </c>
      <c r="DD99" s="362" t="str">
        <f t="shared" si="201"/>
        <v/>
      </c>
      <c r="DE99" s="361" t="str">
        <f t="shared" si="202"/>
        <v/>
      </c>
      <c r="DF99" s="361" t="str">
        <f t="shared" si="203"/>
        <v/>
      </c>
      <c r="DG99" s="361" t="str">
        <f t="shared" si="204"/>
        <v/>
      </c>
      <c r="DH99" s="361">
        <f t="shared" si="205"/>
        <v>0</v>
      </c>
      <c r="DI99" s="382" t="str">
        <f t="shared" si="206"/>
        <v/>
      </c>
      <c r="DJ99" s="382" t="str">
        <f t="shared" si="207"/>
        <v/>
      </c>
      <c r="DK99" s="382" t="str">
        <f t="shared" si="208"/>
        <v/>
      </c>
      <c r="DL99" s="382" t="str">
        <f t="shared" si="209"/>
        <v/>
      </c>
      <c r="DM99" s="382" t="str">
        <f t="shared" si="210"/>
        <v/>
      </c>
      <c r="DN99" s="382" t="str">
        <f t="shared" si="211"/>
        <v/>
      </c>
      <c r="DO99" s="365">
        <f t="shared" si="212"/>
        <v>0</v>
      </c>
      <c r="DP99" s="365">
        <f t="shared" si="213"/>
        <v>0</v>
      </c>
      <c r="DQ99" s="365">
        <f t="shared" si="214"/>
        <v>0</v>
      </c>
      <c r="DR99" s="365">
        <f t="shared" si="215"/>
        <v>0</v>
      </c>
      <c r="DS99" s="365">
        <f t="shared" si="216"/>
        <v>0</v>
      </c>
      <c r="DT99" s="383" t="str">
        <f t="shared" si="217"/>
        <v/>
      </c>
      <c r="DU99" s="482" t="str">
        <f>IF('Marks Entry'!BD101="","",'Marks Entry'!BD101)</f>
        <v/>
      </c>
      <c r="DV99" s="482" t="str">
        <f>IF('Marks Entry'!BE101="","",'Marks Entry'!BE101)</f>
        <v/>
      </c>
      <c r="DW99" s="482" t="str">
        <f>IF('Marks Entry'!BF101="","",'Marks Entry'!BF101)</f>
        <v/>
      </c>
      <c r="DX99" s="384" t="str">
        <f t="shared" si="218"/>
        <v/>
      </c>
      <c r="DY99" s="356" t="str">
        <f t="shared" si="219"/>
        <v/>
      </c>
      <c r="DZ99" s="385" t="str">
        <f t="shared" si="220"/>
        <v/>
      </c>
      <c r="EA99" s="356" t="str">
        <f t="shared" si="221"/>
        <v/>
      </c>
      <c r="EB99" s="385" t="str">
        <f t="shared" si="222"/>
        <v/>
      </c>
      <c r="EC99" s="356" t="str">
        <f t="shared" si="223"/>
        <v/>
      </c>
      <c r="ED99" s="356" t="str">
        <f t="shared" si="224"/>
        <v/>
      </c>
      <c r="EE99" s="356" t="str">
        <f t="shared" si="225"/>
        <v/>
      </c>
      <c r="EF99" s="386" t="str">
        <f t="shared" si="226"/>
        <v/>
      </c>
      <c r="EG99" s="385" t="str">
        <f t="shared" si="227"/>
        <v/>
      </c>
      <c r="EH99" s="356" t="str">
        <f t="shared" si="228"/>
        <v/>
      </c>
      <c r="EI99" s="356" t="str">
        <f t="shared" si="229"/>
        <v/>
      </c>
      <c r="EJ99" s="356" t="str">
        <f t="shared" si="230"/>
        <v/>
      </c>
      <c r="EK99" s="356" t="str">
        <f t="shared" si="231"/>
        <v/>
      </c>
      <c r="EL99" s="385" t="str">
        <f t="shared" si="232"/>
        <v/>
      </c>
      <c r="EM99" s="356" t="str">
        <f t="shared" si="233"/>
        <v/>
      </c>
      <c r="EN99" s="356" t="str">
        <f t="shared" si="234"/>
        <v/>
      </c>
      <c r="EO99" s="356" t="str">
        <f t="shared" si="235"/>
        <v/>
      </c>
      <c r="EP99" s="356" t="str">
        <f t="shared" si="236"/>
        <v/>
      </c>
      <c r="EQ99" s="385" t="str">
        <f t="shared" si="237"/>
        <v/>
      </c>
      <c r="ER99" s="356" t="str">
        <f t="shared" si="238"/>
        <v/>
      </c>
      <c r="ES99" s="356" t="str">
        <f t="shared" si="239"/>
        <v/>
      </c>
      <c r="ET99" s="356" t="str">
        <f t="shared" si="240"/>
        <v/>
      </c>
      <c r="EU99" s="356" t="str">
        <f t="shared" si="241"/>
        <v/>
      </c>
      <c r="EV99" s="385" t="str">
        <f t="shared" si="242"/>
        <v/>
      </c>
      <c r="EW99" s="385" t="str">
        <f t="shared" si="243"/>
        <v/>
      </c>
      <c r="EX99" s="387" t="str">
        <f>IF('Student DATA Entry'!I96="","",'Student DATA Entry'!I96)</f>
        <v/>
      </c>
      <c r="EY99" s="388" t="str">
        <f>IF('Student DATA Entry'!J96="","",'Student DATA Entry'!J96)</f>
        <v/>
      </c>
      <c r="EZ99" s="373" t="str">
        <f t="shared" si="244"/>
        <v xml:space="preserve">      </v>
      </c>
      <c r="FA99" s="373" t="str">
        <f t="shared" si="245"/>
        <v xml:space="preserve">      </v>
      </c>
      <c r="FB99" s="373" t="str">
        <f t="shared" si="246"/>
        <v xml:space="preserve">      </v>
      </c>
      <c r="FC99" s="373" t="str">
        <f t="shared" si="247"/>
        <v xml:space="preserve">              </v>
      </c>
      <c r="FD99" s="373" t="str">
        <f t="shared" si="248"/>
        <v xml:space="preserve"> </v>
      </c>
      <c r="FE99" s="484" t="str">
        <f t="shared" si="249"/>
        <v/>
      </c>
      <c r="FF99" s="390" t="str">
        <f t="shared" si="250"/>
        <v/>
      </c>
      <c r="FG99" s="483" t="str">
        <f t="shared" si="251"/>
        <v/>
      </c>
      <c r="FH99" s="392" t="str">
        <f t="shared" si="140"/>
        <v/>
      </c>
      <c r="FI99" s="482" t="str">
        <f t="shared" si="252"/>
        <v/>
      </c>
    </row>
    <row r="100" spans="1:165" s="393" customFormat="1" ht="22" customHeight="1">
      <c r="A100" s="375">
        <v>95</v>
      </c>
      <c r="B100" s="376" t="str">
        <f>IF('Marks Entry'!B102="","",VALUE('Marks Entry'!B102))</f>
        <v/>
      </c>
      <c r="C100" s="377" t="str">
        <f>IF('Marks Entry'!C102="","",'Marks Entry'!C102)</f>
        <v/>
      </c>
      <c r="D100" s="378" t="str">
        <f>IF('Marks Entry'!D102="","",'Marks Entry'!D102)</f>
        <v/>
      </c>
      <c r="E100" s="379" t="str">
        <f>IF('Marks Entry'!E102="","",'Marks Entry'!E102)</f>
        <v/>
      </c>
      <c r="F100" s="379" t="str">
        <f>IF('Marks Entry'!F102="","",'Marks Entry'!F102)</f>
        <v/>
      </c>
      <c r="G100" s="379" t="str">
        <f>IF('Marks Entry'!G102="","",'Marks Entry'!G102)</f>
        <v/>
      </c>
      <c r="H100" s="356" t="str">
        <f>IF('Marks Entry'!H102="","",'Marks Entry'!H102)</f>
        <v/>
      </c>
      <c r="I100" s="356" t="str">
        <f>IF('Marks Entry'!I102="","",'Marks Entry'!I102)</f>
        <v/>
      </c>
      <c r="J100" s="356" t="str">
        <f>IF('Marks Entry'!J102="","",'Marks Entry'!J102)</f>
        <v/>
      </c>
      <c r="K100" s="356" t="str">
        <f>IF('Marks Entry'!K102="","",'Marks Entry'!K102)</f>
        <v/>
      </c>
      <c r="L100" s="356" t="str">
        <f>IF('Marks Entry'!L102="","",'Marks Entry'!L102)</f>
        <v/>
      </c>
      <c r="M100" s="357" t="str">
        <f t="shared" si="141"/>
        <v/>
      </c>
      <c r="N100" s="380" t="str">
        <f t="shared" si="142"/>
        <v/>
      </c>
      <c r="O100" s="356" t="str">
        <f>IF('Marks Entry'!M102="","",'Marks Entry'!M102)</f>
        <v/>
      </c>
      <c r="P100" s="380" t="str">
        <f t="shared" si="143"/>
        <v/>
      </c>
      <c r="Q100" s="377" t="str">
        <f>IF(AND($B100="NSO",$E100="",O100=""),"",IF(AND('Marks Entry'!N102="AB"),"AB",IF(AND('Marks Entry'!N102="ML"),"RE",IF('Marks Entry'!N102="","",ROUNDUP('Marks Entry'!N102*30/100,0)))))</f>
        <v/>
      </c>
      <c r="R100" s="381" t="str">
        <f t="shared" si="144"/>
        <v/>
      </c>
      <c r="S100" s="361">
        <f t="shared" si="145"/>
        <v>0</v>
      </c>
      <c r="T100" s="361">
        <f t="shared" si="146"/>
        <v>0</v>
      </c>
      <c r="U100" s="362" t="str">
        <f t="shared" si="147"/>
        <v/>
      </c>
      <c r="V100" s="361" t="str">
        <f t="shared" si="148"/>
        <v/>
      </c>
      <c r="W100" s="361" t="str">
        <f t="shared" si="149"/>
        <v/>
      </c>
      <c r="X100" s="361" t="str">
        <f t="shared" si="150"/>
        <v/>
      </c>
      <c r="Y100" s="356" t="str">
        <f>IF('Marks Entry'!O102="","",'Marks Entry'!O102)</f>
        <v/>
      </c>
      <c r="Z100" s="356" t="str">
        <f>IF('Marks Entry'!P102="","",'Marks Entry'!P102)</f>
        <v/>
      </c>
      <c r="AA100" s="356" t="str">
        <f>IF('Marks Entry'!Q102="","",'Marks Entry'!Q102)</f>
        <v/>
      </c>
      <c r="AB100" s="357" t="str">
        <f t="shared" si="151"/>
        <v/>
      </c>
      <c r="AC100" s="380" t="str">
        <f t="shared" si="152"/>
        <v/>
      </c>
      <c r="AD100" s="356" t="str">
        <f>IF('Marks Entry'!R102="","",'Marks Entry'!R102)</f>
        <v/>
      </c>
      <c r="AE100" s="380" t="str">
        <f t="shared" si="153"/>
        <v/>
      </c>
      <c r="AF100" s="377" t="str">
        <f>IF(AND($B100="NSO",$E100=""),"",IF(AND('Marks Entry'!S102="AB"),"AB",IF(AND('Marks Entry'!S102="ML"),"RE",IF('Marks Entry'!S102="","",ROUNDUP('Marks Entry'!S102*30/100,0)))))</f>
        <v/>
      </c>
      <c r="AG100" s="381" t="str">
        <f t="shared" si="154"/>
        <v/>
      </c>
      <c r="AH100" s="361">
        <f t="shared" si="155"/>
        <v>0</v>
      </c>
      <c r="AI100" s="361">
        <f t="shared" si="156"/>
        <v>0</v>
      </c>
      <c r="AJ100" s="362" t="str">
        <f t="shared" si="157"/>
        <v/>
      </c>
      <c r="AK100" s="361" t="str">
        <f t="shared" si="158"/>
        <v/>
      </c>
      <c r="AL100" s="361" t="str">
        <f t="shared" si="159"/>
        <v/>
      </c>
      <c r="AM100" s="361" t="str">
        <f t="shared" si="160"/>
        <v/>
      </c>
      <c r="AN100" s="363" t="str">
        <f>IF('Marks Entry'!T102="","",'Marks Entry'!T102)</f>
        <v/>
      </c>
      <c r="AO100" s="356" t="str">
        <f>IF('Marks Entry'!V102="","",'Marks Entry'!V102)</f>
        <v/>
      </c>
      <c r="AP100" s="356" t="str">
        <f>IF('Marks Entry'!W102="","",'Marks Entry'!W102)</f>
        <v/>
      </c>
      <c r="AQ100" s="356" t="str">
        <f>IF('Marks Entry'!X102="","",'Marks Entry'!X102)</f>
        <v/>
      </c>
      <c r="AR100" s="357" t="str">
        <f t="shared" si="161"/>
        <v/>
      </c>
      <c r="AS100" s="380" t="str">
        <f t="shared" si="162"/>
        <v/>
      </c>
      <c r="AT100" s="356" t="str">
        <f>IF('Marks Entry'!Y102="","",'Marks Entry'!Y102)</f>
        <v/>
      </c>
      <c r="AU100" s="356" t="str">
        <f>IF('Marks Entry'!Z102="","",'Marks Entry'!Z102)</f>
        <v/>
      </c>
      <c r="AV100" s="356" t="str">
        <f t="shared" si="163"/>
        <v/>
      </c>
      <c r="AW100" s="380" t="str">
        <f t="shared" si="164"/>
        <v/>
      </c>
      <c r="AX100" s="377" t="str">
        <f>IF(AND($B100="NSO",$E100=""),"",IF(AND('Marks Entry'!AA102="AB",'Marks Entry'!AB102="AB"),"AB",IF(AND('Marks Entry'!AA102="ML",'Marks Entry'!AB102="ML"),"RE",IF('Marks Entry'!AA102="","",ROUNDUP(('Marks Entry'!AA102+'Marks Entry'!AB102)*30/100,0)))))</f>
        <v/>
      </c>
      <c r="AY100" s="381" t="str">
        <f t="shared" si="165"/>
        <v/>
      </c>
      <c r="AZ100" s="361">
        <f t="shared" si="166"/>
        <v>0</v>
      </c>
      <c r="BA100" s="361">
        <f t="shared" si="167"/>
        <v>0</v>
      </c>
      <c r="BB100" s="362" t="str">
        <f t="shared" si="168"/>
        <v/>
      </c>
      <c r="BC100" s="361" t="str">
        <f t="shared" si="169"/>
        <v/>
      </c>
      <c r="BD100" s="361" t="str">
        <f t="shared" si="170"/>
        <v/>
      </c>
      <c r="BE100" s="361" t="str">
        <f t="shared" si="171"/>
        <v/>
      </c>
      <c r="BF100" s="363" t="str">
        <f>IF('Marks Entry'!AC102="","",'Marks Entry'!AC102)</f>
        <v/>
      </c>
      <c r="BG100" s="356" t="str">
        <f>IF('Marks Entry'!AE102="","",'Marks Entry'!AE102)</f>
        <v/>
      </c>
      <c r="BH100" s="356" t="str">
        <f>IF('Marks Entry'!AF102="","",'Marks Entry'!AF102)</f>
        <v/>
      </c>
      <c r="BI100" s="356" t="str">
        <f>IF('Marks Entry'!AG102="","",'Marks Entry'!AG102)</f>
        <v/>
      </c>
      <c r="BJ100" s="357" t="str">
        <f t="shared" si="172"/>
        <v/>
      </c>
      <c r="BK100" s="380" t="str">
        <f t="shared" si="173"/>
        <v/>
      </c>
      <c r="BL100" s="356" t="str">
        <f>IF('Marks Entry'!AH102="","",'Marks Entry'!AH102)</f>
        <v/>
      </c>
      <c r="BM100" s="356" t="str">
        <f>IF('Marks Entry'!AI102="","",'Marks Entry'!AI102)</f>
        <v/>
      </c>
      <c r="BN100" s="356" t="str">
        <f t="shared" si="174"/>
        <v/>
      </c>
      <c r="BO100" s="380" t="str">
        <f t="shared" si="175"/>
        <v/>
      </c>
      <c r="BP100" s="377" t="str">
        <f>IF(AND($B100="NSO",$E100=""),"",IF(AND('Marks Entry'!AJ102="AB",'Marks Entry'!AK102="AB"),"AB",IF(AND('Marks Entry'!AJ102="ML",'Marks Entry'!AK102="ML"),"RE",IF('Marks Entry'!AJ102="","",ROUNDUP(('Marks Entry'!AJ102+'Marks Entry'!AK102)*30/100,0)))))</f>
        <v/>
      </c>
      <c r="BQ100" s="381" t="str">
        <f t="shared" si="176"/>
        <v/>
      </c>
      <c r="BR100" s="361">
        <f t="shared" si="177"/>
        <v>0</v>
      </c>
      <c r="BS100" s="361">
        <f t="shared" si="178"/>
        <v>0</v>
      </c>
      <c r="BT100" s="362" t="str">
        <f t="shared" si="179"/>
        <v/>
      </c>
      <c r="BU100" s="361" t="str">
        <f t="shared" si="180"/>
        <v/>
      </c>
      <c r="BV100" s="361" t="str">
        <f t="shared" si="181"/>
        <v/>
      </c>
      <c r="BW100" s="361" t="str">
        <f t="shared" si="182"/>
        <v/>
      </c>
      <c r="BX100" s="363" t="str">
        <f>IF('Marks Entry'!AL102="","",'Marks Entry'!AL102)</f>
        <v/>
      </c>
      <c r="BY100" s="356" t="str">
        <f>IF('Marks Entry'!AN102="","",'Marks Entry'!AN102)</f>
        <v/>
      </c>
      <c r="BZ100" s="356" t="str">
        <f>IF('Marks Entry'!AO102="","",'Marks Entry'!AO102)</f>
        <v/>
      </c>
      <c r="CA100" s="356" t="str">
        <f>IF('Marks Entry'!AP102="","",'Marks Entry'!AP102)</f>
        <v/>
      </c>
      <c r="CB100" s="357" t="str">
        <f t="shared" si="183"/>
        <v/>
      </c>
      <c r="CC100" s="380" t="str">
        <f t="shared" si="184"/>
        <v/>
      </c>
      <c r="CD100" s="356" t="str">
        <f>IF('Marks Entry'!AQ102="","",'Marks Entry'!AQ102)</f>
        <v/>
      </c>
      <c r="CE100" s="356" t="str">
        <f>IF('Marks Entry'!AR102="","",'Marks Entry'!AR102)</f>
        <v/>
      </c>
      <c r="CF100" s="356" t="str">
        <f t="shared" si="185"/>
        <v/>
      </c>
      <c r="CG100" s="380" t="str">
        <f t="shared" si="186"/>
        <v/>
      </c>
      <c r="CH100" s="377" t="str">
        <f>IF(AND($B100="NSO",$E100=""),"",IF(AND('Marks Entry'!AS102="AB",'Marks Entry'!AT102="AB"),"AB",IF(AND('Marks Entry'!AS102="ML",'Marks Entry'!AT102="ML"),"RE",IF('Marks Entry'!AS102="","",ROUNDUP(('Marks Entry'!AS102+'Marks Entry'!AT102)*30/100,0)))))</f>
        <v/>
      </c>
      <c r="CI100" s="381" t="str">
        <f t="shared" si="187"/>
        <v/>
      </c>
      <c r="CJ100" s="361">
        <f t="shared" si="188"/>
        <v>0</v>
      </c>
      <c r="CK100" s="361">
        <f t="shared" si="189"/>
        <v>0</v>
      </c>
      <c r="CL100" s="362" t="str">
        <f t="shared" si="190"/>
        <v/>
      </c>
      <c r="CM100" s="361" t="str">
        <f t="shared" si="191"/>
        <v/>
      </c>
      <c r="CN100" s="361" t="str">
        <f t="shared" si="192"/>
        <v/>
      </c>
      <c r="CO100" s="361" t="str">
        <f t="shared" si="193"/>
        <v/>
      </c>
      <c r="CP100" s="363" t="str">
        <f>IF('Marks Entry'!AU102="","",'Marks Entry'!AU102)</f>
        <v/>
      </c>
      <c r="CQ100" s="356" t="str">
        <f>IF('Marks Entry'!AW102="","",'Marks Entry'!AW102)</f>
        <v/>
      </c>
      <c r="CR100" s="356" t="str">
        <f>IF('Marks Entry'!AX102="","",'Marks Entry'!AX102)</f>
        <v/>
      </c>
      <c r="CS100" s="356" t="str">
        <f>IF('Marks Entry'!AY102="","",'Marks Entry'!AY102)</f>
        <v/>
      </c>
      <c r="CT100" s="357" t="str">
        <f t="shared" si="194"/>
        <v/>
      </c>
      <c r="CU100" s="380" t="str">
        <f t="shared" si="195"/>
        <v/>
      </c>
      <c r="CV100" s="356" t="str">
        <f>IF('Marks Entry'!AZ102="","",'Marks Entry'!AZ102)</f>
        <v/>
      </c>
      <c r="CW100" s="356" t="str">
        <f>IF('Marks Entry'!BA102="","",'Marks Entry'!BA102)</f>
        <v/>
      </c>
      <c r="CX100" s="356" t="str">
        <f t="shared" si="196"/>
        <v/>
      </c>
      <c r="CY100" s="380" t="str">
        <f t="shared" si="197"/>
        <v/>
      </c>
      <c r="CZ100" s="377" t="str">
        <f>IF(AND($B100="NSO",$E100=""),"",IF(AND('Marks Entry'!BB102="AB",'Marks Entry'!BC102="AB"),"AB",IF(AND('Marks Entry'!BB102="ML",'Marks Entry'!BC102="ML"),"RE",IF('Marks Entry'!BB102="","",ROUNDUP(('Marks Entry'!BB102+'Marks Entry'!BC102)*30/100,0)))))</f>
        <v/>
      </c>
      <c r="DA100" s="381" t="str">
        <f t="shared" si="198"/>
        <v/>
      </c>
      <c r="DB100" s="361">
        <f t="shared" si="199"/>
        <v>0</v>
      </c>
      <c r="DC100" s="361">
        <f t="shared" si="200"/>
        <v>0</v>
      </c>
      <c r="DD100" s="362" t="str">
        <f t="shared" si="201"/>
        <v/>
      </c>
      <c r="DE100" s="361" t="str">
        <f t="shared" si="202"/>
        <v/>
      </c>
      <c r="DF100" s="361" t="str">
        <f t="shared" si="203"/>
        <v/>
      </c>
      <c r="DG100" s="361" t="str">
        <f t="shared" si="204"/>
        <v/>
      </c>
      <c r="DH100" s="361">
        <f t="shared" si="205"/>
        <v>0</v>
      </c>
      <c r="DI100" s="382" t="str">
        <f t="shared" si="206"/>
        <v/>
      </c>
      <c r="DJ100" s="382" t="str">
        <f t="shared" si="207"/>
        <v/>
      </c>
      <c r="DK100" s="382" t="str">
        <f t="shared" si="208"/>
        <v/>
      </c>
      <c r="DL100" s="382" t="str">
        <f t="shared" si="209"/>
        <v/>
      </c>
      <c r="DM100" s="382" t="str">
        <f t="shared" si="210"/>
        <v/>
      </c>
      <c r="DN100" s="382" t="str">
        <f t="shared" si="211"/>
        <v/>
      </c>
      <c r="DO100" s="365">
        <f t="shared" si="212"/>
        <v>0</v>
      </c>
      <c r="DP100" s="365">
        <f t="shared" si="213"/>
        <v>0</v>
      </c>
      <c r="DQ100" s="365">
        <f t="shared" si="214"/>
        <v>0</v>
      </c>
      <c r="DR100" s="365">
        <f t="shared" si="215"/>
        <v>0</v>
      </c>
      <c r="DS100" s="365">
        <f t="shared" si="216"/>
        <v>0</v>
      </c>
      <c r="DT100" s="383" t="str">
        <f t="shared" si="217"/>
        <v/>
      </c>
      <c r="DU100" s="482" t="str">
        <f>IF('Marks Entry'!BD102="","",'Marks Entry'!BD102)</f>
        <v/>
      </c>
      <c r="DV100" s="482" t="str">
        <f>IF('Marks Entry'!BE102="","",'Marks Entry'!BE102)</f>
        <v/>
      </c>
      <c r="DW100" s="482" t="str">
        <f>IF('Marks Entry'!BF102="","",'Marks Entry'!BF102)</f>
        <v/>
      </c>
      <c r="DX100" s="384" t="str">
        <f t="shared" si="218"/>
        <v/>
      </c>
      <c r="DY100" s="356" t="str">
        <f t="shared" si="219"/>
        <v/>
      </c>
      <c r="DZ100" s="385" t="str">
        <f t="shared" si="220"/>
        <v/>
      </c>
      <c r="EA100" s="356" t="str">
        <f t="shared" si="221"/>
        <v/>
      </c>
      <c r="EB100" s="385" t="str">
        <f t="shared" si="222"/>
        <v/>
      </c>
      <c r="EC100" s="356" t="str">
        <f t="shared" si="223"/>
        <v/>
      </c>
      <c r="ED100" s="356" t="str">
        <f t="shared" si="224"/>
        <v/>
      </c>
      <c r="EE100" s="356" t="str">
        <f t="shared" si="225"/>
        <v/>
      </c>
      <c r="EF100" s="386" t="str">
        <f t="shared" si="226"/>
        <v/>
      </c>
      <c r="EG100" s="385" t="str">
        <f t="shared" si="227"/>
        <v/>
      </c>
      <c r="EH100" s="356" t="str">
        <f t="shared" si="228"/>
        <v/>
      </c>
      <c r="EI100" s="356" t="str">
        <f t="shared" si="229"/>
        <v/>
      </c>
      <c r="EJ100" s="356" t="str">
        <f t="shared" si="230"/>
        <v/>
      </c>
      <c r="EK100" s="356" t="str">
        <f t="shared" si="231"/>
        <v/>
      </c>
      <c r="EL100" s="385" t="str">
        <f t="shared" si="232"/>
        <v/>
      </c>
      <c r="EM100" s="356" t="str">
        <f t="shared" si="233"/>
        <v/>
      </c>
      <c r="EN100" s="356" t="str">
        <f t="shared" si="234"/>
        <v/>
      </c>
      <c r="EO100" s="356" t="str">
        <f t="shared" si="235"/>
        <v/>
      </c>
      <c r="EP100" s="356" t="str">
        <f t="shared" si="236"/>
        <v/>
      </c>
      <c r="EQ100" s="385" t="str">
        <f t="shared" si="237"/>
        <v/>
      </c>
      <c r="ER100" s="356" t="str">
        <f t="shared" si="238"/>
        <v/>
      </c>
      <c r="ES100" s="356" t="str">
        <f t="shared" si="239"/>
        <v/>
      </c>
      <c r="ET100" s="356" t="str">
        <f t="shared" si="240"/>
        <v/>
      </c>
      <c r="EU100" s="356" t="str">
        <f t="shared" si="241"/>
        <v/>
      </c>
      <c r="EV100" s="385" t="str">
        <f t="shared" si="242"/>
        <v/>
      </c>
      <c r="EW100" s="385" t="str">
        <f t="shared" si="243"/>
        <v/>
      </c>
      <c r="EX100" s="387" t="str">
        <f>IF('Student DATA Entry'!I97="","",'Student DATA Entry'!I97)</f>
        <v/>
      </c>
      <c r="EY100" s="388" t="str">
        <f>IF('Student DATA Entry'!J97="","",'Student DATA Entry'!J97)</f>
        <v/>
      </c>
      <c r="EZ100" s="373" t="str">
        <f t="shared" si="244"/>
        <v xml:space="preserve">      </v>
      </c>
      <c r="FA100" s="373" t="str">
        <f t="shared" si="245"/>
        <v xml:space="preserve">      </v>
      </c>
      <c r="FB100" s="373" t="str">
        <f t="shared" si="246"/>
        <v xml:space="preserve">      </v>
      </c>
      <c r="FC100" s="373" t="str">
        <f t="shared" si="247"/>
        <v xml:space="preserve">              </v>
      </c>
      <c r="FD100" s="373" t="str">
        <f t="shared" si="248"/>
        <v xml:space="preserve"> </v>
      </c>
      <c r="FE100" s="484" t="str">
        <f t="shared" si="249"/>
        <v/>
      </c>
      <c r="FF100" s="390" t="str">
        <f t="shared" si="250"/>
        <v/>
      </c>
      <c r="FG100" s="483" t="str">
        <f t="shared" si="251"/>
        <v/>
      </c>
      <c r="FH100" s="392" t="str">
        <f t="shared" si="140"/>
        <v/>
      </c>
      <c r="FI100" s="482" t="str">
        <f t="shared" si="252"/>
        <v/>
      </c>
    </row>
    <row r="101" spans="1:165" s="393" customFormat="1" ht="22" customHeight="1">
      <c r="A101" s="375">
        <v>96</v>
      </c>
      <c r="B101" s="376" t="str">
        <f>IF('Marks Entry'!B103="","",VALUE('Marks Entry'!B103))</f>
        <v/>
      </c>
      <c r="C101" s="377" t="str">
        <f>IF('Marks Entry'!C103="","",'Marks Entry'!C103)</f>
        <v/>
      </c>
      <c r="D101" s="378" t="str">
        <f>IF('Marks Entry'!D103="","",'Marks Entry'!D103)</f>
        <v/>
      </c>
      <c r="E101" s="379" t="str">
        <f>IF('Marks Entry'!E103="","",'Marks Entry'!E103)</f>
        <v/>
      </c>
      <c r="F101" s="379" t="str">
        <f>IF('Marks Entry'!F103="","",'Marks Entry'!F103)</f>
        <v/>
      </c>
      <c r="G101" s="379" t="str">
        <f>IF('Marks Entry'!G103="","",'Marks Entry'!G103)</f>
        <v/>
      </c>
      <c r="H101" s="356" t="str">
        <f>IF('Marks Entry'!H103="","",'Marks Entry'!H103)</f>
        <v/>
      </c>
      <c r="I101" s="356" t="str">
        <f>IF('Marks Entry'!I103="","",'Marks Entry'!I103)</f>
        <v/>
      </c>
      <c r="J101" s="356" t="str">
        <f>IF('Marks Entry'!J103="","",'Marks Entry'!J103)</f>
        <v/>
      </c>
      <c r="K101" s="356" t="str">
        <f>IF('Marks Entry'!K103="","",'Marks Entry'!K103)</f>
        <v/>
      </c>
      <c r="L101" s="356" t="str">
        <f>IF('Marks Entry'!L103="","",'Marks Entry'!L103)</f>
        <v/>
      </c>
      <c r="M101" s="357" t="str">
        <f t="shared" si="141"/>
        <v/>
      </c>
      <c r="N101" s="380" t="str">
        <f t="shared" si="142"/>
        <v/>
      </c>
      <c r="O101" s="356" t="str">
        <f>IF('Marks Entry'!M103="","",'Marks Entry'!M103)</f>
        <v/>
      </c>
      <c r="P101" s="380" t="str">
        <f t="shared" si="143"/>
        <v/>
      </c>
      <c r="Q101" s="377" t="str">
        <f>IF(AND($B101="NSO",$E101="",O101=""),"",IF(AND('Marks Entry'!N103="AB"),"AB",IF(AND('Marks Entry'!N103="ML"),"RE",IF('Marks Entry'!N103="","",ROUNDUP('Marks Entry'!N103*30/100,0)))))</f>
        <v/>
      </c>
      <c r="R101" s="381" t="str">
        <f t="shared" si="144"/>
        <v/>
      </c>
      <c r="S101" s="361">
        <f t="shared" si="145"/>
        <v>0</v>
      </c>
      <c r="T101" s="361">
        <f t="shared" si="146"/>
        <v>0</v>
      </c>
      <c r="U101" s="362" t="str">
        <f t="shared" si="147"/>
        <v/>
      </c>
      <c r="V101" s="361" t="str">
        <f t="shared" si="148"/>
        <v/>
      </c>
      <c r="W101" s="361" t="str">
        <f t="shared" si="149"/>
        <v/>
      </c>
      <c r="X101" s="361" t="str">
        <f t="shared" si="150"/>
        <v/>
      </c>
      <c r="Y101" s="356" t="str">
        <f>IF('Marks Entry'!O103="","",'Marks Entry'!O103)</f>
        <v/>
      </c>
      <c r="Z101" s="356" t="str">
        <f>IF('Marks Entry'!P103="","",'Marks Entry'!P103)</f>
        <v/>
      </c>
      <c r="AA101" s="356" t="str">
        <f>IF('Marks Entry'!Q103="","",'Marks Entry'!Q103)</f>
        <v/>
      </c>
      <c r="AB101" s="357" t="str">
        <f t="shared" si="151"/>
        <v/>
      </c>
      <c r="AC101" s="380" t="str">
        <f t="shared" si="152"/>
        <v/>
      </c>
      <c r="AD101" s="356" t="str">
        <f>IF('Marks Entry'!R103="","",'Marks Entry'!R103)</f>
        <v/>
      </c>
      <c r="AE101" s="380" t="str">
        <f t="shared" si="153"/>
        <v/>
      </c>
      <c r="AF101" s="377" t="str">
        <f>IF(AND($B101="NSO",$E101=""),"",IF(AND('Marks Entry'!S103="AB"),"AB",IF(AND('Marks Entry'!S103="ML"),"RE",IF('Marks Entry'!S103="","",ROUNDUP('Marks Entry'!S103*30/100,0)))))</f>
        <v/>
      </c>
      <c r="AG101" s="381" t="str">
        <f t="shared" si="154"/>
        <v/>
      </c>
      <c r="AH101" s="361">
        <f t="shared" si="155"/>
        <v>0</v>
      </c>
      <c r="AI101" s="361">
        <f t="shared" si="156"/>
        <v>0</v>
      </c>
      <c r="AJ101" s="362" t="str">
        <f t="shared" si="157"/>
        <v/>
      </c>
      <c r="AK101" s="361" t="str">
        <f t="shared" si="158"/>
        <v/>
      </c>
      <c r="AL101" s="361" t="str">
        <f t="shared" si="159"/>
        <v/>
      </c>
      <c r="AM101" s="361" t="str">
        <f t="shared" si="160"/>
        <v/>
      </c>
      <c r="AN101" s="363" t="str">
        <f>IF('Marks Entry'!T103="","",'Marks Entry'!T103)</f>
        <v/>
      </c>
      <c r="AO101" s="356" t="str">
        <f>IF('Marks Entry'!V103="","",'Marks Entry'!V103)</f>
        <v/>
      </c>
      <c r="AP101" s="356" t="str">
        <f>IF('Marks Entry'!W103="","",'Marks Entry'!W103)</f>
        <v/>
      </c>
      <c r="AQ101" s="356" t="str">
        <f>IF('Marks Entry'!X103="","",'Marks Entry'!X103)</f>
        <v/>
      </c>
      <c r="AR101" s="357" t="str">
        <f t="shared" si="161"/>
        <v/>
      </c>
      <c r="AS101" s="380" t="str">
        <f t="shared" si="162"/>
        <v/>
      </c>
      <c r="AT101" s="356" t="str">
        <f>IF('Marks Entry'!Y103="","",'Marks Entry'!Y103)</f>
        <v/>
      </c>
      <c r="AU101" s="356" t="str">
        <f>IF('Marks Entry'!Z103="","",'Marks Entry'!Z103)</f>
        <v/>
      </c>
      <c r="AV101" s="356" t="str">
        <f t="shared" si="163"/>
        <v/>
      </c>
      <c r="AW101" s="380" t="str">
        <f t="shared" si="164"/>
        <v/>
      </c>
      <c r="AX101" s="377" t="str">
        <f>IF(AND($B101="NSO",$E101=""),"",IF(AND('Marks Entry'!AA103="AB",'Marks Entry'!AB103="AB"),"AB",IF(AND('Marks Entry'!AA103="ML",'Marks Entry'!AB103="ML"),"RE",IF('Marks Entry'!AA103="","",ROUNDUP(('Marks Entry'!AA103+'Marks Entry'!AB103)*30/100,0)))))</f>
        <v/>
      </c>
      <c r="AY101" s="381" t="str">
        <f t="shared" si="165"/>
        <v/>
      </c>
      <c r="AZ101" s="361">
        <f t="shared" si="166"/>
        <v>0</v>
      </c>
      <c r="BA101" s="361">
        <f t="shared" si="167"/>
        <v>0</v>
      </c>
      <c r="BB101" s="362" t="str">
        <f t="shared" si="168"/>
        <v/>
      </c>
      <c r="BC101" s="361" t="str">
        <f t="shared" si="169"/>
        <v/>
      </c>
      <c r="BD101" s="361" t="str">
        <f t="shared" si="170"/>
        <v/>
      </c>
      <c r="BE101" s="361" t="str">
        <f t="shared" si="171"/>
        <v/>
      </c>
      <c r="BF101" s="363" t="str">
        <f>IF('Marks Entry'!AC103="","",'Marks Entry'!AC103)</f>
        <v/>
      </c>
      <c r="BG101" s="356" t="str">
        <f>IF('Marks Entry'!AE103="","",'Marks Entry'!AE103)</f>
        <v/>
      </c>
      <c r="BH101" s="356" t="str">
        <f>IF('Marks Entry'!AF103="","",'Marks Entry'!AF103)</f>
        <v/>
      </c>
      <c r="BI101" s="356" t="str">
        <f>IF('Marks Entry'!AG103="","",'Marks Entry'!AG103)</f>
        <v/>
      </c>
      <c r="BJ101" s="357" t="str">
        <f t="shared" si="172"/>
        <v/>
      </c>
      <c r="BK101" s="380" t="str">
        <f t="shared" si="173"/>
        <v/>
      </c>
      <c r="BL101" s="356" t="str">
        <f>IF('Marks Entry'!AH103="","",'Marks Entry'!AH103)</f>
        <v/>
      </c>
      <c r="BM101" s="356" t="str">
        <f>IF('Marks Entry'!AI103="","",'Marks Entry'!AI103)</f>
        <v/>
      </c>
      <c r="BN101" s="356" t="str">
        <f t="shared" si="174"/>
        <v/>
      </c>
      <c r="BO101" s="380" t="str">
        <f t="shared" si="175"/>
        <v/>
      </c>
      <c r="BP101" s="377" t="str">
        <f>IF(AND($B101="NSO",$E101=""),"",IF(AND('Marks Entry'!AJ103="AB",'Marks Entry'!AK103="AB"),"AB",IF(AND('Marks Entry'!AJ103="ML",'Marks Entry'!AK103="ML"),"RE",IF('Marks Entry'!AJ103="","",ROUNDUP(('Marks Entry'!AJ103+'Marks Entry'!AK103)*30/100,0)))))</f>
        <v/>
      </c>
      <c r="BQ101" s="381" t="str">
        <f t="shared" si="176"/>
        <v/>
      </c>
      <c r="BR101" s="361">
        <f t="shared" si="177"/>
        <v>0</v>
      </c>
      <c r="BS101" s="361">
        <f t="shared" si="178"/>
        <v>0</v>
      </c>
      <c r="BT101" s="362" t="str">
        <f t="shared" si="179"/>
        <v/>
      </c>
      <c r="BU101" s="361" t="str">
        <f t="shared" si="180"/>
        <v/>
      </c>
      <c r="BV101" s="361" t="str">
        <f t="shared" si="181"/>
        <v/>
      </c>
      <c r="BW101" s="361" t="str">
        <f t="shared" si="182"/>
        <v/>
      </c>
      <c r="BX101" s="363" t="str">
        <f>IF('Marks Entry'!AL103="","",'Marks Entry'!AL103)</f>
        <v/>
      </c>
      <c r="BY101" s="356" t="str">
        <f>IF('Marks Entry'!AN103="","",'Marks Entry'!AN103)</f>
        <v/>
      </c>
      <c r="BZ101" s="356" t="str">
        <f>IF('Marks Entry'!AO103="","",'Marks Entry'!AO103)</f>
        <v/>
      </c>
      <c r="CA101" s="356" t="str">
        <f>IF('Marks Entry'!AP103="","",'Marks Entry'!AP103)</f>
        <v/>
      </c>
      <c r="CB101" s="357" t="str">
        <f t="shared" si="183"/>
        <v/>
      </c>
      <c r="CC101" s="380" t="str">
        <f t="shared" si="184"/>
        <v/>
      </c>
      <c r="CD101" s="356" t="str">
        <f>IF('Marks Entry'!AQ103="","",'Marks Entry'!AQ103)</f>
        <v/>
      </c>
      <c r="CE101" s="356" t="str">
        <f>IF('Marks Entry'!AR103="","",'Marks Entry'!AR103)</f>
        <v/>
      </c>
      <c r="CF101" s="356" t="str">
        <f t="shared" si="185"/>
        <v/>
      </c>
      <c r="CG101" s="380" t="str">
        <f t="shared" si="186"/>
        <v/>
      </c>
      <c r="CH101" s="377" t="str">
        <f>IF(AND($B101="NSO",$E101=""),"",IF(AND('Marks Entry'!AS103="AB",'Marks Entry'!AT103="AB"),"AB",IF(AND('Marks Entry'!AS103="ML",'Marks Entry'!AT103="ML"),"RE",IF('Marks Entry'!AS103="","",ROUNDUP(('Marks Entry'!AS103+'Marks Entry'!AT103)*30/100,0)))))</f>
        <v/>
      </c>
      <c r="CI101" s="381" t="str">
        <f t="shared" si="187"/>
        <v/>
      </c>
      <c r="CJ101" s="361">
        <f t="shared" si="188"/>
        <v>0</v>
      </c>
      <c r="CK101" s="361">
        <f t="shared" si="189"/>
        <v>0</v>
      </c>
      <c r="CL101" s="362" t="str">
        <f t="shared" si="190"/>
        <v/>
      </c>
      <c r="CM101" s="361" t="str">
        <f t="shared" si="191"/>
        <v/>
      </c>
      <c r="CN101" s="361" t="str">
        <f t="shared" si="192"/>
        <v/>
      </c>
      <c r="CO101" s="361" t="str">
        <f t="shared" si="193"/>
        <v/>
      </c>
      <c r="CP101" s="363" t="str">
        <f>IF('Marks Entry'!AU103="","",'Marks Entry'!AU103)</f>
        <v/>
      </c>
      <c r="CQ101" s="356" t="str">
        <f>IF('Marks Entry'!AW103="","",'Marks Entry'!AW103)</f>
        <v/>
      </c>
      <c r="CR101" s="356" t="str">
        <f>IF('Marks Entry'!AX103="","",'Marks Entry'!AX103)</f>
        <v/>
      </c>
      <c r="CS101" s="356" t="str">
        <f>IF('Marks Entry'!AY103="","",'Marks Entry'!AY103)</f>
        <v/>
      </c>
      <c r="CT101" s="357" t="str">
        <f t="shared" si="194"/>
        <v/>
      </c>
      <c r="CU101" s="380" t="str">
        <f t="shared" si="195"/>
        <v/>
      </c>
      <c r="CV101" s="356" t="str">
        <f>IF('Marks Entry'!AZ103="","",'Marks Entry'!AZ103)</f>
        <v/>
      </c>
      <c r="CW101" s="356" t="str">
        <f>IF('Marks Entry'!BA103="","",'Marks Entry'!BA103)</f>
        <v/>
      </c>
      <c r="CX101" s="356" t="str">
        <f t="shared" si="196"/>
        <v/>
      </c>
      <c r="CY101" s="380" t="str">
        <f t="shared" si="197"/>
        <v/>
      </c>
      <c r="CZ101" s="377" t="str">
        <f>IF(AND($B101="NSO",$E101=""),"",IF(AND('Marks Entry'!BB103="AB",'Marks Entry'!BC103="AB"),"AB",IF(AND('Marks Entry'!BB103="ML",'Marks Entry'!BC103="ML"),"RE",IF('Marks Entry'!BB103="","",ROUNDUP(('Marks Entry'!BB103+'Marks Entry'!BC103)*30/100,0)))))</f>
        <v/>
      </c>
      <c r="DA101" s="381" t="str">
        <f t="shared" si="198"/>
        <v/>
      </c>
      <c r="DB101" s="361">
        <f t="shared" si="199"/>
        <v>0</v>
      </c>
      <c r="DC101" s="361">
        <f t="shared" si="200"/>
        <v>0</v>
      </c>
      <c r="DD101" s="362" t="str">
        <f t="shared" si="201"/>
        <v/>
      </c>
      <c r="DE101" s="361" t="str">
        <f t="shared" si="202"/>
        <v/>
      </c>
      <c r="DF101" s="361" t="str">
        <f t="shared" si="203"/>
        <v/>
      </c>
      <c r="DG101" s="361" t="str">
        <f t="shared" si="204"/>
        <v/>
      </c>
      <c r="DH101" s="361">
        <f t="shared" si="205"/>
        <v>0</v>
      </c>
      <c r="DI101" s="382" t="str">
        <f t="shared" si="206"/>
        <v/>
      </c>
      <c r="DJ101" s="382" t="str">
        <f t="shared" si="207"/>
        <v/>
      </c>
      <c r="DK101" s="382" t="str">
        <f t="shared" si="208"/>
        <v/>
      </c>
      <c r="DL101" s="382" t="str">
        <f t="shared" si="209"/>
        <v/>
      </c>
      <c r="DM101" s="382" t="str">
        <f t="shared" si="210"/>
        <v/>
      </c>
      <c r="DN101" s="382" t="str">
        <f t="shared" si="211"/>
        <v/>
      </c>
      <c r="DO101" s="365">
        <f t="shared" si="212"/>
        <v>0</v>
      </c>
      <c r="DP101" s="365">
        <f t="shared" si="213"/>
        <v>0</v>
      </c>
      <c r="DQ101" s="365">
        <f t="shared" si="214"/>
        <v>0</v>
      </c>
      <c r="DR101" s="365">
        <f t="shared" si="215"/>
        <v>0</v>
      </c>
      <c r="DS101" s="365">
        <f t="shared" si="216"/>
        <v>0</v>
      </c>
      <c r="DT101" s="383" t="str">
        <f t="shared" si="217"/>
        <v/>
      </c>
      <c r="DU101" s="482" t="str">
        <f>IF('Marks Entry'!BD103="","",'Marks Entry'!BD103)</f>
        <v/>
      </c>
      <c r="DV101" s="482" t="str">
        <f>IF('Marks Entry'!BE103="","",'Marks Entry'!BE103)</f>
        <v/>
      </c>
      <c r="DW101" s="482" t="str">
        <f>IF('Marks Entry'!BF103="","",'Marks Entry'!BF103)</f>
        <v/>
      </c>
      <c r="DX101" s="384" t="str">
        <f t="shared" si="218"/>
        <v/>
      </c>
      <c r="DY101" s="356" t="str">
        <f t="shared" si="219"/>
        <v/>
      </c>
      <c r="DZ101" s="385" t="str">
        <f t="shared" si="220"/>
        <v/>
      </c>
      <c r="EA101" s="356" t="str">
        <f t="shared" si="221"/>
        <v/>
      </c>
      <c r="EB101" s="385" t="str">
        <f t="shared" si="222"/>
        <v/>
      </c>
      <c r="EC101" s="356" t="str">
        <f t="shared" si="223"/>
        <v/>
      </c>
      <c r="ED101" s="356" t="str">
        <f t="shared" si="224"/>
        <v/>
      </c>
      <c r="EE101" s="356" t="str">
        <f t="shared" si="225"/>
        <v/>
      </c>
      <c r="EF101" s="386" t="str">
        <f t="shared" si="226"/>
        <v/>
      </c>
      <c r="EG101" s="385" t="str">
        <f t="shared" si="227"/>
        <v/>
      </c>
      <c r="EH101" s="356" t="str">
        <f t="shared" si="228"/>
        <v/>
      </c>
      <c r="EI101" s="356" t="str">
        <f t="shared" si="229"/>
        <v/>
      </c>
      <c r="EJ101" s="356" t="str">
        <f t="shared" si="230"/>
        <v/>
      </c>
      <c r="EK101" s="356" t="str">
        <f t="shared" si="231"/>
        <v/>
      </c>
      <c r="EL101" s="385" t="str">
        <f t="shared" si="232"/>
        <v/>
      </c>
      <c r="EM101" s="356" t="str">
        <f t="shared" si="233"/>
        <v/>
      </c>
      <c r="EN101" s="356" t="str">
        <f t="shared" si="234"/>
        <v/>
      </c>
      <c r="EO101" s="356" t="str">
        <f t="shared" si="235"/>
        <v/>
      </c>
      <c r="EP101" s="356" t="str">
        <f t="shared" si="236"/>
        <v/>
      </c>
      <c r="EQ101" s="385" t="str">
        <f t="shared" si="237"/>
        <v/>
      </c>
      <c r="ER101" s="356" t="str">
        <f t="shared" si="238"/>
        <v/>
      </c>
      <c r="ES101" s="356" t="str">
        <f t="shared" si="239"/>
        <v/>
      </c>
      <c r="ET101" s="356" t="str">
        <f t="shared" si="240"/>
        <v/>
      </c>
      <c r="EU101" s="356" t="str">
        <f t="shared" si="241"/>
        <v/>
      </c>
      <c r="EV101" s="385" t="str">
        <f t="shared" si="242"/>
        <v/>
      </c>
      <c r="EW101" s="385" t="str">
        <f t="shared" si="243"/>
        <v/>
      </c>
      <c r="EX101" s="387" t="str">
        <f>IF('Student DATA Entry'!I98="","",'Student DATA Entry'!I98)</f>
        <v/>
      </c>
      <c r="EY101" s="388" t="str">
        <f>IF('Student DATA Entry'!J98="","",'Student DATA Entry'!J98)</f>
        <v/>
      </c>
      <c r="EZ101" s="373" t="str">
        <f t="shared" si="244"/>
        <v xml:space="preserve">      </v>
      </c>
      <c r="FA101" s="373" t="str">
        <f t="shared" si="245"/>
        <v xml:space="preserve">      </v>
      </c>
      <c r="FB101" s="373" t="str">
        <f t="shared" si="246"/>
        <v xml:space="preserve">      </v>
      </c>
      <c r="FC101" s="373" t="str">
        <f t="shared" si="247"/>
        <v xml:space="preserve">              </v>
      </c>
      <c r="FD101" s="373" t="str">
        <f t="shared" si="248"/>
        <v xml:space="preserve"> </v>
      </c>
      <c r="FE101" s="484" t="str">
        <f t="shared" si="249"/>
        <v/>
      </c>
      <c r="FF101" s="390" t="str">
        <f t="shared" si="250"/>
        <v/>
      </c>
      <c r="FG101" s="483" t="str">
        <f t="shared" si="251"/>
        <v/>
      </c>
      <c r="FH101" s="392" t="str">
        <f t="shared" si="140"/>
        <v/>
      </c>
      <c r="FI101" s="482" t="str">
        <f t="shared" si="252"/>
        <v/>
      </c>
    </row>
    <row r="102" spans="1:165" s="393" customFormat="1" ht="22" customHeight="1">
      <c r="A102" s="375">
        <v>97</v>
      </c>
      <c r="B102" s="376" t="str">
        <f>IF('Marks Entry'!B104="","",VALUE('Marks Entry'!B104))</f>
        <v/>
      </c>
      <c r="C102" s="377" t="str">
        <f>IF('Marks Entry'!C104="","",'Marks Entry'!C104)</f>
        <v/>
      </c>
      <c r="D102" s="378" t="str">
        <f>IF('Marks Entry'!D104="","",'Marks Entry'!D104)</f>
        <v/>
      </c>
      <c r="E102" s="379" t="str">
        <f>IF('Marks Entry'!E104="","",'Marks Entry'!E104)</f>
        <v/>
      </c>
      <c r="F102" s="379" t="str">
        <f>IF('Marks Entry'!F104="","",'Marks Entry'!F104)</f>
        <v/>
      </c>
      <c r="G102" s="379" t="str">
        <f>IF('Marks Entry'!G104="","",'Marks Entry'!G104)</f>
        <v/>
      </c>
      <c r="H102" s="356" t="str">
        <f>IF('Marks Entry'!H104="","",'Marks Entry'!H104)</f>
        <v/>
      </c>
      <c r="I102" s="356" t="str">
        <f>IF('Marks Entry'!I104="","",'Marks Entry'!I104)</f>
        <v/>
      </c>
      <c r="J102" s="356" t="str">
        <f>IF('Marks Entry'!J104="","",'Marks Entry'!J104)</f>
        <v/>
      </c>
      <c r="K102" s="356" t="str">
        <f>IF('Marks Entry'!K104="","",'Marks Entry'!K104)</f>
        <v/>
      </c>
      <c r="L102" s="356" t="str">
        <f>IF('Marks Entry'!L104="","",'Marks Entry'!L104)</f>
        <v/>
      </c>
      <c r="M102" s="357" t="str">
        <f t="shared" si="141"/>
        <v/>
      </c>
      <c r="N102" s="380" t="str">
        <f t="shared" si="142"/>
        <v/>
      </c>
      <c r="O102" s="356" t="str">
        <f>IF('Marks Entry'!M104="","",'Marks Entry'!M104)</f>
        <v/>
      </c>
      <c r="P102" s="380" t="str">
        <f t="shared" si="143"/>
        <v/>
      </c>
      <c r="Q102" s="377" t="str">
        <f>IF(AND($B102="NSO",$E102="",O102=""),"",IF(AND('Marks Entry'!N104="AB"),"AB",IF(AND('Marks Entry'!N104="ML"),"RE",IF('Marks Entry'!N104="","",ROUNDUP('Marks Entry'!N104*30/100,0)))))</f>
        <v/>
      </c>
      <c r="R102" s="381" t="str">
        <f t="shared" si="144"/>
        <v/>
      </c>
      <c r="S102" s="361">
        <f t="shared" si="145"/>
        <v>0</v>
      </c>
      <c r="T102" s="361">
        <f t="shared" si="146"/>
        <v>0</v>
      </c>
      <c r="U102" s="362" t="str">
        <f t="shared" si="147"/>
        <v/>
      </c>
      <c r="V102" s="361" t="str">
        <f t="shared" si="148"/>
        <v/>
      </c>
      <c r="W102" s="361" t="str">
        <f t="shared" si="149"/>
        <v/>
      </c>
      <c r="X102" s="361" t="str">
        <f t="shared" si="150"/>
        <v/>
      </c>
      <c r="Y102" s="356" t="str">
        <f>IF('Marks Entry'!O104="","",'Marks Entry'!O104)</f>
        <v/>
      </c>
      <c r="Z102" s="356" t="str">
        <f>IF('Marks Entry'!P104="","",'Marks Entry'!P104)</f>
        <v/>
      </c>
      <c r="AA102" s="356" t="str">
        <f>IF('Marks Entry'!Q104="","",'Marks Entry'!Q104)</f>
        <v/>
      </c>
      <c r="AB102" s="357" t="str">
        <f t="shared" si="151"/>
        <v/>
      </c>
      <c r="AC102" s="380" t="str">
        <f t="shared" si="152"/>
        <v/>
      </c>
      <c r="AD102" s="356" t="str">
        <f>IF('Marks Entry'!R104="","",'Marks Entry'!R104)</f>
        <v/>
      </c>
      <c r="AE102" s="380" t="str">
        <f t="shared" si="153"/>
        <v/>
      </c>
      <c r="AF102" s="377" t="str">
        <f>IF(AND($B102="NSO",$E102=""),"",IF(AND('Marks Entry'!S104="AB"),"AB",IF(AND('Marks Entry'!S104="ML"),"RE",IF('Marks Entry'!S104="","",ROUNDUP('Marks Entry'!S104*30/100,0)))))</f>
        <v/>
      </c>
      <c r="AG102" s="381" t="str">
        <f t="shared" si="154"/>
        <v/>
      </c>
      <c r="AH102" s="361">
        <f t="shared" si="155"/>
        <v>0</v>
      </c>
      <c r="AI102" s="361">
        <f t="shared" si="156"/>
        <v>0</v>
      </c>
      <c r="AJ102" s="362" t="str">
        <f t="shared" si="157"/>
        <v/>
      </c>
      <c r="AK102" s="361" t="str">
        <f t="shared" si="158"/>
        <v/>
      </c>
      <c r="AL102" s="361" t="str">
        <f t="shared" si="159"/>
        <v/>
      </c>
      <c r="AM102" s="361" t="str">
        <f t="shared" si="160"/>
        <v/>
      </c>
      <c r="AN102" s="363" t="str">
        <f>IF('Marks Entry'!T104="","",'Marks Entry'!T104)</f>
        <v/>
      </c>
      <c r="AO102" s="356" t="str">
        <f>IF('Marks Entry'!V104="","",'Marks Entry'!V104)</f>
        <v/>
      </c>
      <c r="AP102" s="356" t="str">
        <f>IF('Marks Entry'!W104="","",'Marks Entry'!W104)</f>
        <v/>
      </c>
      <c r="AQ102" s="356" t="str">
        <f>IF('Marks Entry'!X104="","",'Marks Entry'!X104)</f>
        <v/>
      </c>
      <c r="AR102" s="357" t="str">
        <f t="shared" si="161"/>
        <v/>
      </c>
      <c r="AS102" s="380" t="str">
        <f t="shared" si="162"/>
        <v/>
      </c>
      <c r="AT102" s="356" t="str">
        <f>IF('Marks Entry'!Y104="","",'Marks Entry'!Y104)</f>
        <v/>
      </c>
      <c r="AU102" s="356" t="str">
        <f>IF('Marks Entry'!Z104="","",'Marks Entry'!Z104)</f>
        <v/>
      </c>
      <c r="AV102" s="356" t="str">
        <f t="shared" si="163"/>
        <v/>
      </c>
      <c r="AW102" s="380" t="str">
        <f t="shared" si="164"/>
        <v/>
      </c>
      <c r="AX102" s="377" t="str">
        <f>IF(AND($B102="NSO",$E102=""),"",IF(AND('Marks Entry'!AA104="AB",'Marks Entry'!AB104="AB"),"AB",IF(AND('Marks Entry'!AA104="ML",'Marks Entry'!AB104="ML"),"RE",IF('Marks Entry'!AA104="","",ROUNDUP(('Marks Entry'!AA104+'Marks Entry'!AB104)*30/100,0)))))</f>
        <v/>
      </c>
      <c r="AY102" s="381" t="str">
        <f t="shared" si="165"/>
        <v/>
      </c>
      <c r="AZ102" s="361">
        <f t="shared" si="166"/>
        <v>0</v>
      </c>
      <c r="BA102" s="361">
        <f t="shared" si="167"/>
        <v>0</v>
      </c>
      <c r="BB102" s="362" t="str">
        <f t="shared" si="168"/>
        <v/>
      </c>
      <c r="BC102" s="361" t="str">
        <f t="shared" si="169"/>
        <v/>
      </c>
      <c r="BD102" s="361" t="str">
        <f t="shared" si="170"/>
        <v/>
      </c>
      <c r="BE102" s="361" t="str">
        <f t="shared" si="171"/>
        <v/>
      </c>
      <c r="BF102" s="363" t="str">
        <f>IF('Marks Entry'!AC104="","",'Marks Entry'!AC104)</f>
        <v/>
      </c>
      <c r="BG102" s="356" t="str">
        <f>IF('Marks Entry'!AE104="","",'Marks Entry'!AE104)</f>
        <v/>
      </c>
      <c r="BH102" s="356" t="str">
        <f>IF('Marks Entry'!AF104="","",'Marks Entry'!AF104)</f>
        <v/>
      </c>
      <c r="BI102" s="356" t="str">
        <f>IF('Marks Entry'!AG104="","",'Marks Entry'!AG104)</f>
        <v/>
      </c>
      <c r="BJ102" s="357" t="str">
        <f t="shared" si="172"/>
        <v/>
      </c>
      <c r="BK102" s="380" t="str">
        <f t="shared" si="173"/>
        <v/>
      </c>
      <c r="BL102" s="356" t="str">
        <f>IF('Marks Entry'!AH104="","",'Marks Entry'!AH104)</f>
        <v/>
      </c>
      <c r="BM102" s="356" t="str">
        <f>IF('Marks Entry'!AI104="","",'Marks Entry'!AI104)</f>
        <v/>
      </c>
      <c r="BN102" s="356" t="str">
        <f t="shared" si="174"/>
        <v/>
      </c>
      <c r="BO102" s="380" t="str">
        <f t="shared" si="175"/>
        <v/>
      </c>
      <c r="BP102" s="377" t="str">
        <f>IF(AND($B102="NSO",$E102=""),"",IF(AND('Marks Entry'!AJ104="AB",'Marks Entry'!AK104="AB"),"AB",IF(AND('Marks Entry'!AJ104="ML",'Marks Entry'!AK104="ML"),"RE",IF('Marks Entry'!AJ104="","",ROUNDUP(('Marks Entry'!AJ104+'Marks Entry'!AK104)*30/100,0)))))</f>
        <v/>
      </c>
      <c r="BQ102" s="381" t="str">
        <f t="shared" si="176"/>
        <v/>
      </c>
      <c r="BR102" s="361">
        <f t="shared" si="177"/>
        <v>0</v>
      </c>
      <c r="BS102" s="361">
        <f t="shared" si="178"/>
        <v>0</v>
      </c>
      <c r="BT102" s="362" t="str">
        <f t="shared" si="179"/>
        <v/>
      </c>
      <c r="BU102" s="361" t="str">
        <f t="shared" si="180"/>
        <v/>
      </c>
      <c r="BV102" s="361" t="str">
        <f t="shared" si="181"/>
        <v/>
      </c>
      <c r="BW102" s="361" t="str">
        <f t="shared" si="182"/>
        <v/>
      </c>
      <c r="BX102" s="363" t="str">
        <f>IF('Marks Entry'!AL104="","",'Marks Entry'!AL104)</f>
        <v/>
      </c>
      <c r="BY102" s="356" t="str">
        <f>IF('Marks Entry'!AN104="","",'Marks Entry'!AN104)</f>
        <v/>
      </c>
      <c r="BZ102" s="356" t="str">
        <f>IF('Marks Entry'!AO104="","",'Marks Entry'!AO104)</f>
        <v/>
      </c>
      <c r="CA102" s="356" t="str">
        <f>IF('Marks Entry'!AP104="","",'Marks Entry'!AP104)</f>
        <v/>
      </c>
      <c r="CB102" s="357" t="str">
        <f t="shared" si="183"/>
        <v/>
      </c>
      <c r="CC102" s="380" t="str">
        <f t="shared" si="184"/>
        <v/>
      </c>
      <c r="CD102" s="356" t="str">
        <f>IF('Marks Entry'!AQ104="","",'Marks Entry'!AQ104)</f>
        <v/>
      </c>
      <c r="CE102" s="356" t="str">
        <f>IF('Marks Entry'!AR104="","",'Marks Entry'!AR104)</f>
        <v/>
      </c>
      <c r="CF102" s="356" t="str">
        <f t="shared" si="185"/>
        <v/>
      </c>
      <c r="CG102" s="380" t="str">
        <f t="shared" si="186"/>
        <v/>
      </c>
      <c r="CH102" s="377" t="str">
        <f>IF(AND($B102="NSO",$E102=""),"",IF(AND('Marks Entry'!AS104="AB",'Marks Entry'!AT104="AB"),"AB",IF(AND('Marks Entry'!AS104="ML",'Marks Entry'!AT104="ML"),"RE",IF('Marks Entry'!AS104="","",ROUNDUP(('Marks Entry'!AS104+'Marks Entry'!AT104)*30/100,0)))))</f>
        <v/>
      </c>
      <c r="CI102" s="381" t="str">
        <f t="shared" si="187"/>
        <v/>
      </c>
      <c r="CJ102" s="361">
        <f t="shared" si="188"/>
        <v>0</v>
      </c>
      <c r="CK102" s="361">
        <f t="shared" si="189"/>
        <v>0</v>
      </c>
      <c r="CL102" s="362" t="str">
        <f t="shared" si="190"/>
        <v/>
      </c>
      <c r="CM102" s="361" t="str">
        <f t="shared" si="191"/>
        <v/>
      </c>
      <c r="CN102" s="361" t="str">
        <f t="shared" si="192"/>
        <v/>
      </c>
      <c r="CO102" s="361" t="str">
        <f t="shared" si="193"/>
        <v/>
      </c>
      <c r="CP102" s="363" t="str">
        <f>IF('Marks Entry'!AU104="","",'Marks Entry'!AU104)</f>
        <v/>
      </c>
      <c r="CQ102" s="356" t="str">
        <f>IF('Marks Entry'!AW104="","",'Marks Entry'!AW104)</f>
        <v/>
      </c>
      <c r="CR102" s="356" t="str">
        <f>IF('Marks Entry'!AX104="","",'Marks Entry'!AX104)</f>
        <v/>
      </c>
      <c r="CS102" s="356" t="str">
        <f>IF('Marks Entry'!AY104="","",'Marks Entry'!AY104)</f>
        <v/>
      </c>
      <c r="CT102" s="357" t="str">
        <f t="shared" si="194"/>
        <v/>
      </c>
      <c r="CU102" s="380" t="str">
        <f t="shared" si="195"/>
        <v/>
      </c>
      <c r="CV102" s="356" t="str">
        <f>IF('Marks Entry'!AZ104="","",'Marks Entry'!AZ104)</f>
        <v/>
      </c>
      <c r="CW102" s="356" t="str">
        <f>IF('Marks Entry'!BA104="","",'Marks Entry'!BA104)</f>
        <v/>
      </c>
      <c r="CX102" s="356" t="str">
        <f t="shared" si="196"/>
        <v/>
      </c>
      <c r="CY102" s="380" t="str">
        <f t="shared" si="197"/>
        <v/>
      </c>
      <c r="CZ102" s="377" t="str">
        <f>IF(AND($B102="NSO",$E102=""),"",IF(AND('Marks Entry'!BB104="AB",'Marks Entry'!BC104="AB"),"AB",IF(AND('Marks Entry'!BB104="ML",'Marks Entry'!BC104="ML"),"RE",IF('Marks Entry'!BB104="","",ROUNDUP(('Marks Entry'!BB104+'Marks Entry'!BC104)*30/100,0)))))</f>
        <v/>
      </c>
      <c r="DA102" s="381" t="str">
        <f t="shared" si="198"/>
        <v/>
      </c>
      <c r="DB102" s="361">
        <f t="shared" si="199"/>
        <v>0</v>
      </c>
      <c r="DC102" s="361">
        <f t="shared" si="200"/>
        <v>0</v>
      </c>
      <c r="DD102" s="362" t="str">
        <f t="shared" si="201"/>
        <v/>
      </c>
      <c r="DE102" s="361" t="str">
        <f t="shared" si="202"/>
        <v/>
      </c>
      <c r="DF102" s="361" t="str">
        <f t="shared" si="203"/>
        <v/>
      </c>
      <c r="DG102" s="361" t="str">
        <f t="shared" si="204"/>
        <v/>
      </c>
      <c r="DH102" s="361">
        <f t="shared" si="205"/>
        <v>0</v>
      </c>
      <c r="DI102" s="382" t="str">
        <f t="shared" si="206"/>
        <v/>
      </c>
      <c r="DJ102" s="382" t="str">
        <f t="shared" si="207"/>
        <v/>
      </c>
      <c r="DK102" s="382" t="str">
        <f t="shared" si="208"/>
        <v/>
      </c>
      <c r="DL102" s="382" t="str">
        <f t="shared" si="209"/>
        <v/>
      </c>
      <c r="DM102" s="382" t="str">
        <f t="shared" si="210"/>
        <v/>
      </c>
      <c r="DN102" s="382" t="str">
        <f t="shared" si="211"/>
        <v/>
      </c>
      <c r="DO102" s="365">
        <f t="shared" si="212"/>
        <v>0</v>
      </c>
      <c r="DP102" s="365">
        <f t="shared" si="213"/>
        <v>0</v>
      </c>
      <c r="DQ102" s="365">
        <f t="shared" si="214"/>
        <v>0</v>
      </c>
      <c r="DR102" s="365">
        <f t="shared" si="215"/>
        <v>0</v>
      </c>
      <c r="DS102" s="365">
        <f t="shared" si="216"/>
        <v>0</v>
      </c>
      <c r="DT102" s="383" t="str">
        <f t="shared" si="217"/>
        <v/>
      </c>
      <c r="DU102" s="482" t="str">
        <f>IF('Marks Entry'!BD104="","",'Marks Entry'!BD104)</f>
        <v/>
      </c>
      <c r="DV102" s="482" t="str">
        <f>IF('Marks Entry'!BE104="","",'Marks Entry'!BE104)</f>
        <v/>
      </c>
      <c r="DW102" s="482" t="str">
        <f>IF('Marks Entry'!BF104="","",'Marks Entry'!BF104)</f>
        <v/>
      </c>
      <c r="DX102" s="384" t="str">
        <f t="shared" si="218"/>
        <v/>
      </c>
      <c r="DY102" s="356" t="str">
        <f t="shared" si="219"/>
        <v/>
      </c>
      <c r="DZ102" s="385" t="str">
        <f t="shared" si="220"/>
        <v/>
      </c>
      <c r="EA102" s="356" t="str">
        <f t="shared" si="221"/>
        <v/>
      </c>
      <c r="EB102" s="385" t="str">
        <f t="shared" si="222"/>
        <v/>
      </c>
      <c r="EC102" s="356" t="str">
        <f t="shared" si="223"/>
        <v/>
      </c>
      <c r="ED102" s="356" t="str">
        <f t="shared" si="224"/>
        <v/>
      </c>
      <c r="EE102" s="356" t="str">
        <f t="shared" si="225"/>
        <v/>
      </c>
      <c r="EF102" s="386" t="str">
        <f t="shared" si="226"/>
        <v/>
      </c>
      <c r="EG102" s="385" t="str">
        <f t="shared" si="227"/>
        <v/>
      </c>
      <c r="EH102" s="356" t="str">
        <f t="shared" si="228"/>
        <v/>
      </c>
      <c r="EI102" s="356" t="str">
        <f t="shared" si="229"/>
        <v/>
      </c>
      <c r="EJ102" s="356" t="str">
        <f t="shared" si="230"/>
        <v/>
      </c>
      <c r="EK102" s="356" t="str">
        <f t="shared" si="231"/>
        <v/>
      </c>
      <c r="EL102" s="385" t="str">
        <f t="shared" si="232"/>
        <v/>
      </c>
      <c r="EM102" s="356" t="str">
        <f t="shared" si="233"/>
        <v/>
      </c>
      <c r="EN102" s="356" t="str">
        <f t="shared" si="234"/>
        <v/>
      </c>
      <c r="EO102" s="356" t="str">
        <f t="shared" si="235"/>
        <v/>
      </c>
      <c r="EP102" s="356" t="str">
        <f t="shared" si="236"/>
        <v/>
      </c>
      <c r="EQ102" s="385" t="str">
        <f t="shared" si="237"/>
        <v/>
      </c>
      <c r="ER102" s="356" t="str">
        <f t="shared" si="238"/>
        <v/>
      </c>
      <c r="ES102" s="356" t="str">
        <f t="shared" si="239"/>
        <v/>
      </c>
      <c r="ET102" s="356" t="str">
        <f t="shared" si="240"/>
        <v/>
      </c>
      <c r="EU102" s="356" t="str">
        <f t="shared" si="241"/>
        <v/>
      </c>
      <c r="EV102" s="385" t="str">
        <f t="shared" si="242"/>
        <v/>
      </c>
      <c r="EW102" s="385" t="str">
        <f t="shared" si="243"/>
        <v/>
      </c>
      <c r="EX102" s="387" t="str">
        <f>IF('Student DATA Entry'!I99="","",'Student DATA Entry'!I99)</f>
        <v/>
      </c>
      <c r="EY102" s="388" t="str">
        <f>IF('Student DATA Entry'!J99="","",'Student DATA Entry'!J99)</f>
        <v/>
      </c>
      <c r="EZ102" s="373" t="str">
        <f t="shared" si="244"/>
        <v xml:space="preserve">      </v>
      </c>
      <c r="FA102" s="373" t="str">
        <f t="shared" si="245"/>
        <v xml:space="preserve">      </v>
      </c>
      <c r="FB102" s="373" t="str">
        <f t="shared" si="246"/>
        <v xml:space="preserve">      </v>
      </c>
      <c r="FC102" s="373" t="str">
        <f t="shared" si="247"/>
        <v xml:space="preserve">              </v>
      </c>
      <c r="FD102" s="373" t="str">
        <f t="shared" si="248"/>
        <v xml:space="preserve"> </v>
      </c>
      <c r="FE102" s="484" t="str">
        <f t="shared" si="249"/>
        <v/>
      </c>
      <c r="FF102" s="390" t="str">
        <f t="shared" si="250"/>
        <v/>
      </c>
      <c r="FG102" s="483" t="str">
        <f t="shared" si="251"/>
        <v/>
      </c>
      <c r="FH102" s="392" t="str">
        <f t="shared" si="140"/>
        <v/>
      </c>
      <c r="FI102" s="482" t="str">
        <f t="shared" si="252"/>
        <v/>
      </c>
    </row>
    <row r="103" spans="1:165" s="393" customFormat="1" ht="22" customHeight="1">
      <c r="A103" s="375">
        <v>98</v>
      </c>
      <c r="B103" s="376" t="str">
        <f>IF('Marks Entry'!B105="","",VALUE('Marks Entry'!B105))</f>
        <v/>
      </c>
      <c r="C103" s="377" t="str">
        <f>IF('Marks Entry'!C105="","",'Marks Entry'!C105)</f>
        <v/>
      </c>
      <c r="D103" s="378" t="str">
        <f>IF('Marks Entry'!D105="","",'Marks Entry'!D105)</f>
        <v/>
      </c>
      <c r="E103" s="379" t="str">
        <f>IF('Marks Entry'!E105="","",'Marks Entry'!E105)</f>
        <v/>
      </c>
      <c r="F103" s="379" t="str">
        <f>IF('Marks Entry'!F105="","",'Marks Entry'!F105)</f>
        <v/>
      </c>
      <c r="G103" s="379" t="str">
        <f>IF('Marks Entry'!G105="","",'Marks Entry'!G105)</f>
        <v/>
      </c>
      <c r="H103" s="356" t="str">
        <f>IF('Marks Entry'!H105="","",'Marks Entry'!H105)</f>
        <v/>
      </c>
      <c r="I103" s="356" t="str">
        <f>IF('Marks Entry'!I105="","",'Marks Entry'!I105)</f>
        <v/>
      </c>
      <c r="J103" s="356" t="str">
        <f>IF('Marks Entry'!J105="","",'Marks Entry'!J105)</f>
        <v/>
      </c>
      <c r="K103" s="356" t="str">
        <f>IF('Marks Entry'!K105="","",'Marks Entry'!K105)</f>
        <v/>
      </c>
      <c r="L103" s="356" t="str">
        <f>IF('Marks Entry'!L105="","",'Marks Entry'!L105)</f>
        <v/>
      </c>
      <c r="M103" s="357" t="str">
        <f t="shared" si="141"/>
        <v/>
      </c>
      <c r="N103" s="380" t="str">
        <f t="shared" si="142"/>
        <v/>
      </c>
      <c r="O103" s="356" t="str">
        <f>IF('Marks Entry'!M105="","",'Marks Entry'!M105)</f>
        <v/>
      </c>
      <c r="P103" s="380" t="str">
        <f t="shared" si="143"/>
        <v/>
      </c>
      <c r="Q103" s="377" t="str">
        <f>IF(AND($B103="NSO",$E103="",O103=""),"",IF(AND('Marks Entry'!N105="AB"),"AB",IF(AND('Marks Entry'!N105="ML"),"RE",IF('Marks Entry'!N105="","",ROUNDUP('Marks Entry'!N105*30/100,0)))))</f>
        <v/>
      </c>
      <c r="R103" s="381" t="str">
        <f t="shared" si="144"/>
        <v/>
      </c>
      <c r="S103" s="361">
        <f t="shared" si="145"/>
        <v>0</v>
      </c>
      <c r="T103" s="361">
        <f t="shared" si="146"/>
        <v>0</v>
      </c>
      <c r="U103" s="362" t="str">
        <f t="shared" si="147"/>
        <v/>
      </c>
      <c r="V103" s="361" t="str">
        <f t="shared" si="148"/>
        <v/>
      </c>
      <c r="W103" s="361" t="str">
        <f t="shared" si="149"/>
        <v/>
      </c>
      <c r="X103" s="361" t="str">
        <f t="shared" si="150"/>
        <v/>
      </c>
      <c r="Y103" s="356" t="str">
        <f>IF('Marks Entry'!O105="","",'Marks Entry'!O105)</f>
        <v/>
      </c>
      <c r="Z103" s="356" t="str">
        <f>IF('Marks Entry'!P105="","",'Marks Entry'!P105)</f>
        <v/>
      </c>
      <c r="AA103" s="356" t="str">
        <f>IF('Marks Entry'!Q105="","",'Marks Entry'!Q105)</f>
        <v/>
      </c>
      <c r="AB103" s="357" t="str">
        <f t="shared" si="151"/>
        <v/>
      </c>
      <c r="AC103" s="380" t="str">
        <f t="shared" si="152"/>
        <v/>
      </c>
      <c r="AD103" s="356" t="str">
        <f>IF('Marks Entry'!R105="","",'Marks Entry'!R105)</f>
        <v/>
      </c>
      <c r="AE103" s="380" t="str">
        <f t="shared" si="153"/>
        <v/>
      </c>
      <c r="AF103" s="377" t="str">
        <f>IF(AND($B103="NSO",$E103=""),"",IF(AND('Marks Entry'!S105="AB"),"AB",IF(AND('Marks Entry'!S105="ML"),"RE",IF('Marks Entry'!S105="","",ROUNDUP('Marks Entry'!S105*30/100,0)))))</f>
        <v/>
      </c>
      <c r="AG103" s="381" t="str">
        <f t="shared" si="154"/>
        <v/>
      </c>
      <c r="AH103" s="361">
        <f t="shared" si="155"/>
        <v>0</v>
      </c>
      <c r="AI103" s="361">
        <f t="shared" si="156"/>
        <v>0</v>
      </c>
      <c r="AJ103" s="362" t="str">
        <f t="shared" si="157"/>
        <v/>
      </c>
      <c r="AK103" s="361" t="str">
        <f t="shared" si="158"/>
        <v/>
      </c>
      <c r="AL103" s="361" t="str">
        <f t="shared" si="159"/>
        <v/>
      </c>
      <c r="AM103" s="361" t="str">
        <f t="shared" si="160"/>
        <v/>
      </c>
      <c r="AN103" s="363" t="str">
        <f>IF('Marks Entry'!T105="","",'Marks Entry'!T105)</f>
        <v/>
      </c>
      <c r="AO103" s="356" t="str">
        <f>IF('Marks Entry'!V105="","",'Marks Entry'!V105)</f>
        <v/>
      </c>
      <c r="AP103" s="356" t="str">
        <f>IF('Marks Entry'!W105="","",'Marks Entry'!W105)</f>
        <v/>
      </c>
      <c r="AQ103" s="356" t="str">
        <f>IF('Marks Entry'!X105="","",'Marks Entry'!X105)</f>
        <v/>
      </c>
      <c r="AR103" s="357" t="str">
        <f t="shared" si="161"/>
        <v/>
      </c>
      <c r="AS103" s="380" t="str">
        <f t="shared" si="162"/>
        <v/>
      </c>
      <c r="AT103" s="356" t="str">
        <f>IF('Marks Entry'!Y105="","",'Marks Entry'!Y105)</f>
        <v/>
      </c>
      <c r="AU103" s="356" t="str">
        <f>IF('Marks Entry'!Z105="","",'Marks Entry'!Z105)</f>
        <v/>
      </c>
      <c r="AV103" s="356" t="str">
        <f t="shared" si="163"/>
        <v/>
      </c>
      <c r="AW103" s="380" t="str">
        <f t="shared" si="164"/>
        <v/>
      </c>
      <c r="AX103" s="377" t="str">
        <f>IF(AND($B103="NSO",$E103=""),"",IF(AND('Marks Entry'!AA105="AB",'Marks Entry'!AB105="AB"),"AB",IF(AND('Marks Entry'!AA105="ML",'Marks Entry'!AB105="ML"),"RE",IF('Marks Entry'!AA105="","",ROUNDUP(('Marks Entry'!AA105+'Marks Entry'!AB105)*30/100,0)))))</f>
        <v/>
      </c>
      <c r="AY103" s="381" t="str">
        <f t="shared" si="165"/>
        <v/>
      </c>
      <c r="AZ103" s="361">
        <f t="shared" si="166"/>
        <v>0</v>
      </c>
      <c r="BA103" s="361">
        <f t="shared" si="167"/>
        <v>0</v>
      </c>
      <c r="BB103" s="362" t="str">
        <f t="shared" si="168"/>
        <v/>
      </c>
      <c r="BC103" s="361" t="str">
        <f t="shared" si="169"/>
        <v/>
      </c>
      <c r="BD103" s="361" t="str">
        <f t="shared" si="170"/>
        <v/>
      </c>
      <c r="BE103" s="361" t="str">
        <f t="shared" si="171"/>
        <v/>
      </c>
      <c r="BF103" s="363" t="str">
        <f>IF('Marks Entry'!AC105="","",'Marks Entry'!AC105)</f>
        <v/>
      </c>
      <c r="BG103" s="356" t="str">
        <f>IF('Marks Entry'!AE105="","",'Marks Entry'!AE105)</f>
        <v/>
      </c>
      <c r="BH103" s="356" t="str">
        <f>IF('Marks Entry'!AF105="","",'Marks Entry'!AF105)</f>
        <v/>
      </c>
      <c r="BI103" s="356" t="str">
        <f>IF('Marks Entry'!AG105="","",'Marks Entry'!AG105)</f>
        <v/>
      </c>
      <c r="BJ103" s="357" t="str">
        <f t="shared" si="172"/>
        <v/>
      </c>
      <c r="BK103" s="380" t="str">
        <f t="shared" si="173"/>
        <v/>
      </c>
      <c r="BL103" s="356" t="str">
        <f>IF('Marks Entry'!AH105="","",'Marks Entry'!AH105)</f>
        <v/>
      </c>
      <c r="BM103" s="356" t="str">
        <f>IF('Marks Entry'!AI105="","",'Marks Entry'!AI105)</f>
        <v/>
      </c>
      <c r="BN103" s="356" t="str">
        <f t="shared" si="174"/>
        <v/>
      </c>
      <c r="BO103" s="380" t="str">
        <f t="shared" si="175"/>
        <v/>
      </c>
      <c r="BP103" s="377" t="str">
        <f>IF(AND($B103="NSO",$E103=""),"",IF(AND('Marks Entry'!AJ105="AB",'Marks Entry'!AK105="AB"),"AB",IF(AND('Marks Entry'!AJ105="ML",'Marks Entry'!AK105="ML"),"RE",IF('Marks Entry'!AJ105="","",ROUNDUP(('Marks Entry'!AJ105+'Marks Entry'!AK105)*30/100,0)))))</f>
        <v/>
      </c>
      <c r="BQ103" s="381" t="str">
        <f t="shared" si="176"/>
        <v/>
      </c>
      <c r="BR103" s="361">
        <f t="shared" si="177"/>
        <v>0</v>
      </c>
      <c r="BS103" s="361">
        <f t="shared" si="178"/>
        <v>0</v>
      </c>
      <c r="BT103" s="362" t="str">
        <f t="shared" si="179"/>
        <v/>
      </c>
      <c r="BU103" s="361" t="str">
        <f t="shared" si="180"/>
        <v/>
      </c>
      <c r="BV103" s="361" t="str">
        <f t="shared" si="181"/>
        <v/>
      </c>
      <c r="BW103" s="361" t="str">
        <f t="shared" si="182"/>
        <v/>
      </c>
      <c r="BX103" s="363" t="str">
        <f>IF('Marks Entry'!AL105="","",'Marks Entry'!AL105)</f>
        <v/>
      </c>
      <c r="BY103" s="356" t="str">
        <f>IF('Marks Entry'!AN105="","",'Marks Entry'!AN105)</f>
        <v/>
      </c>
      <c r="BZ103" s="356" t="str">
        <f>IF('Marks Entry'!AO105="","",'Marks Entry'!AO105)</f>
        <v/>
      </c>
      <c r="CA103" s="356" t="str">
        <f>IF('Marks Entry'!AP105="","",'Marks Entry'!AP105)</f>
        <v/>
      </c>
      <c r="CB103" s="357" t="str">
        <f t="shared" si="183"/>
        <v/>
      </c>
      <c r="CC103" s="380" t="str">
        <f t="shared" si="184"/>
        <v/>
      </c>
      <c r="CD103" s="356" t="str">
        <f>IF('Marks Entry'!AQ105="","",'Marks Entry'!AQ105)</f>
        <v/>
      </c>
      <c r="CE103" s="356" t="str">
        <f>IF('Marks Entry'!AR105="","",'Marks Entry'!AR105)</f>
        <v/>
      </c>
      <c r="CF103" s="356" t="str">
        <f t="shared" si="185"/>
        <v/>
      </c>
      <c r="CG103" s="380" t="str">
        <f t="shared" si="186"/>
        <v/>
      </c>
      <c r="CH103" s="377" t="str">
        <f>IF(AND($B103="NSO",$E103=""),"",IF(AND('Marks Entry'!AS105="AB",'Marks Entry'!AT105="AB"),"AB",IF(AND('Marks Entry'!AS105="ML",'Marks Entry'!AT105="ML"),"RE",IF('Marks Entry'!AS105="","",ROUNDUP(('Marks Entry'!AS105+'Marks Entry'!AT105)*30/100,0)))))</f>
        <v/>
      </c>
      <c r="CI103" s="381" t="str">
        <f t="shared" si="187"/>
        <v/>
      </c>
      <c r="CJ103" s="361">
        <f t="shared" si="188"/>
        <v>0</v>
      </c>
      <c r="CK103" s="361">
        <f t="shared" si="189"/>
        <v>0</v>
      </c>
      <c r="CL103" s="362" t="str">
        <f t="shared" si="190"/>
        <v/>
      </c>
      <c r="CM103" s="361" t="str">
        <f t="shared" si="191"/>
        <v/>
      </c>
      <c r="CN103" s="361" t="str">
        <f t="shared" si="192"/>
        <v/>
      </c>
      <c r="CO103" s="361" t="str">
        <f t="shared" si="193"/>
        <v/>
      </c>
      <c r="CP103" s="363" t="str">
        <f>IF('Marks Entry'!AU105="","",'Marks Entry'!AU105)</f>
        <v/>
      </c>
      <c r="CQ103" s="356" t="str">
        <f>IF('Marks Entry'!AW105="","",'Marks Entry'!AW105)</f>
        <v/>
      </c>
      <c r="CR103" s="356" t="str">
        <f>IF('Marks Entry'!AX105="","",'Marks Entry'!AX105)</f>
        <v/>
      </c>
      <c r="CS103" s="356" t="str">
        <f>IF('Marks Entry'!AY105="","",'Marks Entry'!AY105)</f>
        <v/>
      </c>
      <c r="CT103" s="357" t="str">
        <f t="shared" si="194"/>
        <v/>
      </c>
      <c r="CU103" s="380" t="str">
        <f t="shared" si="195"/>
        <v/>
      </c>
      <c r="CV103" s="356" t="str">
        <f>IF('Marks Entry'!AZ105="","",'Marks Entry'!AZ105)</f>
        <v/>
      </c>
      <c r="CW103" s="356" t="str">
        <f>IF('Marks Entry'!BA105="","",'Marks Entry'!BA105)</f>
        <v/>
      </c>
      <c r="CX103" s="356" t="str">
        <f t="shared" si="196"/>
        <v/>
      </c>
      <c r="CY103" s="380" t="str">
        <f t="shared" si="197"/>
        <v/>
      </c>
      <c r="CZ103" s="377" t="str">
        <f>IF(AND($B103="NSO",$E103=""),"",IF(AND('Marks Entry'!BB105="AB",'Marks Entry'!BC105="AB"),"AB",IF(AND('Marks Entry'!BB105="ML",'Marks Entry'!BC105="ML"),"RE",IF('Marks Entry'!BB105="","",ROUNDUP(('Marks Entry'!BB105+'Marks Entry'!BC105)*30/100,0)))))</f>
        <v/>
      </c>
      <c r="DA103" s="381" t="str">
        <f t="shared" si="198"/>
        <v/>
      </c>
      <c r="DB103" s="361">
        <f t="shared" si="199"/>
        <v>0</v>
      </c>
      <c r="DC103" s="361">
        <f t="shared" si="200"/>
        <v>0</v>
      </c>
      <c r="DD103" s="362" t="str">
        <f t="shared" si="201"/>
        <v/>
      </c>
      <c r="DE103" s="361" t="str">
        <f t="shared" si="202"/>
        <v/>
      </c>
      <c r="DF103" s="361" t="str">
        <f t="shared" si="203"/>
        <v/>
      </c>
      <c r="DG103" s="361" t="str">
        <f t="shared" si="204"/>
        <v/>
      </c>
      <c r="DH103" s="361">
        <f t="shared" si="205"/>
        <v>0</v>
      </c>
      <c r="DI103" s="382" t="str">
        <f t="shared" si="206"/>
        <v/>
      </c>
      <c r="DJ103" s="382" t="str">
        <f t="shared" si="207"/>
        <v/>
      </c>
      <c r="DK103" s="382" t="str">
        <f t="shared" si="208"/>
        <v/>
      </c>
      <c r="DL103" s="382" t="str">
        <f t="shared" si="209"/>
        <v/>
      </c>
      <c r="DM103" s="382" t="str">
        <f t="shared" si="210"/>
        <v/>
      </c>
      <c r="DN103" s="382" t="str">
        <f t="shared" si="211"/>
        <v/>
      </c>
      <c r="DO103" s="365">
        <f t="shared" si="212"/>
        <v>0</v>
      </c>
      <c r="DP103" s="365">
        <f t="shared" si="213"/>
        <v>0</v>
      </c>
      <c r="DQ103" s="365">
        <f t="shared" si="214"/>
        <v>0</v>
      </c>
      <c r="DR103" s="365">
        <f t="shared" si="215"/>
        <v>0</v>
      </c>
      <c r="DS103" s="365">
        <f t="shared" si="216"/>
        <v>0</v>
      </c>
      <c r="DT103" s="383" t="str">
        <f t="shared" si="217"/>
        <v/>
      </c>
      <c r="DU103" s="482" t="str">
        <f>IF('Marks Entry'!BD105="","",'Marks Entry'!BD105)</f>
        <v/>
      </c>
      <c r="DV103" s="482" t="str">
        <f>IF('Marks Entry'!BE105="","",'Marks Entry'!BE105)</f>
        <v/>
      </c>
      <c r="DW103" s="482" t="str">
        <f>IF('Marks Entry'!BF105="","",'Marks Entry'!BF105)</f>
        <v/>
      </c>
      <c r="DX103" s="384" t="str">
        <f t="shared" si="218"/>
        <v/>
      </c>
      <c r="DY103" s="356" t="str">
        <f t="shared" si="219"/>
        <v/>
      </c>
      <c r="DZ103" s="385" t="str">
        <f t="shared" si="220"/>
        <v/>
      </c>
      <c r="EA103" s="356" t="str">
        <f t="shared" si="221"/>
        <v/>
      </c>
      <c r="EB103" s="385" t="str">
        <f t="shared" si="222"/>
        <v/>
      </c>
      <c r="EC103" s="356" t="str">
        <f t="shared" si="223"/>
        <v/>
      </c>
      <c r="ED103" s="356" t="str">
        <f t="shared" si="224"/>
        <v/>
      </c>
      <c r="EE103" s="356" t="str">
        <f t="shared" si="225"/>
        <v/>
      </c>
      <c r="EF103" s="386" t="str">
        <f t="shared" si="226"/>
        <v/>
      </c>
      <c r="EG103" s="385" t="str">
        <f t="shared" si="227"/>
        <v/>
      </c>
      <c r="EH103" s="356" t="str">
        <f t="shared" si="228"/>
        <v/>
      </c>
      <c r="EI103" s="356" t="str">
        <f t="shared" si="229"/>
        <v/>
      </c>
      <c r="EJ103" s="356" t="str">
        <f t="shared" si="230"/>
        <v/>
      </c>
      <c r="EK103" s="356" t="str">
        <f t="shared" si="231"/>
        <v/>
      </c>
      <c r="EL103" s="385" t="str">
        <f t="shared" si="232"/>
        <v/>
      </c>
      <c r="EM103" s="356" t="str">
        <f t="shared" si="233"/>
        <v/>
      </c>
      <c r="EN103" s="356" t="str">
        <f t="shared" si="234"/>
        <v/>
      </c>
      <c r="EO103" s="356" t="str">
        <f t="shared" si="235"/>
        <v/>
      </c>
      <c r="EP103" s="356" t="str">
        <f t="shared" si="236"/>
        <v/>
      </c>
      <c r="EQ103" s="385" t="str">
        <f t="shared" si="237"/>
        <v/>
      </c>
      <c r="ER103" s="356" t="str">
        <f t="shared" si="238"/>
        <v/>
      </c>
      <c r="ES103" s="356" t="str">
        <f t="shared" si="239"/>
        <v/>
      </c>
      <c r="ET103" s="356" t="str">
        <f t="shared" si="240"/>
        <v/>
      </c>
      <c r="EU103" s="356" t="str">
        <f t="shared" si="241"/>
        <v/>
      </c>
      <c r="EV103" s="385" t="str">
        <f t="shared" si="242"/>
        <v/>
      </c>
      <c r="EW103" s="385" t="str">
        <f t="shared" si="243"/>
        <v/>
      </c>
      <c r="EX103" s="387" t="str">
        <f>IF('Student DATA Entry'!I100="","",'Student DATA Entry'!I100)</f>
        <v/>
      </c>
      <c r="EY103" s="388" t="str">
        <f>IF('Student DATA Entry'!J100="","",'Student DATA Entry'!J100)</f>
        <v/>
      </c>
      <c r="EZ103" s="373" t="str">
        <f t="shared" si="244"/>
        <v xml:space="preserve">      </v>
      </c>
      <c r="FA103" s="373" t="str">
        <f t="shared" si="245"/>
        <v xml:space="preserve">      </v>
      </c>
      <c r="FB103" s="373" t="str">
        <f t="shared" si="246"/>
        <v xml:space="preserve">      </v>
      </c>
      <c r="FC103" s="373" t="str">
        <f t="shared" si="247"/>
        <v xml:space="preserve">              </v>
      </c>
      <c r="FD103" s="373" t="str">
        <f t="shared" si="248"/>
        <v xml:space="preserve"> </v>
      </c>
      <c r="FE103" s="484" t="str">
        <f t="shared" si="249"/>
        <v/>
      </c>
      <c r="FF103" s="390" t="str">
        <f t="shared" si="250"/>
        <v/>
      </c>
      <c r="FG103" s="483" t="str">
        <f t="shared" si="251"/>
        <v/>
      </c>
      <c r="FH103" s="392" t="str">
        <f t="shared" si="140"/>
        <v/>
      </c>
      <c r="FI103" s="482" t="str">
        <f t="shared" si="252"/>
        <v/>
      </c>
    </row>
    <row r="104" spans="1:165" s="393" customFormat="1" ht="22" customHeight="1">
      <c r="A104" s="375">
        <v>99</v>
      </c>
      <c r="B104" s="376" t="str">
        <f>IF('Marks Entry'!B106="","",VALUE('Marks Entry'!B106))</f>
        <v/>
      </c>
      <c r="C104" s="377" t="str">
        <f>IF('Marks Entry'!C106="","",'Marks Entry'!C106)</f>
        <v/>
      </c>
      <c r="D104" s="378" t="str">
        <f>IF('Marks Entry'!D106="","",'Marks Entry'!D106)</f>
        <v/>
      </c>
      <c r="E104" s="379" t="str">
        <f>IF('Marks Entry'!E106="","",'Marks Entry'!E106)</f>
        <v/>
      </c>
      <c r="F104" s="379" t="str">
        <f>IF('Marks Entry'!F106="","",'Marks Entry'!F106)</f>
        <v/>
      </c>
      <c r="G104" s="379" t="str">
        <f>IF('Marks Entry'!G106="","",'Marks Entry'!G106)</f>
        <v/>
      </c>
      <c r="H104" s="356" t="str">
        <f>IF('Marks Entry'!H106="","",'Marks Entry'!H106)</f>
        <v/>
      </c>
      <c r="I104" s="356" t="str">
        <f>IF('Marks Entry'!I106="","",'Marks Entry'!I106)</f>
        <v/>
      </c>
      <c r="J104" s="356" t="str">
        <f>IF('Marks Entry'!J106="","",'Marks Entry'!J106)</f>
        <v/>
      </c>
      <c r="K104" s="356" t="str">
        <f>IF('Marks Entry'!K106="","",'Marks Entry'!K106)</f>
        <v/>
      </c>
      <c r="L104" s="356" t="str">
        <f>IF('Marks Entry'!L106="","",'Marks Entry'!L106)</f>
        <v/>
      </c>
      <c r="M104" s="357" t="str">
        <f t="shared" si="141"/>
        <v/>
      </c>
      <c r="N104" s="380" t="str">
        <f t="shared" si="142"/>
        <v/>
      </c>
      <c r="O104" s="356" t="str">
        <f>IF('Marks Entry'!M106="","",'Marks Entry'!M106)</f>
        <v/>
      </c>
      <c r="P104" s="380" t="str">
        <f t="shared" si="143"/>
        <v/>
      </c>
      <c r="Q104" s="377" t="str">
        <f>IF(AND($B104="NSO",$E104="",O104=""),"",IF(AND('Marks Entry'!N106="AB"),"AB",IF(AND('Marks Entry'!N106="ML"),"RE",IF('Marks Entry'!N106="","",ROUNDUP('Marks Entry'!N106*30/100,0)))))</f>
        <v/>
      </c>
      <c r="R104" s="381" t="str">
        <f t="shared" si="144"/>
        <v/>
      </c>
      <c r="S104" s="361">
        <f t="shared" si="145"/>
        <v>0</v>
      </c>
      <c r="T104" s="361">
        <f t="shared" si="146"/>
        <v>0</v>
      </c>
      <c r="U104" s="362" t="str">
        <f t="shared" si="147"/>
        <v/>
      </c>
      <c r="V104" s="361" t="str">
        <f t="shared" si="148"/>
        <v/>
      </c>
      <c r="W104" s="361" t="str">
        <f t="shared" si="149"/>
        <v/>
      </c>
      <c r="X104" s="361" t="str">
        <f t="shared" si="150"/>
        <v/>
      </c>
      <c r="Y104" s="356" t="str">
        <f>IF('Marks Entry'!O106="","",'Marks Entry'!O106)</f>
        <v/>
      </c>
      <c r="Z104" s="356" t="str">
        <f>IF('Marks Entry'!P106="","",'Marks Entry'!P106)</f>
        <v/>
      </c>
      <c r="AA104" s="356" t="str">
        <f>IF('Marks Entry'!Q106="","",'Marks Entry'!Q106)</f>
        <v/>
      </c>
      <c r="AB104" s="357" t="str">
        <f t="shared" si="151"/>
        <v/>
      </c>
      <c r="AC104" s="380" t="str">
        <f t="shared" si="152"/>
        <v/>
      </c>
      <c r="AD104" s="356" t="str">
        <f>IF('Marks Entry'!R106="","",'Marks Entry'!R106)</f>
        <v/>
      </c>
      <c r="AE104" s="380" t="str">
        <f t="shared" si="153"/>
        <v/>
      </c>
      <c r="AF104" s="377" t="str">
        <f>IF(AND($B104="NSO",$E104=""),"",IF(AND('Marks Entry'!S106="AB"),"AB",IF(AND('Marks Entry'!S106="ML"),"RE",IF('Marks Entry'!S106="","",ROUNDUP('Marks Entry'!S106*30/100,0)))))</f>
        <v/>
      </c>
      <c r="AG104" s="381" t="str">
        <f t="shared" si="154"/>
        <v/>
      </c>
      <c r="AH104" s="361">
        <f t="shared" si="155"/>
        <v>0</v>
      </c>
      <c r="AI104" s="361">
        <f t="shared" si="156"/>
        <v>0</v>
      </c>
      <c r="AJ104" s="362" t="str">
        <f t="shared" si="157"/>
        <v/>
      </c>
      <c r="AK104" s="361" t="str">
        <f t="shared" si="158"/>
        <v/>
      </c>
      <c r="AL104" s="361" t="str">
        <f t="shared" si="159"/>
        <v/>
      </c>
      <c r="AM104" s="361" t="str">
        <f t="shared" si="160"/>
        <v/>
      </c>
      <c r="AN104" s="363" t="str">
        <f>IF('Marks Entry'!T106="","",'Marks Entry'!T106)</f>
        <v/>
      </c>
      <c r="AO104" s="356" t="str">
        <f>IF('Marks Entry'!V106="","",'Marks Entry'!V106)</f>
        <v/>
      </c>
      <c r="AP104" s="356" t="str">
        <f>IF('Marks Entry'!W106="","",'Marks Entry'!W106)</f>
        <v/>
      </c>
      <c r="AQ104" s="356" t="str">
        <f>IF('Marks Entry'!X106="","",'Marks Entry'!X106)</f>
        <v/>
      </c>
      <c r="AR104" s="357" t="str">
        <f t="shared" si="161"/>
        <v/>
      </c>
      <c r="AS104" s="380" t="str">
        <f t="shared" si="162"/>
        <v/>
      </c>
      <c r="AT104" s="356" t="str">
        <f>IF('Marks Entry'!Y106="","",'Marks Entry'!Y106)</f>
        <v/>
      </c>
      <c r="AU104" s="356" t="str">
        <f>IF('Marks Entry'!Z106="","",'Marks Entry'!Z106)</f>
        <v/>
      </c>
      <c r="AV104" s="356" t="str">
        <f t="shared" si="163"/>
        <v/>
      </c>
      <c r="AW104" s="380" t="str">
        <f t="shared" si="164"/>
        <v/>
      </c>
      <c r="AX104" s="377" t="str">
        <f>IF(AND($B104="NSO",$E104=""),"",IF(AND('Marks Entry'!AA106="AB",'Marks Entry'!AB106="AB"),"AB",IF(AND('Marks Entry'!AA106="ML",'Marks Entry'!AB106="ML"),"RE",IF('Marks Entry'!AA106="","",ROUNDUP(('Marks Entry'!AA106+'Marks Entry'!AB106)*30/100,0)))))</f>
        <v/>
      </c>
      <c r="AY104" s="381" t="str">
        <f t="shared" si="165"/>
        <v/>
      </c>
      <c r="AZ104" s="361">
        <f t="shared" si="166"/>
        <v>0</v>
      </c>
      <c r="BA104" s="361">
        <f t="shared" si="167"/>
        <v>0</v>
      </c>
      <c r="BB104" s="362" t="str">
        <f t="shared" si="168"/>
        <v/>
      </c>
      <c r="BC104" s="361" t="str">
        <f t="shared" si="169"/>
        <v/>
      </c>
      <c r="BD104" s="361" t="str">
        <f t="shared" si="170"/>
        <v/>
      </c>
      <c r="BE104" s="361" t="str">
        <f t="shared" si="171"/>
        <v/>
      </c>
      <c r="BF104" s="363" t="str">
        <f>IF('Marks Entry'!AC106="","",'Marks Entry'!AC106)</f>
        <v/>
      </c>
      <c r="BG104" s="356" t="str">
        <f>IF('Marks Entry'!AE106="","",'Marks Entry'!AE106)</f>
        <v/>
      </c>
      <c r="BH104" s="356" t="str">
        <f>IF('Marks Entry'!AF106="","",'Marks Entry'!AF106)</f>
        <v/>
      </c>
      <c r="BI104" s="356" t="str">
        <f>IF('Marks Entry'!AG106="","",'Marks Entry'!AG106)</f>
        <v/>
      </c>
      <c r="BJ104" s="357" t="str">
        <f t="shared" si="172"/>
        <v/>
      </c>
      <c r="BK104" s="380" t="str">
        <f t="shared" si="173"/>
        <v/>
      </c>
      <c r="BL104" s="356" t="str">
        <f>IF('Marks Entry'!AH106="","",'Marks Entry'!AH106)</f>
        <v/>
      </c>
      <c r="BM104" s="356" t="str">
        <f>IF('Marks Entry'!AI106="","",'Marks Entry'!AI106)</f>
        <v/>
      </c>
      <c r="BN104" s="356" t="str">
        <f t="shared" si="174"/>
        <v/>
      </c>
      <c r="BO104" s="380" t="str">
        <f t="shared" si="175"/>
        <v/>
      </c>
      <c r="BP104" s="377" t="str">
        <f>IF(AND($B104="NSO",$E104=""),"",IF(AND('Marks Entry'!AJ106="AB",'Marks Entry'!AK106="AB"),"AB",IF(AND('Marks Entry'!AJ106="ML",'Marks Entry'!AK106="ML"),"RE",IF('Marks Entry'!AJ106="","",ROUNDUP(('Marks Entry'!AJ106+'Marks Entry'!AK106)*30/100,0)))))</f>
        <v/>
      </c>
      <c r="BQ104" s="381" t="str">
        <f t="shared" si="176"/>
        <v/>
      </c>
      <c r="BR104" s="361">
        <f t="shared" si="177"/>
        <v>0</v>
      </c>
      <c r="BS104" s="361">
        <f t="shared" si="178"/>
        <v>0</v>
      </c>
      <c r="BT104" s="362" t="str">
        <f t="shared" si="179"/>
        <v/>
      </c>
      <c r="BU104" s="361" t="str">
        <f t="shared" si="180"/>
        <v/>
      </c>
      <c r="BV104" s="361" t="str">
        <f t="shared" si="181"/>
        <v/>
      </c>
      <c r="BW104" s="361" t="str">
        <f t="shared" si="182"/>
        <v/>
      </c>
      <c r="BX104" s="363" t="str">
        <f>IF('Marks Entry'!AL106="","",'Marks Entry'!AL106)</f>
        <v/>
      </c>
      <c r="BY104" s="356" t="str">
        <f>IF('Marks Entry'!AN106="","",'Marks Entry'!AN106)</f>
        <v/>
      </c>
      <c r="BZ104" s="356" t="str">
        <f>IF('Marks Entry'!AO106="","",'Marks Entry'!AO106)</f>
        <v/>
      </c>
      <c r="CA104" s="356" t="str">
        <f>IF('Marks Entry'!AP106="","",'Marks Entry'!AP106)</f>
        <v/>
      </c>
      <c r="CB104" s="357" t="str">
        <f t="shared" si="183"/>
        <v/>
      </c>
      <c r="CC104" s="380" t="str">
        <f t="shared" si="184"/>
        <v/>
      </c>
      <c r="CD104" s="356" t="str">
        <f>IF('Marks Entry'!AQ106="","",'Marks Entry'!AQ106)</f>
        <v/>
      </c>
      <c r="CE104" s="356" t="str">
        <f>IF('Marks Entry'!AR106="","",'Marks Entry'!AR106)</f>
        <v/>
      </c>
      <c r="CF104" s="356" t="str">
        <f t="shared" si="185"/>
        <v/>
      </c>
      <c r="CG104" s="380" t="str">
        <f t="shared" si="186"/>
        <v/>
      </c>
      <c r="CH104" s="377" t="str">
        <f>IF(AND($B104="NSO",$E104=""),"",IF(AND('Marks Entry'!AS106="AB",'Marks Entry'!AT106="AB"),"AB",IF(AND('Marks Entry'!AS106="ML",'Marks Entry'!AT106="ML"),"RE",IF('Marks Entry'!AS106="","",ROUNDUP(('Marks Entry'!AS106+'Marks Entry'!AT106)*30/100,0)))))</f>
        <v/>
      </c>
      <c r="CI104" s="381" t="str">
        <f t="shared" si="187"/>
        <v/>
      </c>
      <c r="CJ104" s="361">
        <f t="shared" si="188"/>
        <v>0</v>
      </c>
      <c r="CK104" s="361">
        <f t="shared" si="189"/>
        <v>0</v>
      </c>
      <c r="CL104" s="362" t="str">
        <f t="shared" si="190"/>
        <v/>
      </c>
      <c r="CM104" s="361" t="str">
        <f t="shared" si="191"/>
        <v/>
      </c>
      <c r="CN104" s="361" t="str">
        <f t="shared" si="192"/>
        <v/>
      </c>
      <c r="CO104" s="361" t="str">
        <f t="shared" si="193"/>
        <v/>
      </c>
      <c r="CP104" s="363" t="str">
        <f>IF('Marks Entry'!AU106="","",'Marks Entry'!AU106)</f>
        <v/>
      </c>
      <c r="CQ104" s="356" t="str">
        <f>IF('Marks Entry'!AW106="","",'Marks Entry'!AW106)</f>
        <v/>
      </c>
      <c r="CR104" s="356" t="str">
        <f>IF('Marks Entry'!AX106="","",'Marks Entry'!AX106)</f>
        <v/>
      </c>
      <c r="CS104" s="356" t="str">
        <f>IF('Marks Entry'!AY106="","",'Marks Entry'!AY106)</f>
        <v/>
      </c>
      <c r="CT104" s="357" t="str">
        <f t="shared" si="194"/>
        <v/>
      </c>
      <c r="CU104" s="380" t="str">
        <f t="shared" si="195"/>
        <v/>
      </c>
      <c r="CV104" s="356" t="str">
        <f>IF('Marks Entry'!AZ106="","",'Marks Entry'!AZ106)</f>
        <v/>
      </c>
      <c r="CW104" s="356" t="str">
        <f>IF('Marks Entry'!BA106="","",'Marks Entry'!BA106)</f>
        <v/>
      </c>
      <c r="CX104" s="356" t="str">
        <f t="shared" si="196"/>
        <v/>
      </c>
      <c r="CY104" s="380" t="str">
        <f t="shared" si="197"/>
        <v/>
      </c>
      <c r="CZ104" s="377" t="str">
        <f>IF(AND($B104="NSO",$E104=""),"",IF(AND('Marks Entry'!BB106="AB",'Marks Entry'!BC106="AB"),"AB",IF(AND('Marks Entry'!BB106="ML",'Marks Entry'!BC106="ML"),"RE",IF('Marks Entry'!BB106="","",ROUNDUP(('Marks Entry'!BB106+'Marks Entry'!BC106)*30/100,0)))))</f>
        <v/>
      </c>
      <c r="DA104" s="381" t="str">
        <f t="shared" si="198"/>
        <v/>
      </c>
      <c r="DB104" s="361">
        <f t="shared" si="199"/>
        <v>0</v>
      </c>
      <c r="DC104" s="361">
        <f t="shared" si="200"/>
        <v>0</v>
      </c>
      <c r="DD104" s="362" t="str">
        <f t="shared" si="201"/>
        <v/>
      </c>
      <c r="DE104" s="361" t="str">
        <f t="shared" si="202"/>
        <v/>
      </c>
      <c r="DF104" s="361" t="str">
        <f t="shared" si="203"/>
        <v/>
      </c>
      <c r="DG104" s="361" t="str">
        <f t="shared" si="204"/>
        <v/>
      </c>
      <c r="DH104" s="361">
        <f t="shared" si="205"/>
        <v>0</v>
      </c>
      <c r="DI104" s="382" t="str">
        <f t="shared" si="206"/>
        <v/>
      </c>
      <c r="DJ104" s="382" t="str">
        <f t="shared" si="207"/>
        <v/>
      </c>
      <c r="DK104" s="382" t="str">
        <f t="shared" si="208"/>
        <v/>
      </c>
      <c r="DL104" s="382" t="str">
        <f t="shared" si="209"/>
        <v/>
      </c>
      <c r="DM104" s="382" t="str">
        <f t="shared" si="210"/>
        <v/>
      </c>
      <c r="DN104" s="382" t="str">
        <f t="shared" si="211"/>
        <v/>
      </c>
      <c r="DO104" s="365">
        <f t="shared" si="212"/>
        <v>0</v>
      </c>
      <c r="DP104" s="365">
        <f t="shared" si="213"/>
        <v>0</v>
      </c>
      <c r="DQ104" s="365">
        <f t="shared" si="214"/>
        <v>0</v>
      </c>
      <c r="DR104" s="365">
        <f t="shared" si="215"/>
        <v>0</v>
      </c>
      <c r="DS104" s="365">
        <f t="shared" si="216"/>
        <v>0</v>
      </c>
      <c r="DT104" s="383" t="str">
        <f t="shared" si="217"/>
        <v/>
      </c>
      <c r="DU104" s="482" t="str">
        <f>IF('Marks Entry'!BD106="","",'Marks Entry'!BD106)</f>
        <v/>
      </c>
      <c r="DV104" s="482" t="str">
        <f>IF('Marks Entry'!BE106="","",'Marks Entry'!BE106)</f>
        <v/>
      </c>
      <c r="DW104" s="482" t="str">
        <f>IF('Marks Entry'!BF106="","",'Marks Entry'!BF106)</f>
        <v/>
      </c>
      <c r="DX104" s="384" t="str">
        <f t="shared" si="218"/>
        <v/>
      </c>
      <c r="DY104" s="356" t="str">
        <f t="shared" si="219"/>
        <v/>
      </c>
      <c r="DZ104" s="385" t="str">
        <f t="shared" si="220"/>
        <v/>
      </c>
      <c r="EA104" s="356" t="str">
        <f t="shared" si="221"/>
        <v/>
      </c>
      <c r="EB104" s="385" t="str">
        <f t="shared" si="222"/>
        <v/>
      </c>
      <c r="EC104" s="356" t="str">
        <f t="shared" si="223"/>
        <v/>
      </c>
      <c r="ED104" s="356" t="str">
        <f t="shared" si="224"/>
        <v/>
      </c>
      <c r="EE104" s="356" t="str">
        <f t="shared" si="225"/>
        <v/>
      </c>
      <c r="EF104" s="386" t="str">
        <f t="shared" si="226"/>
        <v/>
      </c>
      <c r="EG104" s="385" t="str">
        <f t="shared" si="227"/>
        <v/>
      </c>
      <c r="EH104" s="356" t="str">
        <f t="shared" si="228"/>
        <v/>
      </c>
      <c r="EI104" s="356" t="str">
        <f t="shared" si="229"/>
        <v/>
      </c>
      <c r="EJ104" s="356" t="str">
        <f t="shared" si="230"/>
        <v/>
      </c>
      <c r="EK104" s="356" t="str">
        <f t="shared" si="231"/>
        <v/>
      </c>
      <c r="EL104" s="385" t="str">
        <f t="shared" si="232"/>
        <v/>
      </c>
      <c r="EM104" s="356" t="str">
        <f t="shared" si="233"/>
        <v/>
      </c>
      <c r="EN104" s="356" t="str">
        <f t="shared" si="234"/>
        <v/>
      </c>
      <c r="EO104" s="356" t="str">
        <f t="shared" si="235"/>
        <v/>
      </c>
      <c r="EP104" s="356" t="str">
        <f t="shared" si="236"/>
        <v/>
      </c>
      <c r="EQ104" s="385" t="str">
        <f t="shared" si="237"/>
        <v/>
      </c>
      <c r="ER104" s="356" t="str">
        <f t="shared" si="238"/>
        <v/>
      </c>
      <c r="ES104" s="356" t="str">
        <f t="shared" si="239"/>
        <v/>
      </c>
      <c r="ET104" s="356" t="str">
        <f t="shared" si="240"/>
        <v/>
      </c>
      <c r="EU104" s="356" t="str">
        <f t="shared" si="241"/>
        <v/>
      </c>
      <c r="EV104" s="385" t="str">
        <f t="shared" si="242"/>
        <v/>
      </c>
      <c r="EW104" s="385" t="str">
        <f t="shared" si="243"/>
        <v/>
      </c>
      <c r="EX104" s="387" t="str">
        <f>IF('Student DATA Entry'!I101="","",'Student DATA Entry'!I101)</f>
        <v/>
      </c>
      <c r="EY104" s="388" t="str">
        <f>IF('Student DATA Entry'!J101="","",'Student DATA Entry'!J101)</f>
        <v/>
      </c>
      <c r="EZ104" s="373" t="str">
        <f t="shared" si="244"/>
        <v xml:space="preserve">      </v>
      </c>
      <c r="FA104" s="373" t="str">
        <f t="shared" si="245"/>
        <v xml:space="preserve">      </v>
      </c>
      <c r="FB104" s="373" t="str">
        <f t="shared" si="246"/>
        <v xml:space="preserve">      </v>
      </c>
      <c r="FC104" s="373" t="str">
        <f t="shared" si="247"/>
        <v xml:space="preserve">              </v>
      </c>
      <c r="FD104" s="373" t="str">
        <f t="shared" si="248"/>
        <v xml:space="preserve"> </v>
      </c>
      <c r="FE104" s="484" t="str">
        <f t="shared" si="249"/>
        <v/>
      </c>
      <c r="FF104" s="390" t="str">
        <f t="shared" si="250"/>
        <v/>
      </c>
      <c r="FG104" s="483" t="str">
        <f t="shared" si="251"/>
        <v/>
      </c>
      <c r="FH104" s="392" t="str">
        <f t="shared" si="140"/>
        <v/>
      </c>
      <c r="FI104" s="482" t="str">
        <f t="shared" si="252"/>
        <v/>
      </c>
    </row>
    <row r="105" spans="1:165" s="393" customFormat="1" ht="22" customHeight="1">
      <c r="A105" s="375">
        <v>100</v>
      </c>
      <c r="B105" s="376" t="str">
        <f>IF('Marks Entry'!B107="","",VALUE('Marks Entry'!B107))</f>
        <v/>
      </c>
      <c r="C105" s="377" t="str">
        <f>IF('Marks Entry'!C107="","",'Marks Entry'!C107)</f>
        <v/>
      </c>
      <c r="D105" s="378" t="str">
        <f>IF('Marks Entry'!D107="","",'Marks Entry'!D107)</f>
        <v/>
      </c>
      <c r="E105" s="379" t="str">
        <f>IF('Marks Entry'!E107="","",'Marks Entry'!E107)</f>
        <v/>
      </c>
      <c r="F105" s="379" t="str">
        <f>IF('Marks Entry'!F107="","",'Marks Entry'!F107)</f>
        <v/>
      </c>
      <c r="G105" s="379" t="str">
        <f>IF('Marks Entry'!G107="","",'Marks Entry'!G107)</f>
        <v/>
      </c>
      <c r="H105" s="356" t="str">
        <f>IF('Marks Entry'!H107="","",'Marks Entry'!H107)</f>
        <v/>
      </c>
      <c r="I105" s="356" t="str">
        <f>IF('Marks Entry'!I107="","",'Marks Entry'!I107)</f>
        <v/>
      </c>
      <c r="J105" s="356" t="str">
        <f>IF('Marks Entry'!J107="","",'Marks Entry'!J107)</f>
        <v/>
      </c>
      <c r="K105" s="356" t="str">
        <f>IF('Marks Entry'!K107="","",'Marks Entry'!K107)</f>
        <v/>
      </c>
      <c r="L105" s="356" t="str">
        <f>IF('Marks Entry'!L107="","",'Marks Entry'!L107)</f>
        <v/>
      </c>
      <c r="M105" s="357" t="str">
        <f t="shared" si="141"/>
        <v/>
      </c>
      <c r="N105" s="380" t="str">
        <f t="shared" si="142"/>
        <v/>
      </c>
      <c r="O105" s="356" t="str">
        <f>IF('Marks Entry'!M107="","",'Marks Entry'!M107)</f>
        <v/>
      </c>
      <c r="P105" s="380" t="str">
        <f t="shared" si="143"/>
        <v/>
      </c>
      <c r="Q105" s="377" t="str">
        <f>IF(AND($B105="NSO",$E105="",O105=""),"",IF(AND('Marks Entry'!N107="AB"),"AB",IF(AND('Marks Entry'!N107="ML"),"RE",IF('Marks Entry'!N107="","",ROUNDUP('Marks Entry'!N107*30/100,0)))))</f>
        <v/>
      </c>
      <c r="R105" s="381" t="str">
        <f t="shared" si="144"/>
        <v/>
      </c>
      <c r="S105" s="361">
        <f t="shared" si="145"/>
        <v>0</v>
      </c>
      <c r="T105" s="361">
        <f t="shared" si="146"/>
        <v>0</v>
      </c>
      <c r="U105" s="362" t="str">
        <f t="shared" si="147"/>
        <v/>
      </c>
      <c r="V105" s="361" t="str">
        <f t="shared" si="148"/>
        <v/>
      </c>
      <c r="W105" s="361" t="str">
        <f t="shared" si="149"/>
        <v/>
      </c>
      <c r="X105" s="361" t="str">
        <f t="shared" si="150"/>
        <v/>
      </c>
      <c r="Y105" s="356" t="str">
        <f>IF('Marks Entry'!O107="","",'Marks Entry'!O107)</f>
        <v/>
      </c>
      <c r="Z105" s="356" t="str">
        <f>IF('Marks Entry'!P107="","",'Marks Entry'!P107)</f>
        <v/>
      </c>
      <c r="AA105" s="356" t="str">
        <f>IF('Marks Entry'!Q107="","",'Marks Entry'!Q107)</f>
        <v/>
      </c>
      <c r="AB105" s="357" t="str">
        <f t="shared" si="151"/>
        <v/>
      </c>
      <c r="AC105" s="380" t="str">
        <f t="shared" si="152"/>
        <v/>
      </c>
      <c r="AD105" s="356" t="str">
        <f>IF('Marks Entry'!R107="","",'Marks Entry'!R107)</f>
        <v/>
      </c>
      <c r="AE105" s="380" t="str">
        <f t="shared" si="153"/>
        <v/>
      </c>
      <c r="AF105" s="377" t="str">
        <f>IF(AND($B105="NSO",$E105=""),"",IF(AND('Marks Entry'!S107="AB"),"AB",IF(AND('Marks Entry'!S107="ML"),"RE",IF('Marks Entry'!S107="","",ROUNDUP('Marks Entry'!S107*30/100,0)))))</f>
        <v/>
      </c>
      <c r="AG105" s="381" t="str">
        <f t="shared" si="154"/>
        <v/>
      </c>
      <c r="AH105" s="361">
        <f t="shared" si="155"/>
        <v>0</v>
      </c>
      <c r="AI105" s="361">
        <f t="shared" si="156"/>
        <v>0</v>
      </c>
      <c r="AJ105" s="362" t="str">
        <f t="shared" si="157"/>
        <v/>
      </c>
      <c r="AK105" s="361" t="str">
        <f t="shared" si="158"/>
        <v/>
      </c>
      <c r="AL105" s="361" t="str">
        <f t="shared" si="159"/>
        <v/>
      </c>
      <c r="AM105" s="361" t="str">
        <f t="shared" si="160"/>
        <v/>
      </c>
      <c r="AN105" s="363" t="str">
        <f>IF('Marks Entry'!T107="","",'Marks Entry'!T107)</f>
        <v/>
      </c>
      <c r="AO105" s="356" t="str">
        <f>IF('Marks Entry'!V107="","",'Marks Entry'!V107)</f>
        <v/>
      </c>
      <c r="AP105" s="356" t="str">
        <f>IF('Marks Entry'!W107="","",'Marks Entry'!W107)</f>
        <v/>
      </c>
      <c r="AQ105" s="356" t="str">
        <f>IF('Marks Entry'!X107="","",'Marks Entry'!X107)</f>
        <v/>
      </c>
      <c r="AR105" s="357" t="str">
        <f t="shared" si="161"/>
        <v/>
      </c>
      <c r="AS105" s="380" t="str">
        <f t="shared" si="162"/>
        <v/>
      </c>
      <c r="AT105" s="356" t="str">
        <f>IF('Marks Entry'!Y107="","",'Marks Entry'!Y107)</f>
        <v/>
      </c>
      <c r="AU105" s="356" t="str">
        <f>IF('Marks Entry'!Z107="","",'Marks Entry'!Z107)</f>
        <v/>
      </c>
      <c r="AV105" s="356" t="str">
        <f t="shared" si="163"/>
        <v/>
      </c>
      <c r="AW105" s="380" t="str">
        <f t="shared" si="164"/>
        <v/>
      </c>
      <c r="AX105" s="377" t="str">
        <f>IF(AND($B105="NSO",$E105=""),"",IF(AND('Marks Entry'!AA107="AB",'Marks Entry'!AB107="AB"),"AB",IF(AND('Marks Entry'!AA107="ML",'Marks Entry'!AB107="ML"),"RE",IF('Marks Entry'!AA107="","",ROUNDUP(('Marks Entry'!AA107+'Marks Entry'!AB107)*30/100,0)))))</f>
        <v/>
      </c>
      <c r="AY105" s="381" t="str">
        <f t="shared" si="165"/>
        <v/>
      </c>
      <c r="AZ105" s="361">
        <f t="shared" si="166"/>
        <v>0</v>
      </c>
      <c r="BA105" s="361">
        <f t="shared" si="167"/>
        <v>0</v>
      </c>
      <c r="BB105" s="362" t="str">
        <f t="shared" si="168"/>
        <v/>
      </c>
      <c r="BC105" s="361" t="str">
        <f t="shared" si="169"/>
        <v/>
      </c>
      <c r="BD105" s="361" t="str">
        <f t="shared" si="170"/>
        <v/>
      </c>
      <c r="BE105" s="361" t="str">
        <f t="shared" si="171"/>
        <v/>
      </c>
      <c r="BF105" s="363" t="str">
        <f>IF('Marks Entry'!AC107="","",'Marks Entry'!AC107)</f>
        <v/>
      </c>
      <c r="BG105" s="356" t="str">
        <f>IF('Marks Entry'!AE107="","",'Marks Entry'!AE107)</f>
        <v/>
      </c>
      <c r="BH105" s="356" t="str">
        <f>IF('Marks Entry'!AF107="","",'Marks Entry'!AF107)</f>
        <v/>
      </c>
      <c r="BI105" s="356" t="str">
        <f>IF('Marks Entry'!AG107="","",'Marks Entry'!AG107)</f>
        <v/>
      </c>
      <c r="BJ105" s="357" t="str">
        <f t="shared" si="172"/>
        <v/>
      </c>
      <c r="BK105" s="380" t="str">
        <f t="shared" si="173"/>
        <v/>
      </c>
      <c r="BL105" s="356" t="str">
        <f>IF('Marks Entry'!AH107="","",'Marks Entry'!AH107)</f>
        <v/>
      </c>
      <c r="BM105" s="356" t="str">
        <f>IF('Marks Entry'!AI107="","",'Marks Entry'!AI107)</f>
        <v/>
      </c>
      <c r="BN105" s="356" t="str">
        <f t="shared" si="174"/>
        <v/>
      </c>
      <c r="BO105" s="380" t="str">
        <f t="shared" si="175"/>
        <v/>
      </c>
      <c r="BP105" s="377" t="str">
        <f>IF(AND($B105="NSO",$E105=""),"",IF(AND('Marks Entry'!AJ107="AB",'Marks Entry'!AK107="AB"),"AB",IF(AND('Marks Entry'!AJ107="ML",'Marks Entry'!AK107="ML"),"RE",IF('Marks Entry'!AJ107="","",ROUNDUP(('Marks Entry'!AJ107+'Marks Entry'!AK107)*30/100,0)))))</f>
        <v/>
      </c>
      <c r="BQ105" s="381" t="str">
        <f t="shared" si="176"/>
        <v/>
      </c>
      <c r="BR105" s="361">
        <f t="shared" si="177"/>
        <v>0</v>
      </c>
      <c r="BS105" s="361">
        <f t="shared" si="178"/>
        <v>0</v>
      </c>
      <c r="BT105" s="362" t="str">
        <f t="shared" si="179"/>
        <v/>
      </c>
      <c r="BU105" s="361" t="str">
        <f t="shared" si="180"/>
        <v/>
      </c>
      <c r="BV105" s="361" t="str">
        <f t="shared" si="181"/>
        <v/>
      </c>
      <c r="BW105" s="361" t="str">
        <f t="shared" si="182"/>
        <v/>
      </c>
      <c r="BX105" s="363" t="str">
        <f>IF('Marks Entry'!AL107="","",'Marks Entry'!AL107)</f>
        <v/>
      </c>
      <c r="BY105" s="356" t="str">
        <f>IF('Marks Entry'!AN107="","",'Marks Entry'!AN107)</f>
        <v/>
      </c>
      <c r="BZ105" s="356" t="str">
        <f>IF('Marks Entry'!AO107="","",'Marks Entry'!AO107)</f>
        <v/>
      </c>
      <c r="CA105" s="356" t="str">
        <f>IF('Marks Entry'!AP107="","",'Marks Entry'!AP107)</f>
        <v/>
      </c>
      <c r="CB105" s="357" t="str">
        <f t="shared" si="183"/>
        <v/>
      </c>
      <c r="CC105" s="380" t="str">
        <f t="shared" si="184"/>
        <v/>
      </c>
      <c r="CD105" s="356" t="str">
        <f>IF('Marks Entry'!AQ107="","",'Marks Entry'!AQ107)</f>
        <v/>
      </c>
      <c r="CE105" s="356" t="str">
        <f>IF('Marks Entry'!AR107="","",'Marks Entry'!AR107)</f>
        <v/>
      </c>
      <c r="CF105" s="356" t="str">
        <f t="shared" si="185"/>
        <v/>
      </c>
      <c r="CG105" s="380" t="str">
        <f t="shared" si="186"/>
        <v/>
      </c>
      <c r="CH105" s="377" t="str">
        <f>IF(AND($B105="NSO",$E105=""),"",IF(AND('Marks Entry'!AS107="AB",'Marks Entry'!AT107="AB"),"AB",IF(AND('Marks Entry'!AS107="ML",'Marks Entry'!AT107="ML"),"RE",IF('Marks Entry'!AS107="","",ROUNDUP(('Marks Entry'!AS107+'Marks Entry'!AT107)*30/100,0)))))</f>
        <v/>
      </c>
      <c r="CI105" s="381" t="str">
        <f t="shared" si="187"/>
        <v/>
      </c>
      <c r="CJ105" s="361">
        <f t="shared" si="188"/>
        <v>0</v>
      </c>
      <c r="CK105" s="361">
        <f t="shared" si="189"/>
        <v>0</v>
      </c>
      <c r="CL105" s="362" t="str">
        <f t="shared" si="190"/>
        <v/>
      </c>
      <c r="CM105" s="361" t="str">
        <f t="shared" si="191"/>
        <v/>
      </c>
      <c r="CN105" s="361" t="str">
        <f t="shared" si="192"/>
        <v/>
      </c>
      <c r="CO105" s="361" t="str">
        <f t="shared" si="193"/>
        <v/>
      </c>
      <c r="CP105" s="363" t="str">
        <f>IF('Marks Entry'!AU107="","",'Marks Entry'!AU107)</f>
        <v/>
      </c>
      <c r="CQ105" s="356" t="str">
        <f>IF('Marks Entry'!AW107="","",'Marks Entry'!AW107)</f>
        <v/>
      </c>
      <c r="CR105" s="356" t="str">
        <f>IF('Marks Entry'!AX107="","",'Marks Entry'!AX107)</f>
        <v/>
      </c>
      <c r="CS105" s="356" t="str">
        <f>IF('Marks Entry'!AY107="","",'Marks Entry'!AY107)</f>
        <v/>
      </c>
      <c r="CT105" s="357" t="str">
        <f t="shared" si="194"/>
        <v/>
      </c>
      <c r="CU105" s="380" t="str">
        <f t="shared" si="195"/>
        <v/>
      </c>
      <c r="CV105" s="356" t="str">
        <f>IF('Marks Entry'!AZ107="","",'Marks Entry'!AZ107)</f>
        <v/>
      </c>
      <c r="CW105" s="356" t="str">
        <f>IF('Marks Entry'!BA107="","",'Marks Entry'!BA107)</f>
        <v/>
      </c>
      <c r="CX105" s="356" t="str">
        <f t="shared" si="196"/>
        <v/>
      </c>
      <c r="CY105" s="380" t="str">
        <f t="shared" si="197"/>
        <v/>
      </c>
      <c r="CZ105" s="377" t="str">
        <f>IF(AND($B105="NSO",$E105=""),"",IF(AND('Marks Entry'!BB107="AB",'Marks Entry'!BC107="AB"),"AB",IF(AND('Marks Entry'!BB107="ML",'Marks Entry'!BC107="ML"),"RE",IF('Marks Entry'!BB107="","",ROUNDUP(('Marks Entry'!BB107+'Marks Entry'!BC107)*30/100,0)))))</f>
        <v/>
      </c>
      <c r="DA105" s="381" t="str">
        <f t="shared" si="198"/>
        <v/>
      </c>
      <c r="DB105" s="361">
        <f t="shared" si="199"/>
        <v>0</v>
      </c>
      <c r="DC105" s="361">
        <f t="shared" si="200"/>
        <v>0</v>
      </c>
      <c r="DD105" s="362" t="str">
        <f t="shared" si="201"/>
        <v/>
      </c>
      <c r="DE105" s="361" t="str">
        <f t="shared" si="202"/>
        <v/>
      </c>
      <c r="DF105" s="361" t="str">
        <f t="shared" si="203"/>
        <v/>
      </c>
      <c r="DG105" s="361" t="str">
        <f t="shared" si="204"/>
        <v/>
      </c>
      <c r="DH105" s="361">
        <f t="shared" si="205"/>
        <v>0</v>
      </c>
      <c r="DI105" s="382" t="str">
        <f t="shared" si="206"/>
        <v/>
      </c>
      <c r="DJ105" s="382" t="str">
        <f t="shared" si="207"/>
        <v/>
      </c>
      <c r="DK105" s="382" t="str">
        <f t="shared" si="208"/>
        <v/>
      </c>
      <c r="DL105" s="382" t="str">
        <f t="shared" si="209"/>
        <v/>
      </c>
      <c r="DM105" s="382" t="str">
        <f t="shared" si="210"/>
        <v/>
      </c>
      <c r="DN105" s="382" t="str">
        <f t="shared" si="211"/>
        <v/>
      </c>
      <c r="DO105" s="365">
        <f t="shared" si="212"/>
        <v>0</v>
      </c>
      <c r="DP105" s="365">
        <f t="shared" si="213"/>
        <v>0</v>
      </c>
      <c r="DQ105" s="365">
        <f t="shared" si="214"/>
        <v>0</v>
      </c>
      <c r="DR105" s="365">
        <f t="shared" si="215"/>
        <v>0</v>
      </c>
      <c r="DS105" s="365">
        <f t="shared" si="216"/>
        <v>0</v>
      </c>
      <c r="DT105" s="383" t="str">
        <f t="shared" si="217"/>
        <v/>
      </c>
      <c r="DU105" s="482" t="str">
        <f>IF('Marks Entry'!BD107="","",'Marks Entry'!BD107)</f>
        <v/>
      </c>
      <c r="DV105" s="482" t="str">
        <f>IF('Marks Entry'!BE107="","",'Marks Entry'!BE107)</f>
        <v/>
      </c>
      <c r="DW105" s="482" t="str">
        <f>IF('Marks Entry'!BF107="","",'Marks Entry'!BF107)</f>
        <v/>
      </c>
      <c r="DX105" s="384" t="str">
        <f t="shared" si="218"/>
        <v/>
      </c>
      <c r="DY105" s="356" t="str">
        <f t="shared" si="219"/>
        <v/>
      </c>
      <c r="DZ105" s="385" t="str">
        <f t="shared" si="220"/>
        <v/>
      </c>
      <c r="EA105" s="356" t="str">
        <f t="shared" si="221"/>
        <v/>
      </c>
      <c r="EB105" s="385" t="str">
        <f t="shared" si="222"/>
        <v/>
      </c>
      <c r="EC105" s="356" t="str">
        <f t="shared" si="223"/>
        <v/>
      </c>
      <c r="ED105" s="356" t="str">
        <f t="shared" si="224"/>
        <v/>
      </c>
      <c r="EE105" s="356" t="str">
        <f t="shared" si="225"/>
        <v/>
      </c>
      <c r="EF105" s="386" t="str">
        <f t="shared" si="226"/>
        <v/>
      </c>
      <c r="EG105" s="385" t="str">
        <f t="shared" si="227"/>
        <v/>
      </c>
      <c r="EH105" s="356" t="str">
        <f t="shared" si="228"/>
        <v/>
      </c>
      <c r="EI105" s="356" t="str">
        <f t="shared" si="229"/>
        <v/>
      </c>
      <c r="EJ105" s="356" t="str">
        <f t="shared" si="230"/>
        <v/>
      </c>
      <c r="EK105" s="356" t="str">
        <f t="shared" si="231"/>
        <v/>
      </c>
      <c r="EL105" s="385" t="str">
        <f t="shared" si="232"/>
        <v/>
      </c>
      <c r="EM105" s="356" t="str">
        <f t="shared" si="233"/>
        <v/>
      </c>
      <c r="EN105" s="356" t="str">
        <f t="shared" si="234"/>
        <v/>
      </c>
      <c r="EO105" s="356" t="str">
        <f t="shared" si="235"/>
        <v/>
      </c>
      <c r="EP105" s="356" t="str">
        <f t="shared" si="236"/>
        <v/>
      </c>
      <c r="EQ105" s="385" t="str">
        <f t="shared" si="237"/>
        <v/>
      </c>
      <c r="ER105" s="356" t="str">
        <f t="shared" si="238"/>
        <v/>
      </c>
      <c r="ES105" s="356" t="str">
        <f t="shared" si="239"/>
        <v/>
      </c>
      <c r="ET105" s="356" t="str">
        <f t="shared" si="240"/>
        <v/>
      </c>
      <c r="EU105" s="356" t="str">
        <f t="shared" si="241"/>
        <v/>
      </c>
      <c r="EV105" s="385" t="str">
        <f t="shared" si="242"/>
        <v/>
      </c>
      <c r="EW105" s="385" t="str">
        <f t="shared" si="243"/>
        <v/>
      </c>
      <c r="EX105" s="387" t="str">
        <f>IF('Student DATA Entry'!I102="","",'Student DATA Entry'!I102)</f>
        <v/>
      </c>
      <c r="EY105" s="388" t="str">
        <f>IF('Student DATA Entry'!J102="","",'Student DATA Entry'!J102)</f>
        <v/>
      </c>
      <c r="EZ105" s="373" t="str">
        <f t="shared" si="244"/>
        <v xml:space="preserve">      </v>
      </c>
      <c r="FA105" s="373" t="str">
        <f t="shared" si="245"/>
        <v xml:space="preserve">      </v>
      </c>
      <c r="FB105" s="373" t="str">
        <f t="shared" si="246"/>
        <v xml:space="preserve">      </v>
      </c>
      <c r="FC105" s="373" t="str">
        <f t="shared" si="247"/>
        <v xml:space="preserve">              </v>
      </c>
      <c r="FD105" s="373" t="str">
        <f t="shared" si="248"/>
        <v xml:space="preserve"> </v>
      </c>
      <c r="FE105" s="484" t="str">
        <f t="shared" si="249"/>
        <v/>
      </c>
      <c r="FF105" s="390" t="str">
        <f t="shared" si="250"/>
        <v/>
      </c>
      <c r="FG105" s="483" t="str">
        <f t="shared" si="251"/>
        <v/>
      </c>
      <c r="FH105" s="392" t="str">
        <f t="shared" si="140"/>
        <v/>
      </c>
      <c r="FI105" s="482" t="str">
        <f t="shared" si="252"/>
        <v/>
      </c>
    </row>
    <row r="106" spans="1:165" s="393" customFormat="1" ht="22" customHeight="1">
      <c r="A106" s="375">
        <v>101</v>
      </c>
      <c r="B106" s="376" t="str">
        <f>IF('Marks Entry'!B108="","",VALUE('Marks Entry'!B108))</f>
        <v/>
      </c>
      <c r="C106" s="377" t="str">
        <f>IF('Marks Entry'!C108="","",'Marks Entry'!C108)</f>
        <v/>
      </c>
      <c r="D106" s="378" t="str">
        <f>IF('Marks Entry'!D108="","",'Marks Entry'!D108)</f>
        <v/>
      </c>
      <c r="E106" s="379" t="str">
        <f>IF('Marks Entry'!E108="","",'Marks Entry'!E108)</f>
        <v/>
      </c>
      <c r="F106" s="379" t="str">
        <f>IF('Marks Entry'!F108="","",'Marks Entry'!F108)</f>
        <v/>
      </c>
      <c r="G106" s="379" t="str">
        <f>IF('Marks Entry'!G108="","",'Marks Entry'!G108)</f>
        <v/>
      </c>
      <c r="H106" s="356" t="str">
        <f>IF('Marks Entry'!H108="","",'Marks Entry'!H108)</f>
        <v/>
      </c>
      <c r="I106" s="356" t="str">
        <f>IF('Marks Entry'!I108="","",'Marks Entry'!I108)</f>
        <v/>
      </c>
      <c r="J106" s="356" t="str">
        <f>IF('Marks Entry'!J108="","",'Marks Entry'!J108)</f>
        <v/>
      </c>
      <c r="K106" s="356" t="str">
        <f>IF('Marks Entry'!K108="","",'Marks Entry'!K108)</f>
        <v/>
      </c>
      <c r="L106" s="356" t="str">
        <f>IF('Marks Entry'!L108="","",'Marks Entry'!L108)</f>
        <v/>
      </c>
      <c r="M106" s="357" t="str">
        <f t="shared" si="141"/>
        <v/>
      </c>
      <c r="N106" s="380" t="str">
        <f t="shared" si="142"/>
        <v/>
      </c>
      <c r="O106" s="356" t="str">
        <f>IF('Marks Entry'!M108="","",'Marks Entry'!M108)</f>
        <v/>
      </c>
      <c r="P106" s="380" t="str">
        <f t="shared" si="143"/>
        <v/>
      </c>
      <c r="Q106" s="377" t="str">
        <f>IF(AND($B106="NSO",$E106="",O106=""),"",IF(AND('Marks Entry'!N108="AB"),"AB",IF(AND('Marks Entry'!N108="ML"),"RE",IF('Marks Entry'!N108="","",ROUNDUP('Marks Entry'!N108*30/100,0)))))</f>
        <v/>
      </c>
      <c r="R106" s="381" t="str">
        <f t="shared" si="144"/>
        <v/>
      </c>
      <c r="S106" s="361">
        <f t="shared" si="145"/>
        <v>0</v>
      </c>
      <c r="T106" s="361">
        <f t="shared" si="146"/>
        <v>0</v>
      </c>
      <c r="U106" s="362" t="str">
        <f t="shared" si="147"/>
        <v/>
      </c>
      <c r="V106" s="361" t="str">
        <f t="shared" si="148"/>
        <v/>
      </c>
      <c r="W106" s="361" t="str">
        <f t="shared" si="149"/>
        <v/>
      </c>
      <c r="X106" s="361" t="str">
        <f t="shared" si="150"/>
        <v/>
      </c>
      <c r="Y106" s="356" t="str">
        <f>IF('Marks Entry'!O108="","",'Marks Entry'!O108)</f>
        <v/>
      </c>
      <c r="Z106" s="356" t="str">
        <f>IF('Marks Entry'!P108="","",'Marks Entry'!P108)</f>
        <v/>
      </c>
      <c r="AA106" s="356" t="str">
        <f>IF('Marks Entry'!Q108="","",'Marks Entry'!Q108)</f>
        <v/>
      </c>
      <c r="AB106" s="357" t="str">
        <f t="shared" si="151"/>
        <v/>
      </c>
      <c r="AC106" s="380" t="str">
        <f t="shared" si="152"/>
        <v/>
      </c>
      <c r="AD106" s="356" t="str">
        <f>IF('Marks Entry'!R108="","",'Marks Entry'!R108)</f>
        <v/>
      </c>
      <c r="AE106" s="380" t="str">
        <f t="shared" si="153"/>
        <v/>
      </c>
      <c r="AF106" s="377" t="str">
        <f>IF(AND($B106="NSO",$E106=""),"",IF(AND('Marks Entry'!S108="AB"),"AB",IF(AND('Marks Entry'!S108="ML"),"RE",IF('Marks Entry'!S108="","",ROUNDUP('Marks Entry'!S108*30/100,0)))))</f>
        <v/>
      </c>
      <c r="AG106" s="381" t="str">
        <f t="shared" si="154"/>
        <v/>
      </c>
      <c r="AH106" s="361">
        <f t="shared" si="155"/>
        <v>0</v>
      </c>
      <c r="AI106" s="361">
        <f t="shared" si="156"/>
        <v>0</v>
      </c>
      <c r="AJ106" s="362" t="str">
        <f t="shared" si="157"/>
        <v/>
      </c>
      <c r="AK106" s="361" t="str">
        <f t="shared" si="158"/>
        <v/>
      </c>
      <c r="AL106" s="361" t="str">
        <f t="shared" si="159"/>
        <v/>
      </c>
      <c r="AM106" s="361" t="str">
        <f t="shared" si="160"/>
        <v/>
      </c>
      <c r="AN106" s="363" t="str">
        <f>IF('Marks Entry'!T108="","",'Marks Entry'!T108)</f>
        <v/>
      </c>
      <c r="AO106" s="356" t="str">
        <f>IF('Marks Entry'!V108="","",'Marks Entry'!V108)</f>
        <v/>
      </c>
      <c r="AP106" s="356" t="str">
        <f>IF('Marks Entry'!W108="","",'Marks Entry'!W108)</f>
        <v/>
      </c>
      <c r="AQ106" s="356" t="str">
        <f>IF('Marks Entry'!X108="","",'Marks Entry'!X108)</f>
        <v/>
      </c>
      <c r="AR106" s="357" t="str">
        <f t="shared" si="161"/>
        <v/>
      </c>
      <c r="AS106" s="380" t="str">
        <f t="shared" si="162"/>
        <v/>
      </c>
      <c r="AT106" s="356" t="str">
        <f>IF('Marks Entry'!Y108="","",'Marks Entry'!Y108)</f>
        <v/>
      </c>
      <c r="AU106" s="356" t="str">
        <f>IF('Marks Entry'!Z108="","",'Marks Entry'!Z108)</f>
        <v/>
      </c>
      <c r="AV106" s="356" t="str">
        <f t="shared" si="163"/>
        <v/>
      </c>
      <c r="AW106" s="380" t="str">
        <f t="shared" si="164"/>
        <v/>
      </c>
      <c r="AX106" s="377" t="str">
        <f>IF(AND($B106="NSO",$E106=""),"",IF(AND('Marks Entry'!AA108="AB",'Marks Entry'!AB108="AB"),"AB",IF(AND('Marks Entry'!AA108="ML",'Marks Entry'!AB108="ML"),"RE",IF('Marks Entry'!AA108="","",ROUNDUP(('Marks Entry'!AA108+'Marks Entry'!AB108)*30/100,0)))))</f>
        <v/>
      </c>
      <c r="AY106" s="381" t="str">
        <f t="shared" si="165"/>
        <v/>
      </c>
      <c r="AZ106" s="361">
        <f t="shared" si="166"/>
        <v>0</v>
      </c>
      <c r="BA106" s="361">
        <f t="shared" si="167"/>
        <v>0</v>
      </c>
      <c r="BB106" s="362" t="str">
        <f t="shared" si="168"/>
        <v/>
      </c>
      <c r="BC106" s="361" t="str">
        <f t="shared" si="169"/>
        <v/>
      </c>
      <c r="BD106" s="361" t="str">
        <f t="shared" si="170"/>
        <v/>
      </c>
      <c r="BE106" s="361" t="str">
        <f t="shared" si="171"/>
        <v/>
      </c>
      <c r="BF106" s="363" t="str">
        <f>IF('Marks Entry'!AC108="","",'Marks Entry'!AC108)</f>
        <v/>
      </c>
      <c r="BG106" s="356" t="str">
        <f>IF('Marks Entry'!AE108="","",'Marks Entry'!AE108)</f>
        <v/>
      </c>
      <c r="BH106" s="356" t="str">
        <f>IF('Marks Entry'!AF108="","",'Marks Entry'!AF108)</f>
        <v/>
      </c>
      <c r="BI106" s="356" t="str">
        <f>IF('Marks Entry'!AG108="","",'Marks Entry'!AG108)</f>
        <v/>
      </c>
      <c r="BJ106" s="357" t="str">
        <f t="shared" si="172"/>
        <v/>
      </c>
      <c r="BK106" s="380" t="str">
        <f t="shared" si="173"/>
        <v/>
      </c>
      <c r="BL106" s="356" t="str">
        <f>IF('Marks Entry'!AH108="","",'Marks Entry'!AH108)</f>
        <v/>
      </c>
      <c r="BM106" s="356" t="str">
        <f>IF('Marks Entry'!AI108="","",'Marks Entry'!AI108)</f>
        <v/>
      </c>
      <c r="BN106" s="356" t="str">
        <f t="shared" si="174"/>
        <v/>
      </c>
      <c r="BO106" s="380" t="str">
        <f t="shared" si="175"/>
        <v/>
      </c>
      <c r="BP106" s="377" t="str">
        <f>IF(AND($B106="NSO",$E106=""),"",IF(AND('Marks Entry'!AJ108="AB",'Marks Entry'!AK108="AB"),"AB",IF(AND('Marks Entry'!AJ108="ML",'Marks Entry'!AK108="ML"),"RE",IF('Marks Entry'!AJ108="","",ROUNDUP(('Marks Entry'!AJ108+'Marks Entry'!AK108)*30/100,0)))))</f>
        <v/>
      </c>
      <c r="BQ106" s="381" t="str">
        <f t="shared" si="176"/>
        <v/>
      </c>
      <c r="BR106" s="361">
        <f t="shared" si="177"/>
        <v>0</v>
      </c>
      <c r="BS106" s="361">
        <f t="shared" si="178"/>
        <v>0</v>
      </c>
      <c r="BT106" s="362" t="str">
        <f t="shared" si="179"/>
        <v/>
      </c>
      <c r="BU106" s="361" t="str">
        <f t="shared" si="180"/>
        <v/>
      </c>
      <c r="BV106" s="361" t="str">
        <f t="shared" si="181"/>
        <v/>
      </c>
      <c r="BW106" s="361" t="str">
        <f t="shared" si="182"/>
        <v/>
      </c>
      <c r="BX106" s="363" t="str">
        <f>IF('Marks Entry'!AL108="","",'Marks Entry'!AL108)</f>
        <v/>
      </c>
      <c r="BY106" s="356" t="str">
        <f>IF('Marks Entry'!AN108="","",'Marks Entry'!AN108)</f>
        <v/>
      </c>
      <c r="BZ106" s="356" t="str">
        <f>IF('Marks Entry'!AO108="","",'Marks Entry'!AO108)</f>
        <v/>
      </c>
      <c r="CA106" s="356" t="str">
        <f>IF('Marks Entry'!AP108="","",'Marks Entry'!AP108)</f>
        <v/>
      </c>
      <c r="CB106" s="357" t="str">
        <f t="shared" si="183"/>
        <v/>
      </c>
      <c r="CC106" s="380" t="str">
        <f t="shared" si="184"/>
        <v/>
      </c>
      <c r="CD106" s="356" t="str">
        <f>IF('Marks Entry'!AQ108="","",'Marks Entry'!AQ108)</f>
        <v/>
      </c>
      <c r="CE106" s="356" t="str">
        <f>IF('Marks Entry'!AR108="","",'Marks Entry'!AR108)</f>
        <v/>
      </c>
      <c r="CF106" s="356" t="str">
        <f t="shared" si="185"/>
        <v/>
      </c>
      <c r="CG106" s="380" t="str">
        <f t="shared" si="186"/>
        <v/>
      </c>
      <c r="CH106" s="377" t="str">
        <f>IF(AND($B106="NSO",$E106=""),"",IF(AND('Marks Entry'!AS108="AB",'Marks Entry'!AT108="AB"),"AB",IF(AND('Marks Entry'!AS108="ML",'Marks Entry'!AT108="ML"),"RE",IF('Marks Entry'!AS108="","",ROUNDUP(('Marks Entry'!AS108+'Marks Entry'!AT108)*30/100,0)))))</f>
        <v/>
      </c>
      <c r="CI106" s="381" t="str">
        <f t="shared" si="187"/>
        <v/>
      </c>
      <c r="CJ106" s="361">
        <f t="shared" si="188"/>
        <v>0</v>
      </c>
      <c r="CK106" s="361">
        <f t="shared" si="189"/>
        <v>0</v>
      </c>
      <c r="CL106" s="362" t="str">
        <f t="shared" si="190"/>
        <v/>
      </c>
      <c r="CM106" s="361" t="str">
        <f t="shared" si="191"/>
        <v/>
      </c>
      <c r="CN106" s="361" t="str">
        <f t="shared" si="192"/>
        <v/>
      </c>
      <c r="CO106" s="361" t="str">
        <f t="shared" si="193"/>
        <v/>
      </c>
      <c r="CP106" s="363" t="str">
        <f>IF('Marks Entry'!AU108="","",'Marks Entry'!AU108)</f>
        <v/>
      </c>
      <c r="CQ106" s="356" t="str">
        <f>IF('Marks Entry'!AW108="","",'Marks Entry'!AW108)</f>
        <v/>
      </c>
      <c r="CR106" s="356" t="str">
        <f>IF('Marks Entry'!AX108="","",'Marks Entry'!AX108)</f>
        <v/>
      </c>
      <c r="CS106" s="356" t="str">
        <f>IF('Marks Entry'!AY108="","",'Marks Entry'!AY108)</f>
        <v/>
      </c>
      <c r="CT106" s="357" t="str">
        <f t="shared" si="194"/>
        <v/>
      </c>
      <c r="CU106" s="380" t="str">
        <f t="shared" si="195"/>
        <v/>
      </c>
      <c r="CV106" s="356" t="str">
        <f>IF('Marks Entry'!AZ108="","",'Marks Entry'!AZ108)</f>
        <v/>
      </c>
      <c r="CW106" s="356" t="str">
        <f>IF('Marks Entry'!BA108="","",'Marks Entry'!BA108)</f>
        <v/>
      </c>
      <c r="CX106" s="356" t="str">
        <f t="shared" si="196"/>
        <v/>
      </c>
      <c r="CY106" s="380" t="str">
        <f t="shared" si="197"/>
        <v/>
      </c>
      <c r="CZ106" s="377" t="str">
        <f>IF(AND($B106="NSO",$E106=""),"",IF(AND('Marks Entry'!BB108="AB",'Marks Entry'!BC108="AB"),"AB",IF(AND('Marks Entry'!BB108="ML",'Marks Entry'!BC108="ML"),"RE",IF('Marks Entry'!BB108="","",ROUNDUP(('Marks Entry'!BB108+'Marks Entry'!BC108)*30/100,0)))))</f>
        <v/>
      </c>
      <c r="DA106" s="381" t="str">
        <f t="shared" si="198"/>
        <v/>
      </c>
      <c r="DB106" s="361">
        <f t="shared" si="199"/>
        <v>0</v>
      </c>
      <c r="DC106" s="361">
        <f t="shared" si="200"/>
        <v>0</v>
      </c>
      <c r="DD106" s="362" t="str">
        <f t="shared" si="201"/>
        <v/>
      </c>
      <c r="DE106" s="361" t="str">
        <f t="shared" si="202"/>
        <v/>
      </c>
      <c r="DF106" s="361" t="str">
        <f t="shared" si="203"/>
        <v/>
      </c>
      <c r="DG106" s="361" t="str">
        <f t="shared" si="204"/>
        <v/>
      </c>
      <c r="DH106" s="361">
        <f t="shared" si="205"/>
        <v>0</v>
      </c>
      <c r="DI106" s="382" t="str">
        <f t="shared" si="206"/>
        <v/>
      </c>
      <c r="DJ106" s="382" t="str">
        <f t="shared" si="207"/>
        <v/>
      </c>
      <c r="DK106" s="382" t="str">
        <f t="shared" si="208"/>
        <v/>
      </c>
      <c r="DL106" s="382" t="str">
        <f t="shared" si="209"/>
        <v/>
      </c>
      <c r="DM106" s="382" t="str">
        <f t="shared" si="210"/>
        <v/>
      </c>
      <c r="DN106" s="382" t="str">
        <f t="shared" si="211"/>
        <v/>
      </c>
      <c r="DO106" s="365">
        <f t="shared" si="212"/>
        <v>0</v>
      </c>
      <c r="DP106" s="365">
        <f t="shared" si="213"/>
        <v>0</v>
      </c>
      <c r="DQ106" s="365">
        <f t="shared" si="214"/>
        <v>0</v>
      </c>
      <c r="DR106" s="365">
        <f t="shared" si="215"/>
        <v>0</v>
      </c>
      <c r="DS106" s="365">
        <f t="shared" si="216"/>
        <v>0</v>
      </c>
      <c r="DT106" s="383" t="str">
        <f t="shared" si="217"/>
        <v/>
      </c>
      <c r="DU106" s="482" t="str">
        <f>IF('Marks Entry'!BD108="","",'Marks Entry'!BD108)</f>
        <v/>
      </c>
      <c r="DV106" s="482" t="str">
        <f>IF('Marks Entry'!BE108="","",'Marks Entry'!BE108)</f>
        <v/>
      </c>
      <c r="DW106" s="482" t="str">
        <f>IF('Marks Entry'!BF108="","",'Marks Entry'!BF108)</f>
        <v/>
      </c>
      <c r="DX106" s="384" t="str">
        <f t="shared" si="218"/>
        <v/>
      </c>
      <c r="DY106" s="356" t="str">
        <f t="shared" si="219"/>
        <v/>
      </c>
      <c r="DZ106" s="385" t="str">
        <f t="shared" si="220"/>
        <v/>
      </c>
      <c r="EA106" s="356" t="str">
        <f t="shared" si="221"/>
        <v/>
      </c>
      <c r="EB106" s="385" t="str">
        <f t="shared" si="222"/>
        <v/>
      </c>
      <c r="EC106" s="356" t="str">
        <f t="shared" si="223"/>
        <v/>
      </c>
      <c r="ED106" s="356" t="str">
        <f t="shared" si="224"/>
        <v/>
      </c>
      <c r="EE106" s="356" t="str">
        <f t="shared" si="225"/>
        <v/>
      </c>
      <c r="EF106" s="386" t="str">
        <f t="shared" si="226"/>
        <v/>
      </c>
      <c r="EG106" s="385" t="str">
        <f t="shared" si="227"/>
        <v/>
      </c>
      <c r="EH106" s="356" t="str">
        <f t="shared" si="228"/>
        <v/>
      </c>
      <c r="EI106" s="356" t="str">
        <f t="shared" si="229"/>
        <v/>
      </c>
      <c r="EJ106" s="356" t="str">
        <f t="shared" si="230"/>
        <v/>
      </c>
      <c r="EK106" s="356" t="str">
        <f t="shared" si="231"/>
        <v/>
      </c>
      <c r="EL106" s="385" t="str">
        <f t="shared" si="232"/>
        <v/>
      </c>
      <c r="EM106" s="356" t="str">
        <f t="shared" si="233"/>
        <v/>
      </c>
      <c r="EN106" s="356" t="str">
        <f t="shared" si="234"/>
        <v/>
      </c>
      <c r="EO106" s="356" t="str">
        <f t="shared" si="235"/>
        <v/>
      </c>
      <c r="EP106" s="356" t="str">
        <f t="shared" si="236"/>
        <v/>
      </c>
      <c r="EQ106" s="385" t="str">
        <f t="shared" si="237"/>
        <v/>
      </c>
      <c r="ER106" s="356" t="str">
        <f t="shared" si="238"/>
        <v/>
      </c>
      <c r="ES106" s="356" t="str">
        <f t="shared" si="239"/>
        <v/>
      </c>
      <c r="ET106" s="356" t="str">
        <f t="shared" si="240"/>
        <v/>
      </c>
      <c r="EU106" s="356" t="str">
        <f t="shared" si="241"/>
        <v/>
      </c>
      <c r="EV106" s="385" t="str">
        <f t="shared" si="242"/>
        <v/>
      </c>
      <c r="EW106" s="385" t="str">
        <f t="shared" si="243"/>
        <v/>
      </c>
      <c r="EX106" s="387" t="str">
        <f>IF('Student DATA Entry'!I103="","",'Student DATA Entry'!I103)</f>
        <v/>
      </c>
      <c r="EY106" s="388" t="str">
        <f>IF('Student DATA Entry'!J103="","",'Student DATA Entry'!J103)</f>
        <v/>
      </c>
      <c r="EZ106" s="373" t="str">
        <f t="shared" si="244"/>
        <v xml:space="preserve">      </v>
      </c>
      <c r="FA106" s="373" t="str">
        <f t="shared" si="245"/>
        <v xml:space="preserve">      </v>
      </c>
      <c r="FB106" s="373" t="str">
        <f t="shared" si="246"/>
        <v xml:space="preserve">      </v>
      </c>
      <c r="FC106" s="373" t="str">
        <f t="shared" si="247"/>
        <v xml:space="preserve">              </v>
      </c>
      <c r="FD106" s="373" t="str">
        <f t="shared" si="248"/>
        <v xml:space="preserve"> </v>
      </c>
      <c r="FE106" s="484" t="str">
        <f t="shared" si="249"/>
        <v/>
      </c>
      <c r="FF106" s="390" t="str">
        <f t="shared" si="250"/>
        <v/>
      </c>
      <c r="FG106" s="483" t="str">
        <f t="shared" si="251"/>
        <v/>
      </c>
      <c r="FH106" s="392" t="str">
        <f t="shared" si="140"/>
        <v/>
      </c>
      <c r="FI106" s="482" t="str">
        <f t="shared" si="252"/>
        <v/>
      </c>
    </row>
    <row r="107" spans="1:165" s="393" customFormat="1" ht="22" customHeight="1">
      <c r="A107" s="375">
        <v>102</v>
      </c>
      <c r="B107" s="376" t="str">
        <f>IF('Marks Entry'!B109="","",VALUE('Marks Entry'!B109))</f>
        <v/>
      </c>
      <c r="C107" s="377" t="str">
        <f>IF('Marks Entry'!C109="","",'Marks Entry'!C109)</f>
        <v/>
      </c>
      <c r="D107" s="378" t="str">
        <f>IF('Marks Entry'!D109="","",'Marks Entry'!D109)</f>
        <v/>
      </c>
      <c r="E107" s="379" t="str">
        <f>IF('Marks Entry'!E109="","",'Marks Entry'!E109)</f>
        <v/>
      </c>
      <c r="F107" s="379" t="str">
        <f>IF('Marks Entry'!F109="","",'Marks Entry'!F109)</f>
        <v/>
      </c>
      <c r="G107" s="379" t="str">
        <f>IF('Marks Entry'!G109="","",'Marks Entry'!G109)</f>
        <v/>
      </c>
      <c r="H107" s="356" t="str">
        <f>IF('Marks Entry'!H109="","",'Marks Entry'!H109)</f>
        <v/>
      </c>
      <c r="I107" s="356" t="str">
        <f>IF('Marks Entry'!I109="","",'Marks Entry'!I109)</f>
        <v/>
      </c>
      <c r="J107" s="356" t="str">
        <f>IF('Marks Entry'!J109="","",'Marks Entry'!J109)</f>
        <v/>
      </c>
      <c r="K107" s="356" t="str">
        <f>IF('Marks Entry'!K109="","",'Marks Entry'!K109)</f>
        <v/>
      </c>
      <c r="L107" s="356" t="str">
        <f>IF('Marks Entry'!L109="","",'Marks Entry'!L109)</f>
        <v/>
      </c>
      <c r="M107" s="357" t="str">
        <f t="shared" si="141"/>
        <v/>
      </c>
      <c r="N107" s="380" t="str">
        <f t="shared" si="142"/>
        <v/>
      </c>
      <c r="O107" s="356" t="str">
        <f>IF('Marks Entry'!M109="","",'Marks Entry'!M109)</f>
        <v/>
      </c>
      <c r="P107" s="380" t="str">
        <f t="shared" si="143"/>
        <v/>
      </c>
      <c r="Q107" s="377" t="str">
        <f>IF(AND($B107="NSO",$E107="",O107=""),"",IF(AND('Marks Entry'!N109="AB"),"AB",IF(AND('Marks Entry'!N109="ML"),"RE",IF('Marks Entry'!N109="","",ROUNDUP('Marks Entry'!N109*30/100,0)))))</f>
        <v/>
      </c>
      <c r="R107" s="381" t="str">
        <f t="shared" si="144"/>
        <v/>
      </c>
      <c r="S107" s="361">
        <f t="shared" si="145"/>
        <v>0</v>
      </c>
      <c r="T107" s="361">
        <f t="shared" si="146"/>
        <v>0</v>
      </c>
      <c r="U107" s="362" t="str">
        <f t="shared" si="147"/>
        <v/>
      </c>
      <c r="V107" s="361" t="str">
        <f t="shared" si="148"/>
        <v/>
      </c>
      <c r="W107" s="361" t="str">
        <f t="shared" si="149"/>
        <v/>
      </c>
      <c r="X107" s="361" t="str">
        <f t="shared" si="150"/>
        <v/>
      </c>
      <c r="Y107" s="356" t="str">
        <f>IF('Marks Entry'!O109="","",'Marks Entry'!O109)</f>
        <v/>
      </c>
      <c r="Z107" s="356" t="str">
        <f>IF('Marks Entry'!P109="","",'Marks Entry'!P109)</f>
        <v/>
      </c>
      <c r="AA107" s="356" t="str">
        <f>IF('Marks Entry'!Q109="","",'Marks Entry'!Q109)</f>
        <v/>
      </c>
      <c r="AB107" s="357" t="str">
        <f t="shared" si="151"/>
        <v/>
      </c>
      <c r="AC107" s="380" t="str">
        <f t="shared" si="152"/>
        <v/>
      </c>
      <c r="AD107" s="356" t="str">
        <f>IF('Marks Entry'!R109="","",'Marks Entry'!R109)</f>
        <v/>
      </c>
      <c r="AE107" s="380" t="str">
        <f t="shared" si="153"/>
        <v/>
      </c>
      <c r="AF107" s="377" t="str">
        <f>IF(AND($B107="NSO",$E107=""),"",IF(AND('Marks Entry'!S109="AB"),"AB",IF(AND('Marks Entry'!S109="ML"),"RE",IF('Marks Entry'!S109="","",ROUNDUP('Marks Entry'!S109*30/100,0)))))</f>
        <v/>
      </c>
      <c r="AG107" s="381" t="str">
        <f t="shared" si="154"/>
        <v/>
      </c>
      <c r="AH107" s="361">
        <f t="shared" si="155"/>
        <v>0</v>
      </c>
      <c r="AI107" s="361">
        <f t="shared" si="156"/>
        <v>0</v>
      </c>
      <c r="AJ107" s="362" t="str">
        <f t="shared" si="157"/>
        <v/>
      </c>
      <c r="AK107" s="361" t="str">
        <f t="shared" si="158"/>
        <v/>
      </c>
      <c r="AL107" s="361" t="str">
        <f t="shared" si="159"/>
        <v/>
      </c>
      <c r="AM107" s="361" t="str">
        <f t="shared" si="160"/>
        <v/>
      </c>
      <c r="AN107" s="363" t="str">
        <f>IF('Marks Entry'!T109="","",'Marks Entry'!T109)</f>
        <v/>
      </c>
      <c r="AO107" s="356" t="str">
        <f>IF('Marks Entry'!V109="","",'Marks Entry'!V109)</f>
        <v/>
      </c>
      <c r="AP107" s="356" t="str">
        <f>IF('Marks Entry'!W109="","",'Marks Entry'!W109)</f>
        <v/>
      </c>
      <c r="AQ107" s="356" t="str">
        <f>IF('Marks Entry'!X109="","",'Marks Entry'!X109)</f>
        <v/>
      </c>
      <c r="AR107" s="357" t="str">
        <f t="shared" si="161"/>
        <v/>
      </c>
      <c r="AS107" s="380" t="str">
        <f t="shared" si="162"/>
        <v/>
      </c>
      <c r="AT107" s="356" t="str">
        <f>IF('Marks Entry'!Y109="","",'Marks Entry'!Y109)</f>
        <v/>
      </c>
      <c r="AU107" s="356" t="str">
        <f>IF('Marks Entry'!Z109="","",'Marks Entry'!Z109)</f>
        <v/>
      </c>
      <c r="AV107" s="356" t="str">
        <f t="shared" si="163"/>
        <v/>
      </c>
      <c r="AW107" s="380" t="str">
        <f t="shared" si="164"/>
        <v/>
      </c>
      <c r="AX107" s="377" t="str">
        <f>IF(AND($B107="NSO",$E107=""),"",IF(AND('Marks Entry'!AA109="AB",'Marks Entry'!AB109="AB"),"AB",IF(AND('Marks Entry'!AA109="ML",'Marks Entry'!AB109="ML"),"RE",IF('Marks Entry'!AA109="","",ROUNDUP(('Marks Entry'!AA109+'Marks Entry'!AB109)*30/100,0)))))</f>
        <v/>
      </c>
      <c r="AY107" s="381" t="str">
        <f t="shared" si="165"/>
        <v/>
      </c>
      <c r="AZ107" s="361">
        <f t="shared" si="166"/>
        <v>0</v>
      </c>
      <c r="BA107" s="361">
        <f t="shared" si="167"/>
        <v>0</v>
      </c>
      <c r="BB107" s="362" t="str">
        <f t="shared" si="168"/>
        <v/>
      </c>
      <c r="BC107" s="361" t="str">
        <f t="shared" si="169"/>
        <v/>
      </c>
      <c r="BD107" s="361" t="str">
        <f t="shared" si="170"/>
        <v/>
      </c>
      <c r="BE107" s="361" t="str">
        <f t="shared" si="171"/>
        <v/>
      </c>
      <c r="BF107" s="363" t="str">
        <f>IF('Marks Entry'!AC109="","",'Marks Entry'!AC109)</f>
        <v/>
      </c>
      <c r="BG107" s="356" t="str">
        <f>IF('Marks Entry'!AE109="","",'Marks Entry'!AE109)</f>
        <v/>
      </c>
      <c r="BH107" s="356" t="str">
        <f>IF('Marks Entry'!AF109="","",'Marks Entry'!AF109)</f>
        <v/>
      </c>
      <c r="BI107" s="356" t="str">
        <f>IF('Marks Entry'!AG109="","",'Marks Entry'!AG109)</f>
        <v/>
      </c>
      <c r="BJ107" s="357" t="str">
        <f t="shared" si="172"/>
        <v/>
      </c>
      <c r="BK107" s="380" t="str">
        <f t="shared" si="173"/>
        <v/>
      </c>
      <c r="BL107" s="356" t="str">
        <f>IF('Marks Entry'!AH109="","",'Marks Entry'!AH109)</f>
        <v/>
      </c>
      <c r="BM107" s="356" t="str">
        <f>IF('Marks Entry'!AI109="","",'Marks Entry'!AI109)</f>
        <v/>
      </c>
      <c r="BN107" s="356" t="str">
        <f t="shared" si="174"/>
        <v/>
      </c>
      <c r="BO107" s="380" t="str">
        <f t="shared" si="175"/>
        <v/>
      </c>
      <c r="BP107" s="377" t="str">
        <f>IF(AND($B107="NSO",$E107=""),"",IF(AND('Marks Entry'!AJ109="AB",'Marks Entry'!AK109="AB"),"AB",IF(AND('Marks Entry'!AJ109="ML",'Marks Entry'!AK109="ML"),"RE",IF('Marks Entry'!AJ109="","",ROUNDUP(('Marks Entry'!AJ109+'Marks Entry'!AK109)*30/100,0)))))</f>
        <v/>
      </c>
      <c r="BQ107" s="381" t="str">
        <f t="shared" si="176"/>
        <v/>
      </c>
      <c r="BR107" s="361">
        <f t="shared" si="177"/>
        <v>0</v>
      </c>
      <c r="BS107" s="361">
        <f t="shared" si="178"/>
        <v>0</v>
      </c>
      <c r="BT107" s="362" t="str">
        <f t="shared" si="179"/>
        <v/>
      </c>
      <c r="BU107" s="361" t="str">
        <f t="shared" si="180"/>
        <v/>
      </c>
      <c r="BV107" s="361" t="str">
        <f t="shared" si="181"/>
        <v/>
      </c>
      <c r="BW107" s="361" t="str">
        <f t="shared" si="182"/>
        <v/>
      </c>
      <c r="BX107" s="363" t="str">
        <f>IF('Marks Entry'!AL109="","",'Marks Entry'!AL109)</f>
        <v/>
      </c>
      <c r="BY107" s="356" t="str">
        <f>IF('Marks Entry'!AN109="","",'Marks Entry'!AN109)</f>
        <v/>
      </c>
      <c r="BZ107" s="356" t="str">
        <f>IF('Marks Entry'!AO109="","",'Marks Entry'!AO109)</f>
        <v/>
      </c>
      <c r="CA107" s="356" t="str">
        <f>IF('Marks Entry'!AP109="","",'Marks Entry'!AP109)</f>
        <v/>
      </c>
      <c r="CB107" s="357" t="str">
        <f t="shared" si="183"/>
        <v/>
      </c>
      <c r="CC107" s="380" t="str">
        <f t="shared" si="184"/>
        <v/>
      </c>
      <c r="CD107" s="356" t="str">
        <f>IF('Marks Entry'!AQ109="","",'Marks Entry'!AQ109)</f>
        <v/>
      </c>
      <c r="CE107" s="356" t="str">
        <f>IF('Marks Entry'!AR109="","",'Marks Entry'!AR109)</f>
        <v/>
      </c>
      <c r="CF107" s="356" t="str">
        <f t="shared" si="185"/>
        <v/>
      </c>
      <c r="CG107" s="380" t="str">
        <f t="shared" si="186"/>
        <v/>
      </c>
      <c r="CH107" s="377" t="str">
        <f>IF(AND($B107="NSO",$E107=""),"",IF(AND('Marks Entry'!AS109="AB",'Marks Entry'!AT109="AB"),"AB",IF(AND('Marks Entry'!AS109="ML",'Marks Entry'!AT109="ML"),"RE",IF('Marks Entry'!AS109="","",ROUNDUP(('Marks Entry'!AS109+'Marks Entry'!AT109)*30/100,0)))))</f>
        <v/>
      </c>
      <c r="CI107" s="381" t="str">
        <f t="shared" si="187"/>
        <v/>
      </c>
      <c r="CJ107" s="361">
        <f t="shared" si="188"/>
        <v>0</v>
      </c>
      <c r="CK107" s="361">
        <f t="shared" si="189"/>
        <v>0</v>
      </c>
      <c r="CL107" s="362" t="str">
        <f t="shared" si="190"/>
        <v/>
      </c>
      <c r="CM107" s="361" t="str">
        <f t="shared" si="191"/>
        <v/>
      </c>
      <c r="CN107" s="361" t="str">
        <f t="shared" si="192"/>
        <v/>
      </c>
      <c r="CO107" s="361" t="str">
        <f t="shared" si="193"/>
        <v/>
      </c>
      <c r="CP107" s="363" t="str">
        <f>IF('Marks Entry'!AU109="","",'Marks Entry'!AU109)</f>
        <v/>
      </c>
      <c r="CQ107" s="356" t="str">
        <f>IF('Marks Entry'!AW109="","",'Marks Entry'!AW109)</f>
        <v/>
      </c>
      <c r="CR107" s="356" t="str">
        <f>IF('Marks Entry'!AX109="","",'Marks Entry'!AX109)</f>
        <v/>
      </c>
      <c r="CS107" s="356" t="str">
        <f>IF('Marks Entry'!AY109="","",'Marks Entry'!AY109)</f>
        <v/>
      </c>
      <c r="CT107" s="357" t="str">
        <f t="shared" si="194"/>
        <v/>
      </c>
      <c r="CU107" s="380" t="str">
        <f t="shared" si="195"/>
        <v/>
      </c>
      <c r="CV107" s="356" t="str">
        <f>IF('Marks Entry'!AZ109="","",'Marks Entry'!AZ109)</f>
        <v/>
      </c>
      <c r="CW107" s="356" t="str">
        <f>IF('Marks Entry'!BA109="","",'Marks Entry'!BA109)</f>
        <v/>
      </c>
      <c r="CX107" s="356" t="str">
        <f t="shared" si="196"/>
        <v/>
      </c>
      <c r="CY107" s="380" t="str">
        <f t="shared" si="197"/>
        <v/>
      </c>
      <c r="CZ107" s="377" t="str">
        <f>IF(AND($B107="NSO",$E107=""),"",IF(AND('Marks Entry'!BB109="AB",'Marks Entry'!BC109="AB"),"AB",IF(AND('Marks Entry'!BB109="ML",'Marks Entry'!BC109="ML"),"RE",IF('Marks Entry'!BB109="","",ROUNDUP(('Marks Entry'!BB109+'Marks Entry'!BC109)*30/100,0)))))</f>
        <v/>
      </c>
      <c r="DA107" s="381" t="str">
        <f t="shared" si="198"/>
        <v/>
      </c>
      <c r="DB107" s="361">
        <f t="shared" si="199"/>
        <v>0</v>
      </c>
      <c r="DC107" s="361">
        <f t="shared" si="200"/>
        <v>0</v>
      </c>
      <c r="DD107" s="362" t="str">
        <f t="shared" si="201"/>
        <v/>
      </c>
      <c r="DE107" s="361" t="str">
        <f t="shared" si="202"/>
        <v/>
      </c>
      <c r="DF107" s="361" t="str">
        <f t="shared" si="203"/>
        <v/>
      </c>
      <c r="DG107" s="361" t="str">
        <f t="shared" si="204"/>
        <v/>
      </c>
      <c r="DH107" s="361">
        <f t="shared" si="205"/>
        <v>0</v>
      </c>
      <c r="DI107" s="382" t="str">
        <f t="shared" si="206"/>
        <v/>
      </c>
      <c r="DJ107" s="382" t="str">
        <f t="shared" si="207"/>
        <v/>
      </c>
      <c r="DK107" s="382" t="str">
        <f t="shared" si="208"/>
        <v/>
      </c>
      <c r="DL107" s="382" t="str">
        <f t="shared" si="209"/>
        <v/>
      </c>
      <c r="DM107" s="382" t="str">
        <f t="shared" si="210"/>
        <v/>
      </c>
      <c r="DN107" s="382" t="str">
        <f t="shared" si="211"/>
        <v/>
      </c>
      <c r="DO107" s="365">
        <f t="shared" si="212"/>
        <v>0</v>
      </c>
      <c r="DP107" s="365">
        <f t="shared" si="213"/>
        <v>0</v>
      </c>
      <c r="DQ107" s="365">
        <f t="shared" si="214"/>
        <v>0</v>
      </c>
      <c r="DR107" s="365">
        <f t="shared" si="215"/>
        <v>0</v>
      </c>
      <c r="DS107" s="365">
        <f t="shared" si="216"/>
        <v>0</v>
      </c>
      <c r="DT107" s="383" t="str">
        <f t="shared" si="217"/>
        <v/>
      </c>
      <c r="DU107" s="482" t="str">
        <f>IF('Marks Entry'!BD109="","",'Marks Entry'!BD109)</f>
        <v/>
      </c>
      <c r="DV107" s="482" t="str">
        <f>IF('Marks Entry'!BE109="","",'Marks Entry'!BE109)</f>
        <v/>
      </c>
      <c r="DW107" s="482" t="str">
        <f>IF('Marks Entry'!BF109="","",'Marks Entry'!BF109)</f>
        <v/>
      </c>
      <c r="DX107" s="384" t="str">
        <f t="shared" si="218"/>
        <v/>
      </c>
      <c r="DY107" s="356" t="str">
        <f t="shared" si="219"/>
        <v/>
      </c>
      <c r="DZ107" s="385" t="str">
        <f t="shared" si="220"/>
        <v/>
      </c>
      <c r="EA107" s="356" t="str">
        <f t="shared" si="221"/>
        <v/>
      </c>
      <c r="EB107" s="385" t="str">
        <f t="shared" si="222"/>
        <v/>
      </c>
      <c r="EC107" s="356" t="str">
        <f t="shared" si="223"/>
        <v/>
      </c>
      <c r="ED107" s="356" t="str">
        <f t="shared" si="224"/>
        <v/>
      </c>
      <c r="EE107" s="356" t="str">
        <f t="shared" si="225"/>
        <v/>
      </c>
      <c r="EF107" s="386" t="str">
        <f t="shared" si="226"/>
        <v/>
      </c>
      <c r="EG107" s="385" t="str">
        <f t="shared" si="227"/>
        <v/>
      </c>
      <c r="EH107" s="356" t="str">
        <f t="shared" si="228"/>
        <v/>
      </c>
      <c r="EI107" s="356" t="str">
        <f t="shared" si="229"/>
        <v/>
      </c>
      <c r="EJ107" s="356" t="str">
        <f t="shared" si="230"/>
        <v/>
      </c>
      <c r="EK107" s="356" t="str">
        <f t="shared" si="231"/>
        <v/>
      </c>
      <c r="EL107" s="385" t="str">
        <f t="shared" si="232"/>
        <v/>
      </c>
      <c r="EM107" s="356" t="str">
        <f t="shared" si="233"/>
        <v/>
      </c>
      <c r="EN107" s="356" t="str">
        <f t="shared" si="234"/>
        <v/>
      </c>
      <c r="EO107" s="356" t="str">
        <f t="shared" si="235"/>
        <v/>
      </c>
      <c r="EP107" s="356" t="str">
        <f t="shared" si="236"/>
        <v/>
      </c>
      <c r="EQ107" s="385" t="str">
        <f t="shared" si="237"/>
        <v/>
      </c>
      <c r="ER107" s="356" t="str">
        <f t="shared" si="238"/>
        <v/>
      </c>
      <c r="ES107" s="356" t="str">
        <f t="shared" si="239"/>
        <v/>
      </c>
      <c r="ET107" s="356" t="str">
        <f t="shared" si="240"/>
        <v/>
      </c>
      <c r="EU107" s="356" t="str">
        <f t="shared" si="241"/>
        <v/>
      </c>
      <c r="EV107" s="385" t="str">
        <f t="shared" si="242"/>
        <v/>
      </c>
      <c r="EW107" s="385" t="str">
        <f t="shared" si="243"/>
        <v/>
      </c>
      <c r="EX107" s="387" t="str">
        <f>IF('Student DATA Entry'!I104="","",'Student DATA Entry'!I104)</f>
        <v/>
      </c>
      <c r="EY107" s="388" t="str">
        <f>IF('Student DATA Entry'!J104="","",'Student DATA Entry'!J104)</f>
        <v/>
      </c>
      <c r="EZ107" s="373" t="str">
        <f t="shared" si="244"/>
        <v xml:space="preserve">      </v>
      </c>
      <c r="FA107" s="373" t="str">
        <f t="shared" si="245"/>
        <v xml:space="preserve">      </v>
      </c>
      <c r="FB107" s="373" t="str">
        <f t="shared" si="246"/>
        <v xml:space="preserve">      </v>
      </c>
      <c r="FC107" s="373" t="str">
        <f t="shared" si="247"/>
        <v xml:space="preserve">              </v>
      </c>
      <c r="FD107" s="373" t="str">
        <f t="shared" si="248"/>
        <v xml:space="preserve"> </v>
      </c>
      <c r="FE107" s="484" t="str">
        <f t="shared" si="249"/>
        <v/>
      </c>
      <c r="FF107" s="390" t="str">
        <f t="shared" si="250"/>
        <v/>
      </c>
      <c r="FG107" s="483" t="str">
        <f t="shared" si="251"/>
        <v/>
      </c>
      <c r="FH107" s="392" t="str">
        <f t="shared" si="140"/>
        <v/>
      </c>
      <c r="FI107" s="482" t="str">
        <f t="shared" si="252"/>
        <v/>
      </c>
    </row>
    <row r="108" spans="1:165" s="393" customFormat="1" ht="22" customHeight="1">
      <c r="A108" s="375">
        <v>103</v>
      </c>
      <c r="B108" s="376" t="str">
        <f>IF('Marks Entry'!B110="","",VALUE('Marks Entry'!B110))</f>
        <v/>
      </c>
      <c r="C108" s="377" t="str">
        <f>IF('Marks Entry'!C110="","",'Marks Entry'!C110)</f>
        <v/>
      </c>
      <c r="D108" s="378" t="str">
        <f>IF('Marks Entry'!D110="","",'Marks Entry'!D110)</f>
        <v/>
      </c>
      <c r="E108" s="379" t="str">
        <f>IF('Marks Entry'!E110="","",'Marks Entry'!E110)</f>
        <v/>
      </c>
      <c r="F108" s="379" t="str">
        <f>IF('Marks Entry'!F110="","",'Marks Entry'!F110)</f>
        <v/>
      </c>
      <c r="G108" s="379" t="str">
        <f>IF('Marks Entry'!G110="","",'Marks Entry'!G110)</f>
        <v/>
      </c>
      <c r="H108" s="356" t="str">
        <f>IF('Marks Entry'!H110="","",'Marks Entry'!H110)</f>
        <v/>
      </c>
      <c r="I108" s="356" t="str">
        <f>IF('Marks Entry'!I110="","",'Marks Entry'!I110)</f>
        <v/>
      </c>
      <c r="J108" s="356" t="str">
        <f>IF('Marks Entry'!J110="","",'Marks Entry'!J110)</f>
        <v/>
      </c>
      <c r="K108" s="356" t="str">
        <f>IF('Marks Entry'!K110="","",'Marks Entry'!K110)</f>
        <v/>
      </c>
      <c r="L108" s="356" t="str">
        <f>IF('Marks Entry'!L110="","",'Marks Entry'!L110)</f>
        <v/>
      </c>
      <c r="M108" s="357" t="str">
        <f t="shared" si="141"/>
        <v/>
      </c>
      <c r="N108" s="380" t="str">
        <f t="shared" si="142"/>
        <v/>
      </c>
      <c r="O108" s="356" t="str">
        <f>IF('Marks Entry'!M110="","",'Marks Entry'!M110)</f>
        <v/>
      </c>
      <c r="P108" s="380" t="str">
        <f t="shared" si="143"/>
        <v/>
      </c>
      <c r="Q108" s="377" t="str">
        <f>IF(AND($B108="NSO",$E108="",O108=""),"",IF(AND('Marks Entry'!N110="AB"),"AB",IF(AND('Marks Entry'!N110="ML"),"RE",IF('Marks Entry'!N110="","",ROUNDUP('Marks Entry'!N110*30/100,0)))))</f>
        <v/>
      </c>
      <c r="R108" s="381" t="str">
        <f t="shared" si="144"/>
        <v/>
      </c>
      <c r="S108" s="361">
        <f t="shared" si="145"/>
        <v>0</v>
      </c>
      <c r="T108" s="361">
        <f t="shared" si="146"/>
        <v>0</v>
      </c>
      <c r="U108" s="362" t="str">
        <f t="shared" si="147"/>
        <v/>
      </c>
      <c r="V108" s="361" t="str">
        <f t="shared" si="148"/>
        <v/>
      </c>
      <c r="W108" s="361" t="str">
        <f t="shared" si="149"/>
        <v/>
      </c>
      <c r="X108" s="361" t="str">
        <f t="shared" si="150"/>
        <v/>
      </c>
      <c r="Y108" s="356" t="str">
        <f>IF('Marks Entry'!O110="","",'Marks Entry'!O110)</f>
        <v/>
      </c>
      <c r="Z108" s="356" t="str">
        <f>IF('Marks Entry'!P110="","",'Marks Entry'!P110)</f>
        <v/>
      </c>
      <c r="AA108" s="356" t="str">
        <f>IF('Marks Entry'!Q110="","",'Marks Entry'!Q110)</f>
        <v/>
      </c>
      <c r="AB108" s="357" t="str">
        <f t="shared" si="151"/>
        <v/>
      </c>
      <c r="AC108" s="380" t="str">
        <f t="shared" si="152"/>
        <v/>
      </c>
      <c r="AD108" s="356" t="str">
        <f>IF('Marks Entry'!R110="","",'Marks Entry'!R110)</f>
        <v/>
      </c>
      <c r="AE108" s="380" t="str">
        <f t="shared" si="153"/>
        <v/>
      </c>
      <c r="AF108" s="377" t="str">
        <f>IF(AND($B108="NSO",$E108=""),"",IF(AND('Marks Entry'!S110="AB"),"AB",IF(AND('Marks Entry'!S110="ML"),"RE",IF('Marks Entry'!S110="","",ROUNDUP('Marks Entry'!S110*30/100,0)))))</f>
        <v/>
      </c>
      <c r="AG108" s="381" t="str">
        <f t="shared" si="154"/>
        <v/>
      </c>
      <c r="AH108" s="361">
        <f t="shared" si="155"/>
        <v>0</v>
      </c>
      <c r="AI108" s="361">
        <f t="shared" si="156"/>
        <v>0</v>
      </c>
      <c r="AJ108" s="362" t="str">
        <f t="shared" si="157"/>
        <v/>
      </c>
      <c r="AK108" s="361" t="str">
        <f t="shared" si="158"/>
        <v/>
      </c>
      <c r="AL108" s="361" t="str">
        <f t="shared" si="159"/>
        <v/>
      </c>
      <c r="AM108" s="361" t="str">
        <f t="shared" si="160"/>
        <v/>
      </c>
      <c r="AN108" s="363" t="str">
        <f>IF('Marks Entry'!T110="","",'Marks Entry'!T110)</f>
        <v/>
      </c>
      <c r="AO108" s="356" t="str">
        <f>IF('Marks Entry'!V110="","",'Marks Entry'!V110)</f>
        <v/>
      </c>
      <c r="AP108" s="356" t="str">
        <f>IF('Marks Entry'!W110="","",'Marks Entry'!W110)</f>
        <v/>
      </c>
      <c r="AQ108" s="356" t="str">
        <f>IF('Marks Entry'!X110="","",'Marks Entry'!X110)</f>
        <v/>
      </c>
      <c r="AR108" s="357" t="str">
        <f t="shared" si="161"/>
        <v/>
      </c>
      <c r="AS108" s="380" t="str">
        <f t="shared" si="162"/>
        <v/>
      </c>
      <c r="AT108" s="356" t="str">
        <f>IF('Marks Entry'!Y110="","",'Marks Entry'!Y110)</f>
        <v/>
      </c>
      <c r="AU108" s="356" t="str">
        <f>IF('Marks Entry'!Z110="","",'Marks Entry'!Z110)</f>
        <v/>
      </c>
      <c r="AV108" s="356" t="str">
        <f t="shared" si="163"/>
        <v/>
      </c>
      <c r="AW108" s="380" t="str">
        <f t="shared" si="164"/>
        <v/>
      </c>
      <c r="AX108" s="377" t="str">
        <f>IF(AND($B108="NSO",$E108=""),"",IF(AND('Marks Entry'!AA110="AB",'Marks Entry'!AB110="AB"),"AB",IF(AND('Marks Entry'!AA110="ML",'Marks Entry'!AB110="ML"),"RE",IF('Marks Entry'!AA110="","",ROUNDUP(('Marks Entry'!AA110+'Marks Entry'!AB110)*30/100,0)))))</f>
        <v/>
      </c>
      <c r="AY108" s="381" t="str">
        <f t="shared" si="165"/>
        <v/>
      </c>
      <c r="AZ108" s="361">
        <f t="shared" si="166"/>
        <v>0</v>
      </c>
      <c r="BA108" s="361">
        <f t="shared" si="167"/>
        <v>0</v>
      </c>
      <c r="BB108" s="362" t="str">
        <f t="shared" si="168"/>
        <v/>
      </c>
      <c r="BC108" s="361" t="str">
        <f t="shared" si="169"/>
        <v/>
      </c>
      <c r="BD108" s="361" t="str">
        <f t="shared" si="170"/>
        <v/>
      </c>
      <c r="BE108" s="361" t="str">
        <f t="shared" si="171"/>
        <v/>
      </c>
      <c r="BF108" s="363" t="str">
        <f>IF('Marks Entry'!AC110="","",'Marks Entry'!AC110)</f>
        <v/>
      </c>
      <c r="BG108" s="356" t="str">
        <f>IF('Marks Entry'!AE110="","",'Marks Entry'!AE110)</f>
        <v/>
      </c>
      <c r="BH108" s="356" t="str">
        <f>IF('Marks Entry'!AF110="","",'Marks Entry'!AF110)</f>
        <v/>
      </c>
      <c r="BI108" s="356" t="str">
        <f>IF('Marks Entry'!AG110="","",'Marks Entry'!AG110)</f>
        <v/>
      </c>
      <c r="BJ108" s="357" t="str">
        <f t="shared" si="172"/>
        <v/>
      </c>
      <c r="BK108" s="380" t="str">
        <f t="shared" si="173"/>
        <v/>
      </c>
      <c r="BL108" s="356" t="str">
        <f>IF('Marks Entry'!AH110="","",'Marks Entry'!AH110)</f>
        <v/>
      </c>
      <c r="BM108" s="356" t="str">
        <f>IF('Marks Entry'!AI110="","",'Marks Entry'!AI110)</f>
        <v/>
      </c>
      <c r="BN108" s="356" t="str">
        <f t="shared" si="174"/>
        <v/>
      </c>
      <c r="BO108" s="380" t="str">
        <f t="shared" si="175"/>
        <v/>
      </c>
      <c r="BP108" s="377" t="str">
        <f>IF(AND($B108="NSO",$E108=""),"",IF(AND('Marks Entry'!AJ110="AB",'Marks Entry'!AK110="AB"),"AB",IF(AND('Marks Entry'!AJ110="ML",'Marks Entry'!AK110="ML"),"RE",IF('Marks Entry'!AJ110="","",ROUNDUP(('Marks Entry'!AJ110+'Marks Entry'!AK110)*30/100,0)))))</f>
        <v/>
      </c>
      <c r="BQ108" s="381" t="str">
        <f t="shared" si="176"/>
        <v/>
      </c>
      <c r="BR108" s="361">
        <f t="shared" si="177"/>
        <v>0</v>
      </c>
      <c r="BS108" s="361">
        <f t="shared" si="178"/>
        <v>0</v>
      </c>
      <c r="BT108" s="362" t="str">
        <f t="shared" si="179"/>
        <v/>
      </c>
      <c r="BU108" s="361" t="str">
        <f t="shared" si="180"/>
        <v/>
      </c>
      <c r="BV108" s="361" t="str">
        <f t="shared" si="181"/>
        <v/>
      </c>
      <c r="BW108" s="361" t="str">
        <f t="shared" si="182"/>
        <v/>
      </c>
      <c r="BX108" s="363" t="str">
        <f>IF('Marks Entry'!AL110="","",'Marks Entry'!AL110)</f>
        <v/>
      </c>
      <c r="BY108" s="356" t="str">
        <f>IF('Marks Entry'!AN110="","",'Marks Entry'!AN110)</f>
        <v/>
      </c>
      <c r="BZ108" s="356" t="str">
        <f>IF('Marks Entry'!AO110="","",'Marks Entry'!AO110)</f>
        <v/>
      </c>
      <c r="CA108" s="356" t="str">
        <f>IF('Marks Entry'!AP110="","",'Marks Entry'!AP110)</f>
        <v/>
      </c>
      <c r="CB108" s="357" t="str">
        <f t="shared" si="183"/>
        <v/>
      </c>
      <c r="CC108" s="380" t="str">
        <f t="shared" si="184"/>
        <v/>
      </c>
      <c r="CD108" s="356" t="str">
        <f>IF('Marks Entry'!AQ110="","",'Marks Entry'!AQ110)</f>
        <v/>
      </c>
      <c r="CE108" s="356" t="str">
        <f>IF('Marks Entry'!AR110="","",'Marks Entry'!AR110)</f>
        <v/>
      </c>
      <c r="CF108" s="356" t="str">
        <f t="shared" si="185"/>
        <v/>
      </c>
      <c r="CG108" s="380" t="str">
        <f t="shared" si="186"/>
        <v/>
      </c>
      <c r="CH108" s="377" t="str">
        <f>IF(AND($B108="NSO",$E108=""),"",IF(AND('Marks Entry'!AS110="AB",'Marks Entry'!AT110="AB"),"AB",IF(AND('Marks Entry'!AS110="ML",'Marks Entry'!AT110="ML"),"RE",IF('Marks Entry'!AS110="","",ROUNDUP(('Marks Entry'!AS110+'Marks Entry'!AT110)*30/100,0)))))</f>
        <v/>
      </c>
      <c r="CI108" s="381" t="str">
        <f t="shared" si="187"/>
        <v/>
      </c>
      <c r="CJ108" s="361">
        <f t="shared" si="188"/>
        <v>0</v>
      </c>
      <c r="CK108" s="361">
        <f t="shared" si="189"/>
        <v>0</v>
      </c>
      <c r="CL108" s="362" t="str">
        <f t="shared" si="190"/>
        <v/>
      </c>
      <c r="CM108" s="361" t="str">
        <f t="shared" si="191"/>
        <v/>
      </c>
      <c r="CN108" s="361" t="str">
        <f t="shared" si="192"/>
        <v/>
      </c>
      <c r="CO108" s="361" t="str">
        <f t="shared" si="193"/>
        <v/>
      </c>
      <c r="CP108" s="363" t="str">
        <f>IF('Marks Entry'!AU110="","",'Marks Entry'!AU110)</f>
        <v/>
      </c>
      <c r="CQ108" s="356" t="str">
        <f>IF('Marks Entry'!AW110="","",'Marks Entry'!AW110)</f>
        <v/>
      </c>
      <c r="CR108" s="356" t="str">
        <f>IF('Marks Entry'!AX110="","",'Marks Entry'!AX110)</f>
        <v/>
      </c>
      <c r="CS108" s="356" t="str">
        <f>IF('Marks Entry'!AY110="","",'Marks Entry'!AY110)</f>
        <v/>
      </c>
      <c r="CT108" s="357" t="str">
        <f t="shared" si="194"/>
        <v/>
      </c>
      <c r="CU108" s="380" t="str">
        <f t="shared" si="195"/>
        <v/>
      </c>
      <c r="CV108" s="356" t="str">
        <f>IF('Marks Entry'!AZ110="","",'Marks Entry'!AZ110)</f>
        <v/>
      </c>
      <c r="CW108" s="356" t="str">
        <f>IF('Marks Entry'!BA110="","",'Marks Entry'!BA110)</f>
        <v/>
      </c>
      <c r="CX108" s="356" t="str">
        <f t="shared" si="196"/>
        <v/>
      </c>
      <c r="CY108" s="380" t="str">
        <f t="shared" si="197"/>
        <v/>
      </c>
      <c r="CZ108" s="377" t="str">
        <f>IF(AND($B108="NSO",$E108=""),"",IF(AND('Marks Entry'!BB110="AB",'Marks Entry'!BC110="AB"),"AB",IF(AND('Marks Entry'!BB110="ML",'Marks Entry'!BC110="ML"),"RE",IF('Marks Entry'!BB110="","",ROUNDUP(('Marks Entry'!BB110+'Marks Entry'!BC110)*30/100,0)))))</f>
        <v/>
      </c>
      <c r="DA108" s="381" t="str">
        <f t="shared" si="198"/>
        <v/>
      </c>
      <c r="DB108" s="361">
        <f t="shared" si="199"/>
        <v>0</v>
      </c>
      <c r="DC108" s="361">
        <f t="shared" si="200"/>
        <v>0</v>
      </c>
      <c r="DD108" s="362" t="str">
        <f t="shared" si="201"/>
        <v/>
      </c>
      <c r="DE108" s="361" t="str">
        <f t="shared" si="202"/>
        <v/>
      </c>
      <c r="DF108" s="361" t="str">
        <f t="shared" si="203"/>
        <v/>
      </c>
      <c r="DG108" s="361" t="str">
        <f t="shared" si="204"/>
        <v/>
      </c>
      <c r="DH108" s="361">
        <f t="shared" si="205"/>
        <v>0</v>
      </c>
      <c r="DI108" s="382" t="str">
        <f t="shared" si="206"/>
        <v/>
      </c>
      <c r="DJ108" s="382" t="str">
        <f t="shared" si="207"/>
        <v/>
      </c>
      <c r="DK108" s="382" t="str">
        <f t="shared" si="208"/>
        <v/>
      </c>
      <c r="DL108" s="382" t="str">
        <f t="shared" si="209"/>
        <v/>
      </c>
      <c r="DM108" s="382" t="str">
        <f t="shared" si="210"/>
        <v/>
      </c>
      <c r="DN108" s="382" t="str">
        <f t="shared" si="211"/>
        <v/>
      </c>
      <c r="DO108" s="365">
        <f t="shared" si="212"/>
        <v>0</v>
      </c>
      <c r="DP108" s="365">
        <f t="shared" si="213"/>
        <v>0</v>
      </c>
      <c r="DQ108" s="365">
        <f t="shared" si="214"/>
        <v>0</v>
      </c>
      <c r="DR108" s="365">
        <f t="shared" si="215"/>
        <v>0</v>
      </c>
      <c r="DS108" s="365">
        <f t="shared" si="216"/>
        <v>0</v>
      </c>
      <c r="DT108" s="383" t="str">
        <f t="shared" si="217"/>
        <v/>
      </c>
      <c r="DU108" s="482" t="str">
        <f>IF('Marks Entry'!BD110="","",'Marks Entry'!BD110)</f>
        <v/>
      </c>
      <c r="DV108" s="482" t="str">
        <f>IF('Marks Entry'!BE110="","",'Marks Entry'!BE110)</f>
        <v/>
      </c>
      <c r="DW108" s="482" t="str">
        <f>IF('Marks Entry'!BF110="","",'Marks Entry'!BF110)</f>
        <v/>
      </c>
      <c r="DX108" s="384" t="str">
        <f t="shared" si="218"/>
        <v/>
      </c>
      <c r="DY108" s="356" t="str">
        <f t="shared" si="219"/>
        <v/>
      </c>
      <c r="DZ108" s="385" t="str">
        <f t="shared" si="220"/>
        <v/>
      </c>
      <c r="EA108" s="356" t="str">
        <f t="shared" si="221"/>
        <v/>
      </c>
      <c r="EB108" s="385" t="str">
        <f t="shared" si="222"/>
        <v/>
      </c>
      <c r="EC108" s="356" t="str">
        <f t="shared" si="223"/>
        <v/>
      </c>
      <c r="ED108" s="356" t="str">
        <f t="shared" si="224"/>
        <v/>
      </c>
      <c r="EE108" s="356" t="str">
        <f t="shared" si="225"/>
        <v/>
      </c>
      <c r="EF108" s="386" t="str">
        <f t="shared" si="226"/>
        <v/>
      </c>
      <c r="EG108" s="385" t="str">
        <f t="shared" si="227"/>
        <v/>
      </c>
      <c r="EH108" s="356" t="str">
        <f t="shared" si="228"/>
        <v/>
      </c>
      <c r="EI108" s="356" t="str">
        <f t="shared" si="229"/>
        <v/>
      </c>
      <c r="EJ108" s="356" t="str">
        <f t="shared" si="230"/>
        <v/>
      </c>
      <c r="EK108" s="356" t="str">
        <f t="shared" si="231"/>
        <v/>
      </c>
      <c r="EL108" s="385" t="str">
        <f t="shared" si="232"/>
        <v/>
      </c>
      <c r="EM108" s="356" t="str">
        <f t="shared" si="233"/>
        <v/>
      </c>
      <c r="EN108" s="356" t="str">
        <f t="shared" si="234"/>
        <v/>
      </c>
      <c r="EO108" s="356" t="str">
        <f t="shared" si="235"/>
        <v/>
      </c>
      <c r="EP108" s="356" t="str">
        <f t="shared" si="236"/>
        <v/>
      </c>
      <c r="EQ108" s="385" t="str">
        <f t="shared" si="237"/>
        <v/>
      </c>
      <c r="ER108" s="356" t="str">
        <f t="shared" si="238"/>
        <v/>
      </c>
      <c r="ES108" s="356" t="str">
        <f t="shared" si="239"/>
        <v/>
      </c>
      <c r="ET108" s="356" t="str">
        <f t="shared" si="240"/>
        <v/>
      </c>
      <c r="EU108" s="356" t="str">
        <f t="shared" si="241"/>
        <v/>
      </c>
      <c r="EV108" s="385" t="str">
        <f t="shared" si="242"/>
        <v/>
      </c>
      <c r="EW108" s="385" t="str">
        <f t="shared" si="243"/>
        <v/>
      </c>
      <c r="EX108" s="387" t="str">
        <f>IF('Student DATA Entry'!I105="","",'Student DATA Entry'!I105)</f>
        <v/>
      </c>
      <c r="EY108" s="388" t="str">
        <f>IF('Student DATA Entry'!J105="","",'Student DATA Entry'!J105)</f>
        <v/>
      </c>
      <c r="EZ108" s="373" t="str">
        <f t="shared" si="244"/>
        <v xml:space="preserve">      </v>
      </c>
      <c r="FA108" s="373" t="str">
        <f t="shared" si="245"/>
        <v xml:space="preserve">      </v>
      </c>
      <c r="FB108" s="373" t="str">
        <f t="shared" si="246"/>
        <v xml:space="preserve">      </v>
      </c>
      <c r="FC108" s="373" t="str">
        <f t="shared" si="247"/>
        <v xml:space="preserve">              </v>
      </c>
      <c r="FD108" s="373" t="str">
        <f t="shared" si="248"/>
        <v xml:space="preserve"> </v>
      </c>
      <c r="FE108" s="484" t="str">
        <f t="shared" si="249"/>
        <v/>
      </c>
      <c r="FF108" s="390" t="str">
        <f t="shared" si="250"/>
        <v/>
      </c>
      <c r="FG108" s="483" t="str">
        <f t="shared" si="251"/>
        <v/>
      </c>
      <c r="FH108" s="392" t="str">
        <f t="shared" si="140"/>
        <v/>
      </c>
      <c r="FI108" s="482" t="str">
        <f t="shared" si="252"/>
        <v/>
      </c>
    </row>
    <row r="109" spans="1:165" s="393" customFormat="1" ht="22" customHeight="1">
      <c r="A109" s="375">
        <v>104</v>
      </c>
      <c r="B109" s="376" t="str">
        <f>IF('Marks Entry'!B111="","",VALUE('Marks Entry'!B111))</f>
        <v/>
      </c>
      <c r="C109" s="377" t="str">
        <f>IF('Marks Entry'!C111="","",'Marks Entry'!C111)</f>
        <v/>
      </c>
      <c r="D109" s="378" t="str">
        <f>IF('Marks Entry'!D111="","",'Marks Entry'!D111)</f>
        <v/>
      </c>
      <c r="E109" s="379" t="str">
        <f>IF('Marks Entry'!E111="","",'Marks Entry'!E111)</f>
        <v/>
      </c>
      <c r="F109" s="379" t="str">
        <f>IF('Marks Entry'!F111="","",'Marks Entry'!F111)</f>
        <v/>
      </c>
      <c r="G109" s="379" t="str">
        <f>IF('Marks Entry'!G111="","",'Marks Entry'!G111)</f>
        <v/>
      </c>
      <c r="H109" s="356" t="str">
        <f>IF('Marks Entry'!H111="","",'Marks Entry'!H111)</f>
        <v/>
      </c>
      <c r="I109" s="356" t="str">
        <f>IF('Marks Entry'!I111="","",'Marks Entry'!I111)</f>
        <v/>
      </c>
      <c r="J109" s="356" t="str">
        <f>IF('Marks Entry'!J111="","",'Marks Entry'!J111)</f>
        <v/>
      </c>
      <c r="K109" s="356" t="str">
        <f>IF('Marks Entry'!K111="","",'Marks Entry'!K111)</f>
        <v/>
      </c>
      <c r="L109" s="356" t="str">
        <f>IF('Marks Entry'!L111="","",'Marks Entry'!L111)</f>
        <v/>
      </c>
      <c r="M109" s="357" t="str">
        <f t="shared" si="141"/>
        <v/>
      </c>
      <c r="N109" s="380" t="str">
        <f t="shared" si="142"/>
        <v/>
      </c>
      <c r="O109" s="356" t="str">
        <f>IF('Marks Entry'!M111="","",'Marks Entry'!M111)</f>
        <v/>
      </c>
      <c r="P109" s="380" t="str">
        <f t="shared" si="143"/>
        <v/>
      </c>
      <c r="Q109" s="377" t="str">
        <f>IF(AND($B109="NSO",$E109="",O109=""),"",IF(AND('Marks Entry'!N111="AB"),"AB",IF(AND('Marks Entry'!N111="ML"),"RE",IF('Marks Entry'!N111="","",ROUNDUP('Marks Entry'!N111*30/100,0)))))</f>
        <v/>
      </c>
      <c r="R109" s="381" t="str">
        <f t="shared" si="144"/>
        <v/>
      </c>
      <c r="S109" s="361">
        <f t="shared" si="145"/>
        <v>0</v>
      </c>
      <c r="T109" s="361">
        <f t="shared" si="146"/>
        <v>0</v>
      </c>
      <c r="U109" s="362" t="str">
        <f t="shared" si="147"/>
        <v/>
      </c>
      <c r="V109" s="361" t="str">
        <f t="shared" si="148"/>
        <v/>
      </c>
      <c r="W109" s="361" t="str">
        <f t="shared" si="149"/>
        <v/>
      </c>
      <c r="X109" s="361" t="str">
        <f t="shared" si="150"/>
        <v/>
      </c>
      <c r="Y109" s="356" t="str">
        <f>IF('Marks Entry'!O111="","",'Marks Entry'!O111)</f>
        <v/>
      </c>
      <c r="Z109" s="356" t="str">
        <f>IF('Marks Entry'!P111="","",'Marks Entry'!P111)</f>
        <v/>
      </c>
      <c r="AA109" s="356" t="str">
        <f>IF('Marks Entry'!Q111="","",'Marks Entry'!Q111)</f>
        <v/>
      </c>
      <c r="AB109" s="357" t="str">
        <f t="shared" si="151"/>
        <v/>
      </c>
      <c r="AC109" s="380" t="str">
        <f t="shared" si="152"/>
        <v/>
      </c>
      <c r="AD109" s="356" t="str">
        <f>IF('Marks Entry'!R111="","",'Marks Entry'!R111)</f>
        <v/>
      </c>
      <c r="AE109" s="380" t="str">
        <f t="shared" si="153"/>
        <v/>
      </c>
      <c r="AF109" s="377" t="str">
        <f>IF(AND($B109="NSO",$E109=""),"",IF(AND('Marks Entry'!S111="AB"),"AB",IF(AND('Marks Entry'!S111="ML"),"RE",IF('Marks Entry'!S111="","",ROUNDUP('Marks Entry'!S111*30/100,0)))))</f>
        <v/>
      </c>
      <c r="AG109" s="381" t="str">
        <f t="shared" si="154"/>
        <v/>
      </c>
      <c r="AH109" s="361">
        <f t="shared" si="155"/>
        <v>0</v>
      </c>
      <c r="AI109" s="361">
        <f t="shared" si="156"/>
        <v>0</v>
      </c>
      <c r="AJ109" s="362" t="str">
        <f t="shared" si="157"/>
        <v/>
      </c>
      <c r="AK109" s="361" t="str">
        <f t="shared" si="158"/>
        <v/>
      </c>
      <c r="AL109" s="361" t="str">
        <f t="shared" si="159"/>
        <v/>
      </c>
      <c r="AM109" s="361" t="str">
        <f t="shared" si="160"/>
        <v/>
      </c>
      <c r="AN109" s="363" t="str">
        <f>IF('Marks Entry'!T111="","",'Marks Entry'!T111)</f>
        <v/>
      </c>
      <c r="AO109" s="356" t="str">
        <f>IF('Marks Entry'!V111="","",'Marks Entry'!V111)</f>
        <v/>
      </c>
      <c r="AP109" s="356" t="str">
        <f>IF('Marks Entry'!W111="","",'Marks Entry'!W111)</f>
        <v/>
      </c>
      <c r="AQ109" s="356" t="str">
        <f>IF('Marks Entry'!X111="","",'Marks Entry'!X111)</f>
        <v/>
      </c>
      <c r="AR109" s="357" t="str">
        <f t="shared" si="161"/>
        <v/>
      </c>
      <c r="AS109" s="380" t="str">
        <f t="shared" si="162"/>
        <v/>
      </c>
      <c r="AT109" s="356" t="str">
        <f>IF('Marks Entry'!Y111="","",'Marks Entry'!Y111)</f>
        <v/>
      </c>
      <c r="AU109" s="356" t="str">
        <f>IF('Marks Entry'!Z111="","",'Marks Entry'!Z111)</f>
        <v/>
      </c>
      <c r="AV109" s="356" t="str">
        <f t="shared" si="163"/>
        <v/>
      </c>
      <c r="AW109" s="380" t="str">
        <f t="shared" si="164"/>
        <v/>
      </c>
      <c r="AX109" s="377" t="str">
        <f>IF(AND($B109="NSO",$E109=""),"",IF(AND('Marks Entry'!AA111="AB",'Marks Entry'!AB111="AB"),"AB",IF(AND('Marks Entry'!AA111="ML",'Marks Entry'!AB111="ML"),"RE",IF('Marks Entry'!AA111="","",ROUNDUP(('Marks Entry'!AA111+'Marks Entry'!AB111)*30/100,0)))))</f>
        <v/>
      </c>
      <c r="AY109" s="381" t="str">
        <f t="shared" si="165"/>
        <v/>
      </c>
      <c r="AZ109" s="361">
        <f t="shared" si="166"/>
        <v>0</v>
      </c>
      <c r="BA109" s="361">
        <f t="shared" si="167"/>
        <v>0</v>
      </c>
      <c r="BB109" s="362" t="str">
        <f t="shared" si="168"/>
        <v/>
      </c>
      <c r="BC109" s="361" t="str">
        <f t="shared" si="169"/>
        <v/>
      </c>
      <c r="BD109" s="361" t="str">
        <f t="shared" si="170"/>
        <v/>
      </c>
      <c r="BE109" s="361" t="str">
        <f t="shared" si="171"/>
        <v/>
      </c>
      <c r="BF109" s="363" t="str">
        <f>IF('Marks Entry'!AC111="","",'Marks Entry'!AC111)</f>
        <v/>
      </c>
      <c r="BG109" s="356" t="str">
        <f>IF('Marks Entry'!AE111="","",'Marks Entry'!AE111)</f>
        <v/>
      </c>
      <c r="BH109" s="356" t="str">
        <f>IF('Marks Entry'!AF111="","",'Marks Entry'!AF111)</f>
        <v/>
      </c>
      <c r="BI109" s="356" t="str">
        <f>IF('Marks Entry'!AG111="","",'Marks Entry'!AG111)</f>
        <v/>
      </c>
      <c r="BJ109" s="357" t="str">
        <f t="shared" si="172"/>
        <v/>
      </c>
      <c r="BK109" s="380" t="str">
        <f t="shared" si="173"/>
        <v/>
      </c>
      <c r="BL109" s="356" t="str">
        <f>IF('Marks Entry'!AH111="","",'Marks Entry'!AH111)</f>
        <v/>
      </c>
      <c r="BM109" s="356" t="str">
        <f>IF('Marks Entry'!AI111="","",'Marks Entry'!AI111)</f>
        <v/>
      </c>
      <c r="BN109" s="356" t="str">
        <f t="shared" si="174"/>
        <v/>
      </c>
      <c r="BO109" s="380" t="str">
        <f t="shared" si="175"/>
        <v/>
      </c>
      <c r="BP109" s="377" t="str">
        <f>IF(AND($B109="NSO",$E109=""),"",IF(AND('Marks Entry'!AJ111="AB",'Marks Entry'!AK111="AB"),"AB",IF(AND('Marks Entry'!AJ111="ML",'Marks Entry'!AK111="ML"),"RE",IF('Marks Entry'!AJ111="","",ROUNDUP(('Marks Entry'!AJ111+'Marks Entry'!AK111)*30/100,0)))))</f>
        <v/>
      </c>
      <c r="BQ109" s="381" t="str">
        <f t="shared" si="176"/>
        <v/>
      </c>
      <c r="BR109" s="361">
        <f t="shared" si="177"/>
        <v>0</v>
      </c>
      <c r="BS109" s="361">
        <f t="shared" si="178"/>
        <v>0</v>
      </c>
      <c r="BT109" s="362" t="str">
        <f t="shared" si="179"/>
        <v/>
      </c>
      <c r="BU109" s="361" t="str">
        <f t="shared" si="180"/>
        <v/>
      </c>
      <c r="BV109" s="361" t="str">
        <f t="shared" si="181"/>
        <v/>
      </c>
      <c r="BW109" s="361" t="str">
        <f t="shared" si="182"/>
        <v/>
      </c>
      <c r="BX109" s="363" t="str">
        <f>IF('Marks Entry'!AL111="","",'Marks Entry'!AL111)</f>
        <v/>
      </c>
      <c r="BY109" s="356" t="str">
        <f>IF('Marks Entry'!AN111="","",'Marks Entry'!AN111)</f>
        <v/>
      </c>
      <c r="BZ109" s="356" t="str">
        <f>IF('Marks Entry'!AO111="","",'Marks Entry'!AO111)</f>
        <v/>
      </c>
      <c r="CA109" s="356" t="str">
        <f>IF('Marks Entry'!AP111="","",'Marks Entry'!AP111)</f>
        <v/>
      </c>
      <c r="CB109" s="357" t="str">
        <f t="shared" si="183"/>
        <v/>
      </c>
      <c r="CC109" s="380" t="str">
        <f t="shared" si="184"/>
        <v/>
      </c>
      <c r="CD109" s="356" t="str">
        <f>IF('Marks Entry'!AQ111="","",'Marks Entry'!AQ111)</f>
        <v/>
      </c>
      <c r="CE109" s="356" t="str">
        <f>IF('Marks Entry'!AR111="","",'Marks Entry'!AR111)</f>
        <v/>
      </c>
      <c r="CF109" s="356" t="str">
        <f t="shared" si="185"/>
        <v/>
      </c>
      <c r="CG109" s="380" t="str">
        <f t="shared" si="186"/>
        <v/>
      </c>
      <c r="CH109" s="377" t="str">
        <f>IF(AND($B109="NSO",$E109=""),"",IF(AND('Marks Entry'!AS111="AB",'Marks Entry'!AT111="AB"),"AB",IF(AND('Marks Entry'!AS111="ML",'Marks Entry'!AT111="ML"),"RE",IF('Marks Entry'!AS111="","",ROUNDUP(('Marks Entry'!AS111+'Marks Entry'!AT111)*30/100,0)))))</f>
        <v/>
      </c>
      <c r="CI109" s="381" t="str">
        <f t="shared" si="187"/>
        <v/>
      </c>
      <c r="CJ109" s="361">
        <f t="shared" si="188"/>
        <v>0</v>
      </c>
      <c r="CK109" s="361">
        <f t="shared" si="189"/>
        <v>0</v>
      </c>
      <c r="CL109" s="362" t="str">
        <f t="shared" si="190"/>
        <v/>
      </c>
      <c r="CM109" s="361" t="str">
        <f t="shared" si="191"/>
        <v/>
      </c>
      <c r="CN109" s="361" t="str">
        <f t="shared" si="192"/>
        <v/>
      </c>
      <c r="CO109" s="361" t="str">
        <f t="shared" si="193"/>
        <v/>
      </c>
      <c r="CP109" s="363" t="str">
        <f>IF('Marks Entry'!AU111="","",'Marks Entry'!AU111)</f>
        <v/>
      </c>
      <c r="CQ109" s="356" t="str">
        <f>IF('Marks Entry'!AW111="","",'Marks Entry'!AW111)</f>
        <v/>
      </c>
      <c r="CR109" s="356" t="str">
        <f>IF('Marks Entry'!AX111="","",'Marks Entry'!AX111)</f>
        <v/>
      </c>
      <c r="CS109" s="356" t="str">
        <f>IF('Marks Entry'!AY111="","",'Marks Entry'!AY111)</f>
        <v/>
      </c>
      <c r="CT109" s="357" t="str">
        <f t="shared" si="194"/>
        <v/>
      </c>
      <c r="CU109" s="380" t="str">
        <f t="shared" si="195"/>
        <v/>
      </c>
      <c r="CV109" s="356" t="str">
        <f>IF('Marks Entry'!AZ111="","",'Marks Entry'!AZ111)</f>
        <v/>
      </c>
      <c r="CW109" s="356" t="str">
        <f>IF('Marks Entry'!BA111="","",'Marks Entry'!BA111)</f>
        <v/>
      </c>
      <c r="CX109" s="356" t="str">
        <f t="shared" si="196"/>
        <v/>
      </c>
      <c r="CY109" s="380" t="str">
        <f t="shared" si="197"/>
        <v/>
      </c>
      <c r="CZ109" s="377" t="str">
        <f>IF(AND($B109="NSO",$E109=""),"",IF(AND('Marks Entry'!BB111="AB",'Marks Entry'!BC111="AB"),"AB",IF(AND('Marks Entry'!BB111="ML",'Marks Entry'!BC111="ML"),"RE",IF('Marks Entry'!BB111="","",ROUNDUP(('Marks Entry'!BB111+'Marks Entry'!BC111)*30/100,0)))))</f>
        <v/>
      </c>
      <c r="DA109" s="381" t="str">
        <f t="shared" si="198"/>
        <v/>
      </c>
      <c r="DB109" s="361">
        <f t="shared" si="199"/>
        <v>0</v>
      </c>
      <c r="DC109" s="361">
        <f t="shared" si="200"/>
        <v>0</v>
      </c>
      <c r="DD109" s="362" t="str">
        <f t="shared" si="201"/>
        <v/>
      </c>
      <c r="DE109" s="361" t="str">
        <f t="shared" si="202"/>
        <v/>
      </c>
      <c r="DF109" s="361" t="str">
        <f t="shared" si="203"/>
        <v/>
      </c>
      <c r="DG109" s="361" t="str">
        <f t="shared" si="204"/>
        <v/>
      </c>
      <c r="DH109" s="361">
        <f t="shared" si="205"/>
        <v>0</v>
      </c>
      <c r="DI109" s="382" t="str">
        <f t="shared" si="206"/>
        <v/>
      </c>
      <c r="DJ109" s="382" t="str">
        <f t="shared" si="207"/>
        <v/>
      </c>
      <c r="DK109" s="382" t="str">
        <f t="shared" si="208"/>
        <v/>
      </c>
      <c r="DL109" s="382" t="str">
        <f t="shared" si="209"/>
        <v/>
      </c>
      <c r="DM109" s="382" t="str">
        <f t="shared" si="210"/>
        <v/>
      </c>
      <c r="DN109" s="382" t="str">
        <f t="shared" si="211"/>
        <v/>
      </c>
      <c r="DO109" s="365">
        <f t="shared" si="212"/>
        <v>0</v>
      </c>
      <c r="DP109" s="365">
        <f t="shared" si="213"/>
        <v>0</v>
      </c>
      <c r="DQ109" s="365">
        <f t="shared" si="214"/>
        <v>0</v>
      </c>
      <c r="DR109" s="365">
        <f t="shared" si="215"/>
        <v>0</v>
      </c>
      <c r="DS109" s="365">
        <f t="shared" si="216"/>
        <v>0</v>
      </c>
      <c r="DT109" s="383" t="str">
        <f t="shared" si="217"/>
        <v/>
      </c>
      <c r="DU109" s="482" t="str">
        <f>IF('Marks Entry'!BD111="","",'Marks Entry'!BD111)</f>
        <v/>
      </c>
      <c r="DV109" s="482" t="str">
        <f>IF('Marks Entry'!BE111="","",'Marks Entry'!BE111)</f>
        <v/>
      </c>
      <c r="DW109" s="482" t="str">
        <f>IF('Marks Entry'!BF111="","",'Marks Entry'!BF111)</f>
        <v/>
      </c>
      <c r="DX109" s="384" t="str">
        <f t="shared" si="218"/>
        <v/>
      </c>
      <c r="DY109" s="356" t="str">
        <f t="shared" si="219"/>
        <v/>
      </c>
      <c r="DZ109" s="385" t="str">
        <f t="shared" si="220"/>
        <v/>
      </c>
      <c r="EA109" s="356" t="str">
        <f t="shared" si="221"/>
        <v/>
      </c>
      <c r="EB109" s="385" t="str">
        <f t="shared" si="222"/>
        <v/>
      </c>
      <c r="EC109" s="356" t="str">
        <f t="shared" si="223"/>
        <v/>
      </c>
      <c r="ED109" s="356" t="str">
        <f t="shared" si="224"/>
        <v/>
      </c>
      <c r="EE109" s="356" t="str">
        <f t="shared" si="225"/>
        <v/>
      </c>
      <c r="EF109" s="386" t="str">
        <f t="shared" si="226"/>
        <v/>
      </c>
      <c r="EG109" s="385" t="str">
        <f t="shared" si="227"/>
        <v/>
      </c>
      <c r="EH109" s="356" t="str">
        <f t="shared" si="228"/>
        <v/>
      </c>
      <c r="EI109" s="356" t="str">
        <f t="shared" si="229"/>
        <v/>
      </c>
      <c r="EJ109" s="356" t="str">
        <f t="shared" si="230"/>
        <v/>
      </c>
      <c r="EK109" s="356" t="str">
        <f t="shared" si="231"/>
        <v/>
      </c>
      <c r="EL109" s="385" t="str">
        <f t="shared" si="232"/>
        <v/>
      </c>
      <c r="EM109" s="356" t="str">
        <f t="shared" si="233"/>
        <v/>
      </c>
      <c r="EN109" s="356" t="str">
        <f t="shared" si="234"/>
        <v/>
      </c>
      <c r="EO109" s="356" t="str">
        <f t="shared" si="235"/>
        <v/>
      </c>
      <c r="EP109" s="356" t="str">
        <f t="shared" si="236"/>
        <v/>
      </c>
      <c r="EQ109" s="385" t="str">
        <f t="shared" si="237"/>
        <v/>
      </c>
      <c r="ER109" s="356" t="str">
        <f t="shared" si="238"/>
        <v/>
      </c>
      <c r="ES109" s="356" t="str">
        <f t="shared" si="239"/>
        <v/>
      </c>
      <c r="ET109" s="356" t="str">
        <f t="shared" si="240"/>
        <v/>
      </c>
      <c r="EU109" s="356" t="str">
        <f t="shared" si="241"/>
        <v/>
      </c>
      <c r="EV109" s="385" t="str">
        <f t="shared" si="242"/>
        <v/>
      </c>
      <c r="EW109" s="385" t="str">
        <f t="shared" si="243"/>
        <v/>
      </c>
      <c r="EX109" s="387" t="str">
        <f>IF('Student DATA Entry'!I106="","",'Student DATA Entry'!I106)</f>
        <v/>
      </c>
      <c r="EY109" s="388" t="str">
        <f>IF('Student DATA Entry'!J106="","",'Student DATA Entry'!J106)</f>
        <v/>
      </c>
      <c r="EZ109" s="373" t="str">
        <f t="shared" si="244"/>
        <v xml:space="preserve">      </v>
      </c>
      <c r="FA109" s="373" t="str">
        <f t="shared" si="245"/>
        <v xml:space="preserve">      </v>
      </c>
      <c r="FB109" s="373" t="str">
        <f t="shared" si="246"/>
        <v xml:space="preserve">      </v>
      </c>
      <c r="FC109" s="373" t="str">
        <f t="shared" si="247"/>
        <v xml:space="preserve">              </v>
      </c>
      <c r="FD109" s="373" t="str">
        <f t="shared" si="248"/>
        <v xml:space="preserve"> </v>
      </c>
      <c r="FE109" s="484" t="str">
        <f t="shared" si="249"/>
        <v/>
      </c>
      <c r="FF109" s="390" t="str">
        <f t="shared" si="250"/>
        <v/>
      </c>
      <c r="FG109" s="483" t="str">
        <f t="shared" si="251"/>
        <v/>
      </c>
      <c r="FH109" s="392" t="str">
        <f t="shared" si="140"/>
        <v/>
      </c>
      <c r="FI109" s="482" t="str">
        <f t="shared" si="252"/>
        <v/>
      </c>
    </row>
    <row r="110" spans="1:165" s="393" customFormat="1" ht="22" customHeight="1">
      <c r="A110" s="375">
        <v>105</v>
      </c>
      <c r="B110" s="376" t="str">
        <f>IF('Marks Entry'!B112="","",VALUE('Marks Entry'!B112))</f>
        <v/>
      </c>
      <c r="C110" s="377" t="str">
        <f>IF('Marks Entry'!C112="","",'Marks Entry'!C112)</f>
        <v/>
      </c>
      <c r="D110" s="378" t="str">
        <f>IF('Marks Entry'!D112="","",'Marks Entry'!D112)</f>
        <v/>
      </c>
      <c r="E110" s="379" t="str">
        <f>IF('Marks Entry'!E112="","",'Marks Entry'!E112)</f>
        <v/>
      </c>
      <c r="F110" s="379" t="str">
        <f>IF('Marks Entry'!F112="","",'Marks Entry'!F112)</f>
        <v/>
      </c>
      <c r="G110" s="379" t="str">
        <f>IF('Marks Entry'!G112="","",'Marks Entry'!G112)</f>
        <v/>
      </c>
      <c r="H110" s="356" t="str">
        <f>IF('Marks Entry'!H112="","",'Marks Entry'!H112)</f>
        <v/>
      </c>
      <c r="I110" s="356" t="str">
        <f>IF('Marks Entry'!I112="","",'Marks Entry'!I112)</f>
        <v/>
      </c>
      <c r="J110" s="356" t="str">
        <f>IF('Marks Entry'!J112="","",'Marks Entry'!J112)</f>
        <v/>
      </c>
      <c r="K110" s="356" t="str">
        <f>IF('Marks Entry'!K112="","",'Marks Entry'!K112)</f>
        <v/>
      </c>
      <c r="L110" s="356" t="str">
        <f>IF('Marks Entry'!L112="","",'Marks Entry'!L112)</f>
        <v/>
      </c>
      <c r="M110" s="357" t="str">
        <f t="shared" si="141"/>
        <v/>
      </c>
      <c r="N110" s="380" t="str">
        <f t="shared" si="142"/>
        <v/>
      </c>
      <c r="O110" s="356" t="str">
        <f>IF('Marks Entry'!M112="","",'Marks Entry'!M112)</f>
        <v/>
      </c>
      <c r="P110" s="380" t="str">
        <f t="shared" si="143"/>
        <v/>
      </c>
      <c r="Q110" s="377" t="str">
        <f>IF(AND($B110="NSO",$E110="",O110=""),"",IF(AND('Marks Entry'!N112="AB"),"AB",IF(AND('Marks Entry'!N112="ML"),"RE",IF('Marks Entry'!N112="","",ROUNDUP('Marks Entry'!N112*30/100,0)))))</f>
        <v/>
      </c>
      <c r="R110" s="381" t="str">
        <f t="shared" si="144"/>
        <v/>
      </c>
      <c r="S110" s="361">
        <f t="shared" si="145"/>
        <v>0</v>
      </c>
      <c r="T110" s="361">
        <f t="shared" si="146"/>
        <v>0</v>
      </c>
      <c r="U110" s="362" t="str">
        <f t="shared" si="147"/>
        <v/>
      </c>
      <c r="V110" s="361" t="str">
        <f t="shared" si="148"/>
        <v/>
      </c>
      <c r="W110" s="361" t="str">
        <f t="shared" si="149"/>
        <v/>
      </c>
      <c r="X110" s="361" t="str">
        <f t="shared" si="150"/>
        <v/>
      </c>
      <c r="Y110" s="356" t="str">
        <f>IF('Marks Entry'!O112="","",'Marks Entry'!O112)</f>
        <v/>
      </c>
      <c r="Z110" s="356" t="str">
        <f>IF('Marks Entry'!P112="","",'Marks Entry'!P112)</f>
        <v/>
      </c>
      <c r="AA110" s="356" t="str">
        <f>IF('Marks Entry'!Q112="","",'Marks Entry'!Q112)</f>
        <v/>
      </c>
      <c r="AB110" s="357" t="str">
        <f t="shared" si="151"/>
        <v/>
      </c>
      <c r="AC110" s="380" t="str">
        <f t="shared" si="152"/>
        <v/>
      </c>
      <c r="AD110" s="356" t="str">
        <f>IF('Marks Entry'!R112="","",'Marks Entry'!R112)</f>
        <v/>
      </c>
      <c r="AE110" s="380" t="str">
        <f t="shared" si="153"/>
        <v/>
      </c>
      <c r="AF110" s="377" t="str">
        <f>IF(AND($B110="NSO",$E110=""),"",IF(AND('Marks Entry'!S112="AB"),"AB",IF(AND('Marks Entry'!S112="ML"),"RE",IF('Marks Entry'!S112="","",ROUNDUP('Marks Entry'!S112*30/100,0)))))</f>
        <v/>
      </c>
      <c r="AG110" s="381" t="str">
        <f t="shared" si="154"/>
        <v/>
      </c>
      <c r="AH110" s="361">
        <f t="shared" si="155"/>
        <v>0</v>
      </c>
      <c r="AI110" s="361">
        <f t="shared" si="156"/>
        <v>0</v>
      </c>
      <c r="AJ110" s="362" t="str">
        <f t="shared" si="157"/>
        <v/>
      </c>
      <c r="AK110" s="361" t="str">
        <f t="shared" si="158"/>
        <v/>
      </c>
      <c r="AL110" s="361" t="str">
        <f t="shared" si="159"/>
        <v/>
      </c>
      <c r="AM110" s="361" t="str">
        <f t="shared" si="160"/>
        <v/>
      </c>
      <c r="AN110" s="363" t="str">
        <f>IF('Marks Entry'!T112="","",'Marks Entry'!T112)</f>
        <v/>
      </c>
      <c r="AO110" s="356" t="str">
        <f>IF('Marks Entry'!V112="","",'Marks Entry'!V112)</f>
        <v/>
      </c>
      <c r="AP110" s="356" t="str">
        <f>IF('Marks Entry'!W112="","",'Marks Entry'!W112)</f>
        <v/>
      </c>
      <c r="AQ110" s="356" t="str">
        <f>IF('Marks Entry'!X112="","",'Marks Entry'!X112)</f>
        <v/>
      </c>
      <c r="AR110" s="357" t="str">
        <f t="shared" si="161"/>
        <v/>
      </c>
      <c r="AS110" s="380" t="str">
        <f t="shared" si="162"/>
        <v/>
      </c>
      <c r="AT110" s="356" t="str">
        <f>IF('Marks Entry'!Y112="","",'Marks Entry'!Y112)</f>
        <v/>
      </c>
      <c r="AU110" s="356" t="str">
        <f>IF('Marks Entry'!Z112="","",'Marks Entry'!Z112)</f>
        <v/>
      </c>
      <c r="AV110" s="356" t="str">
        <f t="shared" si="163"/>
        <v/>
      </c>
      <c r="AW110" s="380" t="str">
        <f t="shared" si="164"/>
        <v/>
      </c>
      <c r="AX110" s="377" t="str">
        <f>IF(AND($B110="NSO",$E110=""),"",IF(AND('Marks Entry'!AA112="AB",'Marks Entry'!AB112="AB"),"AB",IF(AND('Marks Entry'!AA112="ML",'Marks Entry'!AB112="ML"),"RE",IF('Marks Entry'!AA112="","",ROUNDUP(('Marks Entry'!AA112+'Marks Entry'!AB112)*30/100,0)))))</f>
        <v/>
      </c>
      <c r="AY110" s="381" t="str">
        <f t="shared" si="165"/>
        <v/>
      </c>
      <c r="AZ110" s="361">
        <f t="shared" si="166"/>
        <v>0</v>
      </c>
      <c r="BA110" s="361">
        <f t="shared" si="167"/>
        <v>0</v>
      </c>
      <c r="BB110" s="362" t="str">
        <f t="shared" si="168"/>
        <v/>
      </c>
      <c r="BC110" s="361" t="str">
        <f t="shared" si="169"/>
        <v/>
      </c>
      <c r="BD110" s="361" t="str">
        <f t="shared" si="170"/>
        <v/>
      </c>
      <c r="BE110" s="361" t="str">
        <f t="shared" si="171"/>
        <v/>
      </c>
      <c r="BF110" s="363" t="str">
        <f>IF('Marks Entry'!AC112="","",'Marks Entry'!AC112)</f>
        <v/>
      </c>
      <c r="BG110" s="356" t="str">
        <f>IF('Marks Entry'!AE112="","",'Marks Entry'!AE112)</f>
        <v/>
      </c>
      <c r="BH110" s="356" t="str">
        <f>IF('Marks Entry'!AF112="","",'Marks Entry'!AF112)</f>
        <v/>
      </c>
      <c r="BI110" s="356" t="str">
        <f>IF('Marks Entry'!AG112="","",'Marks Entry'!AG112)</f>
        <v/>
      </c>
      <c r="BJ110" s="357" t="str">
        <f t="shared" si="172"/>
        <v/>
      </c>
      <c r="BK110" s="380" t="str">
        <f t="shared" si="173"/>
        <v/>
      </c>
      <c r="BL110" s="356" t="str">
        <f>IF('Marks Entry'!AH112="","",'Marks Entry'!AH112)</f>
        <v/>
      </c>
      <c r="BM110" s="356" t="str">
        <f>IF('Marks Entry'!AI112="","",'Marks Entry'!AI112)</f>
        <v/>
      </c>
      <c r="BN110" s="356" t="str">
        <f t="shared" si="174"/>
        <v/>
      </c>
      <c r="BO110" s="380" t="str">
        <f t="shared" si="175"/>
        <v/>
      </c>
      <c r="BP110" s="377" t="str">
        <f>IF(AND($B110="NSO",$E110=""),"",IF(AND('Marks Entry'!AJ112="AB",'Marks Entry'!AK112="AB"),"AB",IF(AND('Marks Entry'!AJ112="ML",'Marks Entry'!AK112="ML"),"RE",IF('Marks Entry'!AJ112="","",ROUNDUP(('Marks Entry'!AJ112+'Marks Entry'!AK112)*30/100,0)))))</f>
        <v/>
      </c>
      <c r="BQ110" s="381" t="str">
        <f t="shared" si="176"/>
        <v/>
      </c>
      <c r="BR110" s="361">
        <f t="shared" si="177"/>
        <v>0</v>
      </c>
      <c r="BS110" s="361">
        <f t="shared" si="178"/>
        <v>0</v>
      </c>
      <c r="BT110" s="362" t="str">
        <f t="shared" si="179"/>
        <v/>
      </c>
      <c r="BU110" s="361" t="str">
        <f t="shared" si="180"/>
        <v/>
      </c>
      <c r="BV110" s="361" t="str">
        <f t="shared" si="181"/>
        <v/>
      </c>
      <c r="BW110" s="361" t="str">
        <f t="shared" si="182"/>
        <v/>
      </c>
      <c r="BX110" s="363" t="str">
        <f>IF('Marks Entry'!AL112="","",'Marks Entry'!AL112)</f>
        <v/>
      </c>
      <c r="BY110" s="356" t="str">
        <f>IF('Marks Entry'!AN112="","",'Marks Entry'!AN112)</f>
        <v/>
      </c>
      <c r="BZ110" s="356" t="str">
        <f>IF('Marks Entry'!AO112="","",'Marks Entry'!AO112)</f>
        <v/>
      </c>
      <c r="CA110" s="356" t="str">
        <f>IF('Marks Entry'!AP112="","",'Marks Entry'!AP112)</f>
        <v/>
      </c>
      <c r="CB110" s="357" t="str">
        <f t="shared" si="183"/>
        <v/>
      </c>
      <c r="CC110" s="380" t="str">
        <f t="shared" si="184"/>
        <v/>
      </c>
      <c r="CD110" s="356" t="str">
        <f>IF('Marks Entry'!AQ112="","",'Marks Entry'!AQ112)</f>
        <v/>
      </c>
      <c r="CE110" s="356" t="str">
        <f>IF('Marks Entry'!AR112="","",'Marks Entry'!AR112)</f>
        <v/>
      </c>
      <c r="CF110" s="356" t="str">
        <f t="shared" si="185"/>
        <v/>
      </c>
      <c r="CG110" s="380" t="str">
        <f t="shared" si="186"/>
        <v/>
      </c>
      <c r="CH110" s="377" t="str">
        <f>IF(AND($B110="NSO",$E110=""),"",IF(AND('Marks Entry'!AS112="AB",'Marks Entry'!AT112="AB"),"AB",IF(AND('Marks Entry'!AS112="ML",'Marks Entry'!AT112="ML"),"RE",IF('Marks Entry'!AS112="","",ROUNDUP(('Marks Entry'!AS112+'Marks Entry'!AT112)*30/100,0)))))</f>
        <v/>
      </c>
      <c r="CI110" s="381" t="str">
        <f t="shared" si="187"/>
        <v/>
      </c>
      <c r="CJ110" s="361">
        <f t="shared" si="188"/>
        <v>0</v>
      </c>
      <c r="CK110" s="361">
        <f t="shared" si="189"/>
        <v>0</v>
      </c>
      <c r="CL110" s="362" t="str">
        <f t="shared" si="190"/>
        <v/>
      </c>
      <c r="CM110" s="361" t="str">
        <f t="shared" si="191"/>
        <v/>
      </c>
      <c r="CN110" s="361" t="str">
        <f t="shared" si="192"/>
        <v/>
      </c>
      <c r="CO110" s="361" t="str">
        <f t="shared" si="193"/>
        <v/>
      </c>
      <c r="CP110" s="363" t="str">
        <f>IF('Marks Entry'!AU112="","",'Marks Entry'!AU112)</f>
        <v/>
      </c>
      <c r="CQ110" s="356" t="str">
        <f>IF('Marks Entry'!AW112="","",'Marks Entry'!AW112)</f>
        <v/>
      </c>
      <c r="CR110" s="356" t="str">
        <f>IF('Marks Entry'!AX112="","",'Marks Entry'!AX112)</f>
        <v/>
      </c>
      <c r="CS110" s="356" t="str">
        <f>IF('Marks Entry'!AY112="","",'Marks Entry'!AY112)</f>
        <v/>
      </c>
      <c r="CT110" s="357" t="str">
        <f t="shared" si="194"/>
        <v/>
      </c>
      <c r="CU110" s="380" t="str">
        <f t="shared" si="195"/>
        <v/>
      </c>
      <c r="CV110" s="356" t="str">
        <f>IF('Marks Entry'!AZ112="","",'Marks Entry'!AZ112)</f>
        <v/>
      </c>
      <c r="CW110" s="356" t="str">
        <f>IF('Marks Entry'!BA112="","",'Marks Entry'!BA112)</f>
        <v/>
      </c>
      <c r="CX110" s="356" t="str">
        <f t="shared" si="196"/>
        <v/>
      </c>
      <c r="CY110" s="380" t="str">
        <f t="shared" si="197"/>
        <v/>
      </c>
      <c r="CZ110" s="377" t="str">
        <f>IF(AND($B110="NSO",$E110=""),"",IF(AND('Marks Entry'!BB112="AB",'Marks Entry'!BC112="AB"),"AB",IF(AND('Marks Entry'!BB112="ML",'Marks Entry'!BC112="ML"),"RE",IF('Marks Entry'!BB112="","",ROUNDUP(('Marks Entry'!BB112+'Marks Entry'!BC112)*30/100,0)))))</f>
        <v/>
      </c>
      <c r="DA110" s="381" t="str">
        <f t="shared" si="198"/>
        <v/>
      </c>
      <c r="DB110" s="361">
        <f t="shared" si="199"/>
        <v>0</v>
      </c>
      <c r="DC110" s="361">
        <f t="shared" si="200"/>
        <v>0</v>
      </c>
      <c r="DD110" s="362" t="str">
        <f t="shared" si="201"/>
        <v/>
      </c>
      <c r="DE110" s="361" t="str">
        <f t="shared" si="202"/>
        <v/>
      </c>
      <c r="DF110" s="361" t="str">
        <f t="shared" si="203"/>
        <v/>
      </c>
      <c r="DG110" s="361" t="str">
        <f t="shared" si="204"/>
        <v/>
      </c>
      <c r="DH110" s="361">
        <f t="shared" si="205"/>
        <v>0</v>
      </c>
      <c r="DI110" s="382" t="str">
        <f t="shared" si="206"/>
        <v/>
      </c>
      <c r="DJ110" s="382" t="str">
        <f t="shared" si="207"/>
        <v/>
      </c>
      <c r="DK110" s="382" t="str">
        <f t="shared" si="208"/>
        <v/>
      </c>
      <c r="DL110" s="382" t="str">
        <f t="shared" si="209"/>
        <v/>
      </c>
      <c r="DM110" s="382" t="str">
        <f t="shared" si="210"/>
        <v/>
      </c>
      <c r="DN110" s="382" t="str">
        <f t="shared" si="211"/>
        <v/>
      </c>
      <c r="DO110" s="365">
        <f t="shared" si="212"/>
        <v>0</v>
      </c>
      <c r="DP110" s="365">
        <f t="shared" si="213"/>
        <v>0</v>
      </c>
      <c r="DQ110" s="365">
        <f t="shared" si="214"/>
        <v>0</v>
      </c>
      <c r="DR110" s="365">
        <f t="shared" si="215"/>
        <v>0</v>
      </c>
      <c r="DS110" s="365">
        <f t="shared" si="216"/>
        <v>0</v>
      </c>
      <c r="DT110" s="383" t="str">
        <f t="shared" si="217"/>
        <v/>
      </c>
      <c r="DU110" s="482" t="str">
        <f>IF('Marks Entry'!BD112="","",'Marks Entry'!BD112)</f>
        <v/>
      </c>
      <c r="DV110" s="482" t="str">
        <f>IF('Marks Entry'!BE112="","",'Marks Entry'!BE112)</f>
        <v/>
      </c>
      <c r="DW110" s="482" t="str">
        <f>IF('Marks Entry'!BF112="","",'Marks Entry'!BF112)</f>
        <v/>
      </c>
      <c r="DX110" s="384" t="str">
        <f t="shared" si="218"/>
        <v/>
      </c>
      <c r="DY110" s="356" t="str">
        <f t="shared" si="219"/>
        <v/>
      </c>
      <c r="DZ110" s="385" t="str">
        <f t="shared" si="220"/>
        <v/>
      </c>
      <c r="EA110" s="356" t="str">
        <f t="shared" si="221"/>
        <v/>
      </c>
      <c r="EB110" s="385" t="str">
        <f t="shared" si="222"/>
        <v/>
      </c>
      <c r="EC110" s="356" t="str">
        <f t="shared" si="223"/>
        <v/>
      </c>
      <c r="ED110" s="356" t="str">
        <f t="shared" si="224"/>
        <v/>
      </c>
      <c r="EE110" s="356" t="str">
        <f t="shared" si="225"/>
        <v/>
      </c>
      <c r="EF110" s="386" t="str">
        <f t="shared" si="226"/>
        <v/>
      </c>
      <c r="EG110" s="385" t="str">
        <f t="shared" si="227"/>
        <v/>
      </c>
      <c r="EH110" s="356" t="str">
        <f t="shared" si="228"/>
        <v/>
      </c>
      <c r="EI110" s="356" t="str">
        <f t="shared" si="229"/>
        <v/>
      </c>
      <c r="EJ110" s="356" t="str">
        <f t="shared" si="230"/>
        <v/>
      </c>
      <c r="EK110" s="356" t="str">
        <f t="shared" si="231"/>
        <v/>
      </c>
      <c r="EL110" s="385" t="str">
        <f t="shared" si="232"/>
        <v/>
      </c>
      <c r="EM110" s="356" t="str">
        <f t="shared" si="233"/>
        <v/>
      </c>
      <c r="EN110" s="356" t="str">
        <f t="shared" si="234"/>
        <v/>
      </c>
      <c r="EO110" s="356" t="str">
        <f t="shared" si="235"/>
        <v/>
      </c>
      <c r="EP110" s="356" t="str">
        <f t="shared" si="236"/>
        <v/>
      </c>
      <c r="EQ110" s="385" t="str">
        <f t="shared" si="237"/>
        <v/>
      </c>
      <c r="ER110" s="356" t="str">
        <f t="shared" si="238"/>
        <v/>
      </c>
      <c r="ES110" s="356" t="str">
        <f t="shared" si="239"/>
        <v/>
      </c>
      <c r="ET110" s="356" t="str">
        <f t="shared" si="240"/>
        <v/>
      </c>
      <c r="EU110" s="356" t="str">
        <f t="shared" si="241"/>
        <v/>
      </c>
      <c r="EV110" s="385" t="str">
        <f t="shared" si="242"/>
        <v/>
      </c>
      <c r="EW110" s="385" t="str">
        <f t="shared" si="243"/>
        <v/>
      </c>
      <c r="EX110" s="387" t="str">
        <f>IF('Student DATA Entry'!I107="","",'Student DATA Entry'!I107)</f>
        <v/>
      </c>
      <c r="EY110" s="388" t="str">
        <f>IF('Student DATA Entry'!J107="","",'Student DATA Entry'!J107)</f>
        <v/>
      </c>
      <c r="EZ110" s="373" t="str">
        <f t="shared" si="244"/>
        <v xml:space="preserve">      </v>
      </c>
      <c r="FA110" s="373" t="str">
        <f t="shared" si="245"/>
        <v xml:space="preserve">      </v>
      </c>
      <c r="FB110" s="373" t="str">
        <f t="shared" si="246"/>
        <v xml:space="preserve">      </v>
      </c>
      <c r="FC110" s="373" t="str">
        <f t="shared" si="247"/>
        <v xml:space="preserve">              </v>
      </c>
      <c r="FD110" s="373" t="str">
        <f t="shared" si="248"/>
        <v xml:space="preserve"> </v>
      </c>
      <c r="FE110" s="484" t="str">
        <f t="shared" si="249"/>
        <v/>
      </c>
      <c r="FF110" s="390" t="str">
        <f t="shared" si="250"/>
        <v/>
      </c>
      <c r="FG110" s="483" t="str">
        <f t="shared" si="251"/>
        <v/>
      </c>
      <c r="FH110" s="392" t="str">
        <f t="shared" si="140"/>
        <v/>
      </c>
      <c r="FI110" s="482" t="str">
        <f t="shared" si="252"/>
        <v/>
      </c>
    </row>
    <row r="111" spans="1:165" s="393" customFormat="1" ht="22" customHeight="1">
      <c r="A111" s="375">
        <v>106</v>
      </c>
      <c r="B111" s="376" t="str">
        <f>IF('Marks Entry'!B113="","",VALUE('Marks Entry'!B113))</f>
        <v/>
      </c>
      <c r="C111" s="377" t="str">
        <f>IF('Marks Entry'!C113="","",'Marks Entry'!C113)</f>
        <v/>
      </c>
      <c r="D111" s="378" t="str">
        <f>IF('Marks Entry'!D113="","",'Marks Entry'!D113)</f>
        <v/>
      </c>
      <c r="E111" s="379" t="str">
        <f>IF('Marks Entry'!E113="","",'Marks Entry'!E113)</f>
        <v/>
      </c>
      <c r="F111" s="379" t="str">
        <f>IF('Marks Entry'!F113="","",'Marks Entry'!F113)</f>
        <v/>
      </c>
      <c r="G111" s="379" t="str">
        <f>IF('Marks Entry'!G113="","",'Marks Entry'!G113)</f>
        <v/>
      </c>
      <c r="H111" s="356" t="str">
        <f>IF('Marks Entry'!H113="","",'Marks Entry'!H113)</f>
        <v/>
      </c>
      <c r="I111" s="356" t="str">
        <f>IF('Marks Entry'!I113="","",'Marks Entry'!I113)</f>
        <v/>
      </c>
      <c r="J111" s="356" t="str">
        <f>IF('Marks Entry'!J113="","",'Marks Entry'!J113)</f>
        <v/>
      </c>
      <c r="K111" s="356" t="str">
        <f>IF('Marks Entry'!K113="","",'Marks Entry'!K113)</f>
        <v/>
      </c>
      <c r="L111" s="356" t="str">
        <f>IF('Marks Entry'!L113="","",'Marks Entry'!L113)</f>
        <v/>
      </c>
      <c r="M111" s="357" t="str">
        <f t="shared" si="141"/>
        <v/>
      </c>
      <c r="N111" s="380" t="str">
        <f t="shared" si="142"/>
        <v/>
      </c>
      <c r="O111" s="356" t="str">
        <f>IF('Marks Entry'!M113="","",'Marks Entry'!M113)</f>
        <v/>
      </c>
      <c r="P111" s="380" t="str">
        <f t="shared" si="143"/>
        <v/>
      </c>
      <c r="Q111" s="377" t="str">
        <f>IF(AND($B111="NSO",$E111="",O111=""),"",IF(AND('Marks Entry'!N113="AB"),"AB",IF(AND('Marks Entry'!N113="ML"),"RE",IF('Marks Entry'!N113="","",ROUNDUP('Marks Entry'!N113*30/100,0)))))</f>
        <v/>
      </c>
      <c r="R111" s="381" t="str">
        <f t="shared" si="144"/>
        <v/>
      </c>
      <c r="S111" s="361">
        <f t="shared" si="145"/>
        <v>0</v>
      </c>
      <c r="T111" s="361">
        <f t="shared" si="146"/>
        <v>0</v>
      </c>
      <c r="U111" s="362" t="str">
        <f t="shared" si="147"/>
        <v/>
      </c>
      <c r="V111" s="361" t="str">
        <f t="shared" si="148"/>
        <v/>
      </c>
      <c r="W111" s="361" t="str">
        <f t="shared" si="149"/>
        <v/>
      </c>
      <c r="X111" s="361" t="str">
        <f t="shared" si="150"/>
        <v/>
      </c>
      <c r="Y111" s="356" t="str">
        <f>IF('Marks Entry'!O113="","",'Marks Entry'!O113)</f>
        <v/>
      </c>
      <c r="Z111" s="356" t="str">
        <f>IF('Marks Entry'!P113="","",'Marks Entry'!P113)</f>
        <v/>
      </c>
      <c r="AA111" s="356" t="str">
        <f>IF('Marks Entry'!Q113="","",'Marks Entry'!Q113)</f>
        <v/>
      </c>
      <c r="AB111" s="357" t="str">
        <f t="shared" si="151"/>
        <v/>
      </c>
      <c r="AC111" s="380" t="str">
        <f t="shared" si="152"/>
        <v/>
      </c>
      <c r="AD111" s="356" t="str">
        <f>IF('Marks Entry'!R113="","",'Marks Entry'!R113)</f>
        <v/>
      </c>
      <c r="AE111" s="380" t="str">
        <f t="shared" si="153"/>
        <v/>
      </c>
      <c r="AF111" s="377" t="str">
        <f>IF(AND($B111="NSO",$E111=""),"",IF(AND('Marks Entry'!S113="AB"),"AB",IF(AND('Marks Entry'!S113="ML"),"RE",IF('Marks Entry'!S113="","",ROUNDUP('Marks Entry'!S113*30/100,0)))))</f>
        <v/>
      </c>
      <c r="AG111" s="381" t="str">
        <f t="shared" si="154"/>
        <v/>
      </c>
      <c r="AH111" s="361">
        <f t="shared" si="155"/>
        <v>0</v>
      </c>
      <c r="AI111" s="361">
        <f t="shared" si="156"/>
        <v>0</v>
      </c>
      <c r="AJ111" s="362" t="str">
        <f t="shared" si="157"/>
        <v/>
      </c>
      <c r="AK111" s="361" t="str">
        <f t="shared" si="158"/>
        <v/>
      </c>
      <c r="AL111" s="361" t="str">
        <f t="shared" si="159"/>
        <v/>
      </c>
      <c r="AM111" s="361" t="str">
        <f t="shared" si="160"/>
        <v/>
      </c>
      <c r="AN111" s="363" t="str">
        <f>IF('Marks Entry'!T113="","",'Marks Entry'!T113)</f>
        <v/>
      </c>
      <c r="AO111" s="356" t="str">
        <f>IF('Marks Entry'!V113="","",'Marks Entry'!V113)</f>
        <v/>
      </c>
      <c r="AP111" s="356" t="str">
        <f>IF('Marks Entry'!W113="","",'Marks Entry'!W113)</f>
        <v/>
      </c>
      <c r="AQ111" s="356" t="str">
        <f>IF('Marks Entry'!X113="","",'Marks Entry'!X113)</f>
        <v/>
      </c>
      <c r="AR111" s="357" t="str">
        <f t="shared" si="161"/>
        <v/>
      </c>
      <c r="AS111" s="380" t="str">
        <f t="shared" si="162"/>
        <v/>
      </c>
      <c r="AT111" s="356" t="str">
        <f>IF('Marks Entry'!Y113="","",'Marks Entry'!Y113)</f>
        <v/>
      </c>
      <c r="AU111" s="356" t="str">
        <f>IF('Marks Entry'!Z113="","",'Marks Entry'!Z113)</f>
        <v/>
      </c>
      <c r="AV111" s="356" t="str">
        <f t="shared" si="163"/>
        <v/>
      </c>
      <c r="AW111" s="380" t="str">
        <f t="shared" si="164"/>
        <v/>
      </c>
      <c r="AX111" s="377" t="str">
        <f>IF(AND($B111="NSO",$E111=""),"",IF(AND('Marks Entry'!AA113="AB",'Marks Entry'!AB113="AB"),"AB",IF(AND('Marks Entry'!AA113="ML",'Marks Entry'!AB113="ML"),"RE",IF('Marks Entry'!AA113="","",ROUNDUP(('Marks Entry'!AA113+'Marks Entry'!AB113)*30/100,0)))))</f>
        <v/>
      </c>
      <c r="AY111" s="381" t="str">
        <f t="shared" si="165"/>
        <v/>
      </c>
      <c r="AZ111" s="361">
        <f t="shared" si="166"/>
        <v>0</v>
      </c>
      <c r="BA111" s="361">
        <f t="shared" si="167"/>
        <v>0</v>
      </c>
      <c r="BB111" s="362" t="str">
        <f t="shared" si="168"/>
        <v/>
      </c>
      <c r="BC111" s="361" t="str">
        <f t="shared" si="169"/>
        <v/>
      </c>
      <c r="BD111" s="361" t="str">
        <f t="shared" si="170"/>
        <v/>
      </c>
      <c r="BE111" s="361" t="str">
        <f t="shared" si="171"/>
        <v/>
      </c>
      <c r="BF111" s="363" t="str">
        <f>IF('Marks Entry'!AC113="","",'Marks Entry'!AC113)</f>
        <v/>
      </c>
      <c r="BG111" s="356" t="str">
        <f>IF('Marks Entry'!AE113="","",'Marks Entry'!AE113)</f>
        <v/>
      </c>
      <c r="BH111" s="356" t="str">
        <f>IF('Marks Entry'!AF113="","",'Marks Entry'!AF113)</f>
        <v/>
      </c>
      <c r="BI111" s="356" t="str">
        <f>IF('Marks Entry'!AG113="","",'Marks Entry'!AG113)</f>
        <v/>
      </c>
      <c r="BJ111" s="357" t="str">
        <f t="shared" si="172"/>
        <v/>
      </c>
      <c r="BK111" s="380" t="str">
        <f t="shared" si="173"/>
        <v/>
      </c>
      <c r="BL111" s="356" t="str">
        <f>IF('Marks Entry'!AH113="","",'Marks Entry'!AH113)</f>
        <v/>
      </c>
      <c r="BM111" s="356" t="str">
        <f>IF('Marks Entry'!AI113="","",'Marks Entry'!AI113)</f>
        <v/>
      </c>
      <c r="BN111" s="356" t="str">
        <f t="shared" si="174"/>
        <v/>
      </c>
      <c r="BO111" s="380" t="str">
        <f t="shared" si="175"/>
        <v/>
      </c>
      <c r="BP111" s="377" t="str">
        <f>IF(AND($B111="NSO",$E111=""),"",IF(AND('Marks Entry'!AJ113="AB",'Marks Entry'!AK113="AB"),"AB",IF(AND('Marks Entry'!AJ113="ML",'Marks Entry'!AK113="ML"),"RE",IF('Marks Entry'!AJ113="","",ROUNDUP(('Marks Entry'!AJ113+'Marks Entry'!AK113)*30/100,0)))))</f>
        <v/>
      </c>
      <c r="BQ111" s="381" t="str">
        <f t="shared" si="176"/>
        <v/>
      </c>
      <c r="BR111" s="361">
        <f t="shared" si="177"/>
        <v>0</v>
      </c>
      <c r="BS111" s="361">
        <f t="shared" si="178"/>
        <v>0</v>
      </c>
      <c r="BT111" s="362" t="str">
        <f t="shared" si="179"/>
        <v/>
      </c>
      <c r="BU111" s="361" t="str">
        <f t="shared" si="180"/>
        <v/>
      </c>
      <c r="BV111" s="361" t="str">
        <f t="shared" si="181"/>
        <v/>
      </c>
      <c r="BW111" s="361" t="str">
        <f t="shared" si="182"/>
        <v/>
      </c>
      <c r="BX111" s="363" t="str">
        <f>IF('Marks Entry'!AL113="","",'Marks Entry'!AL113)</f>
        <v/>
      </c>
      <c r="BY111" s="356" t="str">
        <f>IF('Marks Entry'!AN113="","",'Marks Entry'!AN113)</f>
        <v/>
      </c>
      <c r="BZ111" s="356" t="str">
        <f>IF('Marks Entry'!AO113="","",'Marks Entry'!AO113)</f>
        <v/>
      </c>
      <c r="CA111" s="356" t="str">
        <f>IF('Marks Entry'!AP113="","",'Marks Entry'!AP113)</f>
        <v/>
      </c>
      <c r="CB111" s="357" t="str">
        <f t="shared" si="183"/>
        <v/>
      </c>
      <c r="CC111" s="380" t="str">
        <f t="shared" si="184"/>
        <v/>
      </c>
      <c r="CD111" s="356" t="str">
        <f>IF('Marks Entry'!AQ113="","",'Marks Entry'!AQ113)</f>
        <v/>
      </c>
      <c r="CE111" s="356" t="str">
        <f>IF('Marks Entry'!AR113="","",'Marks Entry'!AR113)</f>
        <v/>
      </c>
      <c r="CF111" s="356" t="str">
        <f t="shared" si="185"/>
        <v/>
      </c>
      <c r="CG111" s="380" t="str">
        <f t="shared" si="186"/>
        <v/>
      </c>
      <c r="CH111" s="377" t="str">
        <f>IF(AND($B111="NSO",$E111=""),"",IF(AND('Marks Entry'!AS113="AB",'Marks Entry'!AT113="AB"),"AB",IF(AND('Marks Entry'!AS113="ML",'Marks Entry'!AT113="ML"),"RE",IF('Marks Entry'!AS113="","",ROUNDUP(('Marks Entry'!AS113+'Marks Entry'!AT113)*30/100,0)))))</f>
        <v/>
      </c>
      <c r="CI111" s="381" t="str">
        <f t="shared" si="187"/>
        <v/>
      </c>
      <c r="CJ111" s="361">
        <f t="shared" si="188"/>
        <v>0</v>
      </c>
      <c r="CK111" s="361">
        <f t="shared" si="189"/>
        <v>0</v>
      </c>
      <c r="CL111" s="362" t="str">
        <f t="shared" si="190"/>
        <v/>
      </c>
      <c r="CM111" s="361" t="str">
        <f t="shared" si="191"/>
        <v/>
      </c>
      <c r="CN111" s="361" t="str">
        <f t="shared" si="192"/>
        <v/>
      </c>
      <c r="CO111" s="361" t="str">
        <f t="shared" si="193"/>
        <v/>
      </c>
      <c r="CP111" s="363" t="str">
        <f>IF('Marks Entry'!AU113="","",'Marks Entry'!AU113)</f>
        <v/>
      </c>
      <c r="CQ111" s="356" t="str">
        <f>IF('Marks Entry'!AW113="","",'Marks Entry'!AW113)</f>
        <v/>
      </c>
      <c r="CR111" s="356" t="str">
        <f>IF('Marks Entry'!AX113="","",'Marks Entry'!AX113)</f>
        <v/>
      </c>
      <c r="CS111" s="356" t="str">
        <f>IF('Marks Entry'!AY113="","",'Marks Entry'!AY113)</f>
        <v/>
      </c>
      <c r="CT111" s="357" t="str">
        <f t="shared" si="194"/>
        <v/>
      </c>
      <c r="CU111" s="380" t="str">
        <f t="shared" si="195"/>
        <v/>
      </c>
      <c r="CV111" s="356" t="str">
        <f>IF('Marks Entry'!AZ113="","",'Marks Entry'!AZ113)</f>
        <v/>
      </c>
      <c r="CW111" s="356" t="str">
        <f>IF('Marks Entry'!BA113="","",'Marks Entry'!BA113)</f>
        <v/>
      </c>
      <c r="CX111" s="356" t="str">
        <f t="shared" si="196"/>
        <v/>
      </c>
      <c r="CY111" s="380" t="str">
        <f t="shared" si="197"/>
        <v/>
      </c>
      <c r="CZ111" s="377" t="str">
        <f>IF(AND($B111="NSO",$E111=""),"",IF(AND('Marks Entry'!BB113="AB",'Marks Entry'!BC113="AB"),"AB",IF(AND('Marks Entry'!BB113="ML",'Marks Entry'!BC113="ML"),"RE",IF('Marks Entry'!BB113="","",ROUNDUP(('Marks Entry'!BB113+'Marks Entry'!BC113)*30/100,0)))))</f>
        <v/>
      </c>
      <c r="DA111" s="381" t="str">
        <f t="shared" si="198"/>
        <v/>
      </c>
      <c r="DB111" s="361">
        <f t="shared" si="199"/>
        <v>0</v>
      </c>
      <c r="DC111" s="361">
        <f t="shared" si="200"/>
        <v>0</v>
      </c>
      <c r="DD111" s="362" t="str">
        <f t="shared" si="201"/>
        <v/>
      </c>
      <c r="DE111" s="361" t="str">
        <f t="shared" si="202"/>
        <v/>
      </c>
      <c r="DF111" s="361" t="str">
        <f t="shared" si="203"/>
        <v/>
      </c>
      <c r="DG111" s="361" t="str">
        <f t="shared" si="204"/>
        <v/>
      </c>
      <c r="DH111" s="361">
        <f t="shared" si="205"/>
        <v>0</v>
      </c>
      <c r="DI111" s="382" t="str">
        <f t="shared" si="206"/>
        <v/>
      </c>
      <c r="DJ111" s="382" t="str">
        <f t="shared" si="207"/>
        <v/>
      </c>
      <c r="DK111" s="382" t="str">
        <f t="shared" si="208"/>
        <v/>
      </c>
      <c r="DL111" s="382" t="str">
        <f t="shared" si="209"/>
        <v/>
      </c>
      <c r="DM111" s="382" t="str">
        <f t="shared" si="210"/>
        <v/>
      </c>
      <c r="DN111" s="382" t="str">
        <f t="shared" si="211"/>
        <v/>
      </c>
      <c r="DO111" s="365">
        <f t="shared" si="212"/>
        <v>0</v>
      </c>
      <c r="DP111" s="365">
        <f t="shared" si="213"/>
        <v>0</v>
      </c>
      <c r="DQ111" s="365">
        <f t="shared" si="214"/>
        <v>0</v>
      </c>
      <c r="DR111" s="365">
        <f t="shared" si="215"/>
        <v>0</v>
      </c>
      <c r="DS111" s="365">
        <f t="shared" si="216"/>
        <v>0</v>
      </c>
      <c r="DT111" s="383" t="str">
        <f t="shared" si="217"/>
        <v/>
      </c>
      <c r="DU111" s="482" t="str">
        <f>IF('Marks Entry'!BD113="","",'Marks Entry'!BD113)</f>
        <v/>
      </c>
      <c r="DV111" s="482" t="str">
        <f>IF('Marks Entry'!BE113="","",'Marks Entry'!BE113)</f>
        <v/>
      </c>
      <c r="DW111" s="482" t="str">
        <f>IF('Marks Entry'!BF113="","",'Marks Entry'!BF113)</f>
        <v/>
      </c>
      <c r="DX111" s="384" t="str">
        <f t="shared" si="218"/>
        <v/>
      </c>
      <c r="DY111" s="356" t="str">
        <f t="shared" si="219"/>
        <v/>
      </c>
      <c r="DZ111" s="385" t="str">
        <f t="shared" si="220"/>
        <v/>
      </c>
      <c r="EA111" s="356" t="str">
        <f t="shared" si="221"/>
        <v/>
      </c>
      <c r="EB111" s="385" t="str">
        <f t="shared" si="222"/>
        <v/>
      </c>
      <c r="EC111" s="356" t="str">
        <f t="shared" si="223"/>
        <v/>
      </c>
      <c r="ED111" s="356" t="str">
        <f t="shared" si="224"/>
        <v/>
      </c>
      <c r="EE111" s="356" t="str">
        <f t="shared" si="225"/>
        <v/>
      </c>
      <c r="EF111" s="386" t="str">
        <f t="shared" si="226"/>
        <v/>
      </c>
      <c r="EG111" s="385" t="str">
        <f t="shared" si="227"/>
        <v/>
      </c>
      <c r="EH111" s="356" t="str">
        <f t="shared" si="228"/>
        <v/>
      </c>
      <c r="EI111" s="356" t="str">
        <f t="shared" si="229"/>
        <v/>
      </c>
      <c r="EJ111" s="356" t="str">
        <f t="shared" si="230"/>
        <v/>
      </c>
      <c r="EK111" s="356" t="str">
        <f t="shared" si="231"/>
        <v/>
      </c>
      <c r="EL111" s="385" t="str">
        <f t="shared" si="232"/>
        <v/>
      </c>
      <c r="EM111" s="356" t="str">
        <f t="shared" si="233"/>
        <v/>
      </c>
      <c r="EN111" s="356" t="str">
        <f t="shared" si="234"/>
        <v/>
      </c>
      <c r="EO111" s="356" t="str">
        <f t="shared" si="235"/>
        <v/>
      </c>
      <c r="EP111" s="356" t="str">
        <f t="shared" si="236"/>
        <v/>
      </c>
      <c r="EQ111" s="385" t="str">
        <f t="shared" si="237"/>
        <v/>
      </c>
      <c r="ER111" s="356" t="str">
        <f t="shared" si="238"/>
        <v/>
      </c>
      <c r="ES111" s="356" t="str">
        <f t="shared" si="239"/>
        <v/>
      </c>
      <c r="ET111" s="356" t="str">
        <f t="shared" si="240"/>
        <v/>
      </c>
      <c r="EU111" s="356" t="str">
        <f t="shared" si="241"/>
        <v/>
      </c>
      <c r="EV111" s="385" t="str">
        <f t="shared" si="242"/>
        <v/>
      </c>
      <c r="EW111" s="385" t="str">
        <f t="shared" si="243"/>
        <v/>
      </c>
      <c r="EX111" s="387" t="str">
        <f>IF('Student DATA Entry'!I108="","",'Student DATA Entry'!I108)</f>
        <v/>
      </c>
      <c r="EY111" s="388" t="str">
        <f>IF('Student DATA Entry'!J108="","",'Student DATA Entry'!J108)</f>
        <v/>
      </c>
      <c r="EZ111" s="373" t="str">
        <f t="shared" si="244"/>
        <v xml:space="preserve">      </v>
      </c>
      <c r="FA111" s="373" t="str">
        <f t="shared" si="245"/>
        <v xml:space="preserve">      </v>
      </c>
      <c r="FB111" s="373" t="str">
        <f t="shared" si="246"/>
        <v xml:space="preserve">      </v>
      </c>
      <c r="FC111" s="373" t="str">
        <f t="shared" si="247"/>
        <v xml:space="preserve">              </v>
      </c>
      <c r="FD111" s="373" t="str">
        <f t="shared" si="248"/>
        <v xml:space="preserve"> </v>
      </c>
      <c r="FE111" s="484" t="str">
        <f t="shared" si="249"/>
        <v/>
      </c>
      <c r="FF111" s="390" t="str">
        <f t="shared" si="250"/>
        <v/>
      </c>
      <c r="FG111" s="483" t="str">
        <f t="shared" si="251"/>
        <v/>
      </c>
      <c r="FH111" s="392" t="str">
        <f t="shared" si="140"/>
        <v/>
      </c>
      <c r="FI111" s="482" t="str">
        <f t="shared" si="252"/>
        <v/>
      </c>
    </row>
    <row r="112" spans="1:165" s="393" customFormat="1" ht="22" customHeight="1">
      <c r="A112" s="375">
        <v>107</v>
      </c>
      <c r="B112" s="376" t="str">
        <f>IF('Marks Entry'!B114="","",VALUE('Marks Entry'!B114))</f>
        <v/>
      </c>
      <c r="C112" s="377" t="str">
        <f>IF('Marks Entry'!C114="","",'Marks Entry'!C114)</f>
        <v/>
      </c>
      <c r="D112" s="378" t="str">
        <f>IF('Marks Entry'!D114="","",'Marks Entry'!D114)</f>
        <v/>
      </c>
      <c r="E112" s="379" t="str">
        <f>IF('Marks Entry'!E114="","",'Marks Entry'!E114)</f>
        <v/>
      </c>
      <c r="F112" s="379" t="str">
        <f>IF('Marks Entry'!F114="","",'Marks Entry'!F114)</f>
        <v/>
      </c>
      <c r="G112" s="379" t="str">
        <f>IF('Marks Entry'!G114="","",'Marks Entry'!G114)</f>
        <v/>
      </c>
      <c r="H112" s="356" t="str">
        <f>IF('Marks Entry'!H114="","",'Marks Entry'!H114)</f>
        <v/>
      </c>
      <c r="I112" s="356" t="str">
        <f>IF('Marks Entry'!I114="","",'Marks Entry'!I114)</f>
        <v/>
      </c>
      <c r="J112" s="356" t="str">
        <f>IF('Marks Entry'!J114="","",'Marks Entry'!J114)</f>
        <v/>
      </c>
      <c r="K112" s="356" t="str">
        <f>IF('Marks Entry'!K114="","",'Marks Entry'!K114)</f>
        <v/>
      </c>
      <c r="L112" s="356" t="str">
        <f>IF('Marks Entry'!L114="","",'Marks Entry'!L114)</f>
        <v/>
      </c>
      <c r="M112" s="357" t="str">
        <f t="shared" si="141"/>
        <v/>
      </c>
      <c r="N112" s="380" t="str">
        <f t="shared" si="142"/>
        <v/>
      </c>
      <c r="O112" s="356" t="str">
        <f>IF('Marks Entry'!M114="","",'Marks Entry'!M114)</f>
        <v/>
      </c>
      <c r="P112" s="380" t="str">
        <f t="shared" si="143"/>
        <v/>
      </c>
      <c r="Q112" s="377" t="str">
        <f>IF(AND($B112="NSO",$E112="",O112=""),"",IF(AND('Marks Entry'!N114="AB"),"AB",IF(AND('Marks Entry'!N114="ML"),"RE",IF('Marks Entry'!N114="","",ROUNDUP('Marks Entry'!N114*30/100,0)))))</f>
        <v/>
      </c>
      <c r="R112" s="381" t="str">
        <f t="shared" si="144"/>
        <v/>
      </c>
      <c r="S112" s="361">
        <f t="shared" si="145"/>
        <v>0</v>
      </c>
      <c r="T112" s="361">
        <f t="shared" si="146"/>
        <v>0</v>
      </c>
      <c r="U112" s="362" t="str">
        <f t="shared" si="147"/>
        <v/>
      </c>
      <c r="V112" s="361" t="str">
        <f t="shared" si="148"/>
        <v/>
      </c>
      <c r="W112" s="361" t="str">
        <f t="shared" si="149"/>
        <v/>
      </c>
      <c r="X112" s="361" t="str">
        <f t="shared" si="150"/>
        <v/>
      </c>
      <c r="Y112" s="356" t="str">
        <f>IF('Marks Entry'!O114="","",'Marks Entry'!O114)</f>
        <v/>
      </c>
      <c r="Z112" s="356" t="str">
        <f>IF('Marks Entry'!P114="","",'Marks Entry'!P114)</f>
        <v/>
      </c>
      <c r="AA112" s="356" t="str">
        <f>IF('Marks Entry'!Q114="","",'Marks Entry'!Q114)</f>
        <v/>
      </c>
      <c r="AB112" s="357" t="str">
        <f t="shared" si="151"/>
        <v/>
      </c>
      <c r="AC112" s="380" t="str">
        <f t="shared" si="152"/>
        <v/>
      </c>
      <c r="AD112" s="356" t="str">
        <f>IF('Marks Entry'!R114="","",'Marks Entry'!R114)</f>
        <v/>
      </c>
      <c r="AE112" s="380" t="str">
        <f t="shared" si="153"/>
        <v/>
      </c>
      <c r="AF112" s="377" t="str">
        <f>IF(AND($B112="NSO",$E112=""),"",IF(AND('Marks Entry'!S114="AB"),"AB",IF(AND('Marks Entry'!S114="ML"),"RE",IF('Marks Entry'!S114="","",ROUNDUP('Marks Entry'!S114*30/100,0)))))</f>
        <v/>
      </c>
      <c r="AG112" s="381" t="str">
        <f t="shared" si="154"/>
        <v/>
      </c>
      <c r="AH112" s="361">
        <f t="shared" si="155"/>
        <v>0</v>
      </c>
      <c r="AI112" s="361">
        <f t="shared" si="156"/>
        <v>0</v>
      </c>
      <c r="AJ112" s="362" t="str">
        <f t="shared" si="157"/>
        <v/>
      </c>
      <c r="AK112" s="361" t="str">
        <f t="shared" si="158"/>
        <v/>
      </c>
      <c r="AL112" s="361" t="str">
        <f t="shared" si="159"/>
        <v/>
      </c>
      <c r="AM112" s="361" t="str">
        <f t="shared" si="160"/>
        <v/>
      </c>
      <c r="AN112" s="363" t="str">
        <f>IF('Marks Entry'!T114="","",'Marks Entry'!T114)</f>
        <v/>
      </c>
      <c r="AO112" s="356" t="str">
        <f>IF('Marks Entry'!V114="","",'Marks Entry'!V114)</f>
        <v/>
      </c>
      <c r="AP112" s="356" t="str">
        <f>IF('Marks Entry'!W114="","",'Marks Entry'!W114)</f>
        <v/>
      </c>
      <c r="AQ112" s="356" t="str">
        <f>IF('Marks Entry'!X114="","",'Marks Entry'!X114)</f>
        <v/>
      </c>
      <c r="AR112" s="357" t="str">
        <f t="shared" si="161"/>
        <v/>
      </c>
      <c r="AS112" s="380" t="str">
        <f t="shared" si="162"/>
        <v/>
      </c>
      <c r="AT112" s="356" t="str">
        <f>IF('Marks Entry'!Y114="","",'Marks Entry'!Y114)</f>
        <v/>
      </c>
      <c r="AU112" s="356" t="str">
        <f>IF('Marks Entry'!Z114="","",'Marks Entry'!Z114)</f>
        <v/>
      </c>
      <c r="AV112" s="356" t="str">
        <f t="shared" si="163"/>
        <v/>
      </c>
      <c r="AW112" s="380" t="str">
        <f t="shared" si="164"/>
        <v/>
      </c>
      <c r="AX112" s="377" t="str">
        <f>IF(AND($B112="NSO",$E112=""),"",IF(AND('Marks Entry'!AA114="AB",'Marks Entry'!AB114="AB"),"AB",IF(AND('Marks Entry'!AA114="ML",'Marks Entry'!AB114="ML"),"RE",IF('Marks Entry'!AA114="","",ROUNDUP(('Marks Entry'!AA114+'Marks Entry'!AB114)*30/100,0)))))</f>
        <v/>
      </c>
      <c r="AY112" s="381" t="str">
        <f t="shared" si="165"/>
        <v/>
      </c>
      <c r="AZ112" s="361">
        <f t="shared" si="166"/>
        <v>0</v>
      </c>
      <c r="BA112" s="361">
        <f t="shared" si="167"/>
        <v>0</v>
      </c>
      <c r="BB112" s="362" t="str">
        <f t="shared" si="168"/>
        <v/>
      </c>
      <c r="BC112" s="361" t="str">
        <f t="shared" si="169"/>
        <v/>
      </c>
      <c r="BD112" s="361" t="str">
        <f t="shared" si="170"/>
        <v/>
      </c>
      <c r="BE112" s="361" t="str">
        <f t="shared" si="171"/>
        <v/>
      </c>
      <c r="BF112" s="363" t="str">
        <f>IF('Marks Entry'!AC114="","",'Marks Entry'!AC114)</f>
        <v/>
      </c>
      <c r="BG112" s="356" t="str">
        <f>IF('Marks Entry'!AE114="","",'Marks Entry'!AE114)</f>
        <v/>
      </c>
      <c r="BH112" s="356" t="str">
        <f>IF('Marks Entry'!AF114="","",'Marks Entry'!AF114)</f>
        <v/>
      </c>
      <c r="BI112" s="356" t="str">
        <f>IF('Marks Entry'!AG114="","",'Marks Entry'!AG114)</f>
        <v/>
      </c>
      <c r="BJ112" s="357" t="str">
        <f t="shared" si="172"/>
        <v/>
      </c>
      <c r="BK112" s="380" t="str">
        <f t="shared" si="173"/>
        <v/>
      </c>
      <c r="BL112" s="356" t="str">
        <f>IF('Marks Entry'!AH114="","",'Marks Entry'!AH114)</f>
        <v/>
      </c>
      <c r="BM112" s="356" t="str">
        <f>IF('Marks Entry'!AI114="","",'Marks Entry'!AI114)</f>
        <v/>
      </c>
      <c r="BN112" s="356" t="str">
        <f t="shared" si="174"/>
        <v/>
      </c>
      <c r="BO112" s="380" t="str">
        <f t="shared" si="175"/>
        <v/>
      </c>
      <c r="BP112" s="377" t="str">
        <f>IF(AND($B112="NSO",$E112=""),"",IF(AND('Marks Entry'!AJ114="AB",'Marks Entry'!AK114="AB"),"AB",IF(AND('Marks Entry'!AJ114="ML",'Marks Entry'!AK114="ML"),"RE",IF('Marks Entry'!AJ114="","",ROUNDUP(('Marks Entry'!AJ114+'Marks Entry'!AK114)*30/100,0)))))</f>
        <v/>
      </c>
      <c r="BQ112" s="381" t="str">
        <f t="shared" si="176"/>
        <v/>
      </c>
      <c r="BR112" s="361">
        <f t="shared" si="177"/>
        <v>0</v>
      </c>
      <c r="BS112" s="361">
        <f t="shared" si="178"/>
        <v>0</v>
      </c>
      <c r="BT112" s="362" t="str">
        <f t="shared" si="179"/>
        <v/>
      </c>
      <c r="BU112" s="361" t="str">
        <f t="shared" si="180"/>
        <v/>
      </c>
      <c r="BV112" s="361" t="str">
        <f t="shared" si="181"/>
        <v/>
      </c>
      <c r="BW112" s="361" t="str">
        <f t="shared" si="182"/>
        <v/>
      </c>
      <c r="BX112" s="363" t="str">
        <f>IF('Marks Entry'!AL114="","",'Marks Entry'!AL114)</f>
        <v/>
      </c>
      <c r="BY112" s="356" t="str">
        <f>IF('Marks Entry'!AN114="","",'Marks Entry'!AN114)</f>
        <v/>
      </c>
      <c r="BZ112" s="356" t="str">
        <f>IF('Marks Entry'!AO114="","",'Marks Entry'!AO114)</f>
        <v/>
      </c>
      <c r="CA112" s="356" t="str">
        <f>IF('Marks Entry'!AP114="","",'Marks Entry'!AP114)</f>
        <v/>
      </c>
      <c r="CB112" s="357" t="str">
        <f t="shared" si="183"/>
        <v/>
      </c>
      <c r="CC112" s="380" t="str">
        <f t="shared" si="184"/>
        <v/>
      </c>
      <c r="CD112" s="356" t="str">
        <f>IF('Marks Entry'!AQ114="","",'Marks Entry'!AQ114)</f>
        <v/>
      </c>
      <c r="CE112" s="356" t="str">
        <f>IF('Marks Entry'!AR114="","",'Marks Entry'!AR114)</f>
        <v/>
      </c>
      <c r="CF112" s="356" t="str">
        <f t="shared" si="185"/>
        <v/>
      </c>
      <c r="CG112" s="380" t="str">
        <f t="shared" si="186"/>
        <v/>
      </c>
      <c r="CH112" s="377" t="str">
        <f>IF(AND($B112="NSO",$E112=""),"",IF(AND('Marks Entry'!AS114="AB",'Marks Entry'!AT114="AB"),"AB",IF(AND('Marks Entry'!AS114="ML",'Marks Entry'!AT114="ML"),"RE",IF('Marks Entry'!AS114="","",ROUNDUP(('Marks Entry'!AS114+'Marks Entry'!AT114)*30/100,0)))))</f>
        <v/>
      </c>
      <c r="CI112" s="381" t="str">
        <f t="shared" si="187"/>
        <v/>
      </c>
      <c r="CJ112" s="361">
        <f t="shared" si="188"/>
        <v>0</v>
      </c>
      <c r="CK112" s="361">
        <f t="shared" si="189"/>
        <v>0</v>
      </c>
      <c r="CL112" s="362" t="str">
        <f t="shared" si="190"/>
        <v/>
      </c>
      <c r="CM112" s="361" t="str">
        <f t="shared" si="191"/>
        <v/>
      </c>
      <c r="CN112" s="361" t="str">
        <f t="shared" si="192"/>
        <v/>
      </c>
      <c r="CO112" s="361" t="str">
        <f t="shared" si="193"/>
        <v/>
      </c>
      <c r="CP112" s="363" t="str">
        <f>IF('Marks Entry'!AU114="","",'Marks Entry'!AU114)</f>
        <v/>
      </c>
      <c r="CQ112" s="356" t="str">
        <f>IF('Marks Entry'!AW114="","",'Marks Entry'!AW114)</f>
        <v/>
      </c>
      <c r="CR112" s="356" t="str">
        <f>IF('Marks Entry'!AX114="","",'Marks Entry'!AX114)</f>
        <v/>
      </c>
      <c r="CS112" s="356" t="str">
        <f>IF('Marks Entry'!AY114="","",'Marks Entry'!AY114)</f>
        <v/>
      </c>
      <c r="CT112" s="357" t="str">
        <f t="shared" si="194"/>
        <v/>
      </c>
      <c r="CU112" s="380" t="str">
        <f t="shared" si="195"/>
        <v/>
      </c>
      <c r="CV112" s="356" t="str">
        <f>IF('Marks Entry'!AZ114="","",'Marks Entry'!AZ114)</f>
        <v/>
      </c>
      <c r="CW112" s="356" t="str">
        <f>IF('Marks Entry'!BA114="","",'Marks Entry'!BA114)</f>
        <v/>
      </c>
      <c r="CX112" s="356" t="str">
        <f t="shared" si="196"/>
        <v/>
      </c>
      <c r="CY112" s="380" t="str">
        <f t="shared" si="197"/>
        <v/>
      </c>
      <c r="CZ112" s="377" t="str">
        <f>IF(AND($B112="NSO",$E112=""),"",IF(AND('Marks Entry'!BB114="AB",'Marks Entry'!BC114="AB"),"AB",IF(AND('Marks Entry'!BB114="ML",'Marks Entry'!BC114="ML"),"RE",IF('Marks Entry'!BB114="","",ROUNDUP(('Marks Entry'!BB114+'Marks Entry'!BC114)*30/100,0)))))</f>
        <v/>
      </c>
      <c r="DA112" s="381" t="str">
        <f t="shared" si="198"/>
        <v/>
      </c>
      <c r="DB112" s="361">
        <f t="shared" si="199"/>
        <v>0</v>
      </c>
      <c r="DC112" s="361">
        <f t="shared" si="200"/>
        <v>0</v>
      </c>
      <c r="DD112" s="362" t="str">
        <f t="shared" si="201"/>
        <v/>
      </c>
      <c r="DE112" s="361" t="str">
        <f t="shared" si="202"/>
        <v/>
      </c>
      <c r="DF112" s="361" t="str">
        <f t="shared" si="203"/>
        <v/>
      </c>
      <c r="DG112" s="361" t="str">
        <f t="shared" si="204"/>
        <v/>
      </c>
      <c r="DH112" s="361">
        <f t="shared" si="205"/>
        <v>0</v>
      </c>
      <c r="DI112" s="382" t="str">
        <f t="shared" si="206"/>
        <v/>
      </c>
      <c r="DJ112" s="382" t="str">
        <f t="shared" si="207"/>
        <v/>
      </c>
      <c r="DK112" s="382" t="str">
        <f t="shared" si="208"/>
        <v/>
      </c>
      <c r="DL112" s="382" t="str">
        <f t="shared" si="209"/>
        <v/>
      </c>
      <c r="DM112" s="382" t="str">
        <f t="shared" si="210"/>
        <v/>
      </c>
      <c r="DN112" s="382" t="str">
        <f t="shared" si="211"/>
        <v/>
      </c>
      <c r="DO112" s="365">
        <f t="shared" si="212"/>
        <v>0</v>
      </c>
      <c r="DP112" s="365">
        <f t="shared" si="213"/>
        <v>0</v>
      </c>
      <c r="DQ112" s="365">
        <f t="shared" si="214"/>
        <v>0</v>
      </c>
      <c r="DR112" s="365">
        <f t="shared" si="215"/>
        <v>0</v>
      </c>
      <c r="DS112" s="365">
        <f t="shared" si="216"/>
        <v>0</v>
      </c>
      <c r="DT112" s="383" t="str">
        <f t="shared" si="217"/>
        <v/>
      </c>
      <c r="DU112" s="482" t="str">
        <f>IF('Marks Entry'!BD114="","",'Marks Entry'!BD114)</f>
        <v/>
      </c>
      <c r="DV112" s="482" t="str">
        <f>IF('Marks Entry'!BE114="","",'Marks Entry'!BE114)</f>
        <v/>
      </c>
      <c r="DW112" s="482" t="str">
        <f>IF('Marks Entry'!BF114="","",'Marks Entry'!BF114)</f>
        <v/>
      </c>
      <c r="DX112" s="384" t="str">
        <f t="shared" si="218"/>
        <v/>
      </c>
      <c r="DY112" s="356" t="str">
        <f t="shared" si="219"/>
        <v/>
      </c>
      <c r="DZ112" s="385" t="str">
        <f t="shared" si="220"/>
        <v/>
      </c>
      <c r="EA112" s="356" t="str">
        <f t="shared" si="221"/>
        <v/>
      </c>
      <c r="EB112" s="385" t="str">
        <f t="shared" si="222"/>
        <v/>
      </c>
      <c r="EC112" s="356" t="str">
        <f t="shared" si="223"/>
        <v/>
      </c>
      <c r="ED112" s="356" t="str">
        <f t="shared" si="224"/>
        <v/>
      </c>
      <c r="EE112" s="356" t="str">
        <f t="shared" si="225"/>
        <v/>
      </c>
      <c r="EF112" s="386" t="str">
        <f t="shared" si="226"/>
        <v/>
      </c>
      <c r="EG112" s="385" t="str">
        <f t="shared" si="227"/>
        <v/>
      </c>
      <c r="EH112" s="356" t="str">
        <f t="shared" si="228"/>
        <v/>
      </c>
      <c r="EI112" s="356" t="str">
        <f t="shared" si="229"/>
        <v/>
      </c>
      <c r="EJ112" s="356" t="str">
        <f t="shared" si="230"/>
        <v/>
      </c>
      <c r="EK112" s="356" t="str">
        <f t="shared" si="231"/>
        <v/>
      </c>
      <c r="EL112" s="385" t="str">
        <f t="shared" si="232"/>
        <v/>
      </c>
      <c r="EM112" s="356" t="str">
        <f t="shared" si="233"/>
        <v/>
      </c>
      <c r="EN112" s="356" t="str">
        <f t="shared" si="234"/>
        <v/>
      </c>
      <c r="EO112" s="356" t="str">
        <f t="shared" si="235"/>
        <v/>
      </c>
      <c r="EP112" s="356" t="str">
        <f t="shared" si="236"/>
        <v/>
      </c>
      <c r="EQ112" s="385" t="str">
        <f t="shared" si="237"/>
        <v/>
      </c>
      <c r="ER112" s="356" t="str">
        <f t="shared" si="238"/>
        <v/>
      </c>
      <c r="ES112" s="356" t="str">
        <f t="shared" si="239"/>
        <v/>
      </c>
      <c r="ET112" s="356" t="str">
        <f t="shared" si="240"/>
        <v/>
      </c>
      <c r="EU112" s="356" t="str">
        <f t="shared" si="241"/>
        <v/>
      </c>
      <c r="EV112" s="385" t="str">
        <f t="shared" si="242"/>
        <v/>
      </c>
      <c r="EW112" s="385" t="str">
        <f t="shared" si="243"/>
        <v/>
      </c>
      <c r="EX112" s="387" t="str">
        <f>IF('Student DATA Entry'!I109="","",'Student DATA Entry'!I109)</f>
        <v/>
      </c>
      <c r="EY112" s="388" t="str">
        <f>IF('Student DATA Entry'!J109="","",'Student DATA Entry'!J109)</f>
        <v/>
      </c>
      <c r="EZ112" s="373" t="str">
        <f t="shared" si="244"/>
        <v xml:space="preserve">      </v>
      </c>
      <c r="FA112" s="373" t="str">
        <f t="shared" si="245"/>
        <v xml:space="preserve">      </v>
      </c>
      <c r="FB112" s="373" t="str">
        <f t="shared" si="246"/>
        <v xml:space="preserve">      </v>
      </c>
      <c r="FC112" s="373" t="str">
        <f t="shared" si="247"/>
        <v xml:space="preserve">              </v>
      </c>
      <c r="FD112" s="373" t="str">
        <f t="shared" si="248"/>
        <v xml:space="preserve"> </v>
      </c>
      <c r="FE112" s="484" t="str">
        <f t="shared" si="249"/>
        <v/>
      </c>
      <c r="FF112" s="390" t="str">
        <f t="shared" si="250"/>
        <v/>
      </c>
      <c r="FG112" s="483" t="str">
        <f t="shared" si="251"/>
        <v/>
      </c>
      <c r="FH112" s="392" t="str">
        <f t="shared" si="140"/>
        <v/>
      </c>
      <c r="FI112" s="482" t="str">
        <f t="shared" si="252"/>
        <v/>
      </c>
    </row>
    <row r="113" spans="1:165" s="393" customFormat="1" ht="22" customHeight="1">
      <c r="A113" s="375">
        <v>108</v>
      </c>
      <c r="B113" s="376" t="str">
        <f>IF('Marks Entry'!B115="","",VALUE('Marks Entry'!B115))</f>
        <v/>
      </c>
      <c r="C113" s="377" t="str">
        <f>IF('Marks Entry'!C115="","",'Marks Entry'!C115)</f>
        <v/>
      </c>
      <c r="D113" s="378" t="str">
        <f>IF('Marks Entry'!D115="","",'Marks Entry'!D115)</f>
        <v/>
      </c>
      <c r="E113" s="379" t="str">
        <f>IF('Marks Entry'!E115="","",'Marks Entry'!E115)</f>
        <v/>
      </c>
      <c r="F113" s="379" t="str">
        <f>IF('Marks Entry'!F115="","",'Marks Entry'!F115)</f>
        <v/>
      </c>
      <c r="G113" s="379" t="str">
        <f>IF('Marks Entry'!G115="","",'Marks Entry'!G115)</f>
        <v/>
      </c>
      <c r="H113" s="356" t="str">
        <f>IF('Marks Entry'!H115="","",'Marks Entry'!H115)</f>
        <v/>
      </c>
      <c r="I113" s="356" t="str">
        <f>IF('Marks Entry'!I115="","",'Marks Entry'!I115)</f>
        <v/>
      </c>
      <c r="J113" s="356" t="str">
        <f>IF('Marks Entry'!J115="","",'Marks Entry'!J115)</f>
        <v/>
      </c>
      <c r="K113" s="356" t="str">
        <f>IF('Marks Entry'!K115="","",'Marks Entry'!K115)</f>
        <v/>
      </c>
      <c r="L113" s="356" t="str">
        <f>IF('Marks Entry'!L115="","",'Marks Entry'!L115)</f>
        <v/>
      </c>
      <c r="M113" s="357" t="str">
        <f t="shared" si="141"/>
        <v/>
      </c>
      <c r="N113" s="380" t="str">
        <f t="shared" si="142"/>
        <v/>
      </c>
      <c r="O113" s="356" t="str">
        <f>IF('Marks Entry'!M115="","",'Marks Entry'!M115)</f>
        <v/>
      </c>
      <c r="P113" s="380" t="str">
        <f t="shared" si="143"/>
        <v/>
      </c>
      <c r="Q113" s="377" t="str">
        <f>IF(AND($B113="NSO",$E113="",O113=""),"",IF(AND('Marks Entry'!N115="AB"),"AB",IF(AND('Marks Entry'!N115="ML"),"RE",IF('Marks Entry'!N115="","",ROUNDUP('Marks Entry'!N115*30/100,0)))))</f>
        <v/>
      </c>
      <c r="R113" s="381" t="str">
        <f t="shared" si="144"/>
        <v/>
      </c>
      <c r="S113" s="361">
        <f t="shared" si="145"/>
        <v>0</v>
      </c>
      <c r="T113" s="361">
        <f t="shared" si="146"/>
        <v>0</v>
      </c>
      <c r="U113" s="362" t="str">
        <f t="shared" si="147"/>
        <v/>
      </c>
      <c r="V113" s="361" t="str">
        <f t="shared" si="148"/>
        <v/>
      </c>
      <c r="W113" s="361" t="str">
        <f t="shared" si="149"/>
        <v/>
      </c>
      <c r="X113" s="361" t="str">
        <f t="shared" si="150"/>
        <v/>
      </c>
      <c r="Y113" s="356" t="str">
        <f>IF('Marks Entry'!O115="","",'Marks Entry'!O115)</f>
        <v/>
      </c>
      <c r="Z113" s="356" t="str">
        <f>IF('Marks Entry'!P115="","",'Marks Entry'!P115)</f>
        <v/>
      </c>
      <c r="AA113" s="356" t="str">
        <f>IF('Marks Entry'!Q115="","",'Marks Entry'!Q115)</f>
        <v/>
      </c>
      <c r="AB113" s="357" t="str">
        <f t="shared" si="151"/>
        <v/>
      </c>
      <c r="AC113" s="380" t="str">
        <f t="shared" si="152"/>
        <v/>
      </c>
      <c r="AD113" s="356" t="str">
        <f>IF('Marks Entry'!R115="","",'Marks Entry'!R115)</f>
        <v/>
      </c>
      <c r="AE113" s="380" t="str">
        <f t="shared" si="153"/>
        <v/>
      </c>
      <c r="AF113" s="377" t="str">
        <f>IF(AND($B113="NSO",$E113=""),"",IF(AND('Marks Entry'!S115="AB"),"AB",IF(AND('Marks Entry'!S115="ML"),"RE",IF('Marks Entry'!S115="","",ROUNDUP('Marks Entry'!S115*30/100,0)))))</f>
        <v/>
      </c>
      <c r="AG113" s="381" t="str">
        <f t="shared" si="154"/>
        <v/>
      </c>
      <c r="AH113" s="361">
        <f t="shared" si="155"/>
        <v>0</v>
      </c>
      <c r="AI113" s="361">
        <f t="shared" si="156"/>
        <v>0</v>
      </c>
      <c r="AJ113" s="362" t="str">
        <f t="shared" si="157"/>
        <v/>
      </c>
      <c r="AK113" s="361" t="str">
        <f t="shared" si="158"/>
        <v/>
      </c>
      <c r="AL113" s="361" t="str">
        <f t="shared" si="159"/>
        <v/>
      </c>
      <c r="AM113" s="361" t="str">
        <f t="shared" si="160"/>
        <v/>
      </c>
      <c r="AN113" s="363" t="str">
        <f>IF('Marks Entry'!T115="","",'Marks Entry'!T115)</f>
        <v/>
      </c>
      <c r="AO113" s="356" t="str">
        <f>IF('Marks Entry'!V115="","",'Marks Entry'!V115)</f>
        <v/>
      </c>
      <c r="AP113" s="356" t="str">
        <f>IF('Marks Entry'!W115="","",'Marks Entry'!W115)</f>
        <v/>
      </c>
      <c r="AQ113" s="356" t="str">
        <f>IF('Marks Entry'!X115="","",'Marks Entry'!X115)</f>
        <v/>
      </c>
      <c r="AR113" s="357" t="str">
        <f t="shared" si="161"/>
        <v/>
      </c>
      <c r="AS113" s="380" t="str">
        <f t="shared" si="162"/>
        <v/>
      </c>
      <c r="AT113" s="356" t="str">
        <f>IF('Marks Entry'!Y115="","",'Marks Entry'!Y115)</f>
        <v/>
      </c>
      <c r="AU113" s="356" t="str">
        <f>IF('Marks Entry'!Z115="","",'Marks Entry'!Z115)</f>
        <v/>
      </c>
      <c r="AV113" s="356" t="str">
        <f t="shared" si="163"/>
        <v/>
      </c>
      <c r="AW113" s="380" t="str">
        <f t="shared" si="164"/>
        <v/>
      </c>
      <c r="AX113" s="377" t="str">
        <f>IF(AND($B113="NSO",$E113=""),"",IF(AND('Marks Entry'!AA115="AB",'Marks Entry'!AB115="AB"),"AB",IF(AND('Marks Entry'!AA115="ML",'Marks Entry'!AB115="ML"),"RE",IF('Marks Entry'!AA115="","",ROUNDUP(('Marks Entry'!AA115+'Marks Entry'!AB115)*30/100,0)))))</f>
        <v/>
      </c>
      <c r="AY113" s="381" t="str">
        <f t="shared" si="165"/>
        <v/>
      </c>
      <c r="AZ113" s="361">
        <f t="shared" si="166"/>
        <v>0</v>
      </c>
      <c r="BA113" s="361">
        <f t="shared" si="167"/>
        <v>0</v>
      </c>
      <c r="BB113" s="362" t="str">
        <f t="shared" si="168"/>
        <v/>
      </c>
      <c r="BC113" s="361" t="str">
        <f t="shared" si="169"/>
        <v/>
      </c>
      <c r="BD113" s="361" t="str">
        <f t="shared" si="170"/>
        <v/>
      </c>
      <c r="BE113" s="361" t="str">
        <f t="shared" si="171"/>
        <v/>
      </c>
      <c r="BF113" s="363" t="str">
        <f>IF('Marks Entry'!AC115="","",'Marks Entry'!AC115)</f>
        <v/>
      </c>
      <c r="BG113" s="356" t="str">
        <f>IF('Marks Entry'!AE115="","",'Marks Entry'!AE115)</f>
        <v/>
      </c>
      <c r="BH113" s="356" t="str">
        <f>IF('Marks Entry'!AF115="","",'Marks Entry'!AF115)</f>
        <v/>
      </c>
      <c r="BI113" s="356" t="str">
        <f>IF('Marks Entry'!AG115="","",'Marks Entry'!AG115)</f>
        <v/>
      </c>
      <c r="BJ113" s="357" t="str">
        <f t="shared" si="172"/>
        <v/>
      </c>
      <c r="BK113" s="380" t="str">
        <f t="shared" si="173"/>
        <v/>
      </c>
      <c r="BL113" s="356" t="str">
        <f>IF('Marks Entry'!AH115="","",'Marks Entry'!AH115)</f>
        <v/>
      </c>
      <c r="BM113" s="356" t="str">
        <f>IF('Marks Entry'!AI115="","",'Marks Entry'!AI115)</f>
        <v/>
      </c>
      <c r="BN113" s="356" t="str">
        <f t="shared" si="174"/>
        <v/>
      </c>
      <c r="BO113" s="380" t="str">
        <f t="shared" si="175"/>
        <v/>
      </c>
      <c r="BP113" s="377" t="str">
        <f>IF(AND($B113="NSO",$E113=""),"",IF(AND('Marks Entry'!AJ115="AB",'Marks Entry'!AK115="AB"),"AB",IF(AND('Marks Entry'!AJ115="ML",'Marks Entry'!AK115="ML"),"RE",IF('Marks Entry'!AJ115="","",ROUNDUP(('Marks Entry'!AJ115+'Marks Entry'!AK115)*30/100,0)))))</f>
        <v/>
      </c>
      <c r="BQ113" s="381" t="str">
        <f t="shared" si="176"/>
        <v/>
      </c>
      <c r="BR113" s="361">
        <f t="shared" si="177"/>
        <v>0</v>
      </c>
      <c r="BS113" s="361">
        <f t="shared" si="178"/>
        <v>0</v>
      </c>
      <c r="BT113" s="362" t="str">
        <f t="shared" si="179"/>
        <v/>
      </c>
      <c r="BU113" s="361" t="str">
        <f t="shared" si="180"/>
        <v/>
      </c>
      <c r="BV113" s="361" t="str">
        <f t="shared" si="181"/>
        <v/>
      </c>
      <c r="BW113" s="361" t="str">
        <f t="shared" si="182"/>
        <v/>
      </c>
      <c r="BX113" s="363" t="str">
        <f>IF('Marks Entry'!AL115="","",'Marks Entry'!AL115)</f>
        <v/>
      </c>
      <c r="BY113" s="356" t="str">
        <f>IF('Marks Entry'!AN115="","",'Marks Entry'!AN115)</f>
        <v/>
      </c>
      <c r="BZ113" s="356" t="str">
        <f>IF('Marks Entry'!AO115="","",'Marks Entry'!AO115)</f>
        <v/>
      </c>
      <c r="CA113" s="356" t="str">
        <f>IF('Marks Entry'!AP115="","",'Marks Entry'!AP115)</f>
        <v/>
      </c>
      <c r="CB113" s="357" t="str">
        <f t="shared" si="183"/>
        <v/>
      </c>
      <c r="CC113" s="380" t="str">
        <f t="shared" si="184"/>
        <v/>
      </c>
      <c r="CD113" s="356" t="str">
        <f>IF('Marks Entry'!AQ115="","",'Marks Entry'!AQ115)</f>
        <v/>
      </c>
      <c r="CE113" s="356" t="str">
        <f>IF('Marks Entry'!AR115="","",'Marks Entry'!AR115)</f>
        <v/>
      </c>
      <c r="CF113" s="356" t="str">
        <f t="shared" si="185"/>
        <v/>
      </c>
      <c r="CG113" s="380" t="str">
        <f t="shared" si="186"/>
        <v/>
      </c>
      <c r="CH113" s="377" t="str">
        <f>IF(AND($B113="NSO",$E113=""),"",IF(AND('Marks Entry'!AS115="AB",'Marks Entry'!AT115="AB"),"AB",IF(AND('Marks Entry'!AS115="ML",'Marks Entry'!AT115="ML"),"RE",IF('Marks Entry'!AS115="","",ROUNDUP(('Marks Entry'!AS115+'Marks Entry'!AT115)*30/100,0)))))</f>
        <v/>
      </c>
      <c r="CI113" s="381" t="str">
        <f t="shared" si="187"/>
        <v/>
      </c>
      <c r="CJ113" s="361">
        <f t="shared" si="188"/>
        <v>0</v>
      </c>
      <c r="CK113" s="361">
        <f t="shared" si="189"/>
        <v>0</v>
      </c>
      <c r="CL113" s="362" t="str">
        <f t="shared" si="190"/>
        <v/>
      </c>
      <c r="CM113" s="361" t="str">
        <f t="shared" si="191"/>
        <v/>
      </c>
      <c r="CN113" s="361" t="str">
        <f t="shared" si="192"/>
        <v/>
      </c>
      <c r="CO113" s="361" t="str">
        <f t="shared" si="193"/>
        <v/>
      </c>
      <c r="CP113" s="363" t="str">
        <f>IF('Marks Entry'!AU115="","",'Marks Entry'!AU115)</f>
        <v/>
      </c>
      <c r="CQ113" s="356" t="str">
        <f>IF('Marks Entry'!AW115="","",'Marks Entry'!AW115)</f>
        <v/>
      </c>
      <c r="CR113" s="356" t="str">
        <f>IF('Marks Entry'!AX115="","",'Marks Entry'!AX115)</f>
        <v/>
      </c>
      <c r="CS113" s="356" t="str">
        <f>IF('Marks Entry'!AY115="","",'Marks Entry'!AY115)</f>
        <v/>
      </c>
      <c r="CT113" s="357" t="str">
        <f t="shared" si="194"/>
        <v/>
      </c>
      <c r="CU113" s="380" t="str">
        <f t="shared" si="195"/>
        <v/>
      </c>
      <c r="CV113" s="356" t="str">
        <f>IF('Marks Entry'!AZ115="","",'Marks Entry'!AZ115)</f>
        <v/>
      </c>
      <c r="CW113" s="356" t="str">
        <f>IF('Marks Entry'!BA115="","",'Marks Entry'!BA115)</f>
        <v/>
      </c>
      <c r="CX113" s="356" t="str">
        <f t="shared" si="196"/>
        <v/>
      </c>
      <c r="CY113" s="380" t="str">
        <f t="shared" si="197"/>
        <v/>
      </c>
      <c r="CZ113" s="377" t="str">
        <f>IF(AND($B113="NSO",$E113=""),"",IF(AND('Marks Entry'!BB115="AB",'Marks Entry'!BC115="AB"),"AB",IF(AND('Marks Entry'!BB115="ML",'Marks Entry'!BC115="ML"),"RE",IF('Marks Entry'!BB115="","",ROUNDUP(('Marks Entry'!BB115+'Marks Entry'!BC115)*30/100,0)))))</f>
        <v/>
      </c>
      <c r="DA113" s="381" t="str">
        <f t="shared" si="198"/>
        <v/>
      </c>
      <c r="DB113" s="361">
        <f t="shared" si="199"/>
        <v>0</v>
      </c>
      <c r="DC113" s="361">
        <f t="shared" si="200"/>
        <v>0</v>
      </c>
      <c r="DD113" s="362" t="str">
        <f t="shared" si="201"/>
        <v/>
      </c>
      <c r="DE113" s="361" t="str">
        <f t="shared" si="202"/>
        <v/>
      </c>
      <c r="DF113" s="361" t="str">
        <f t="shared" si="203"/>
        <v/>
      </c>
      <c r="DG113" s="361" t="str">
        <f t="shared" si="204"/>
        <v/>
      </c>
      <c r="DH113" s="361">
        <f t="shared" si="205"/>
        <v>0</v>
      </c>
      <c r="DI113" s="382" t="str">
        <f t="shared" si="206"/>
        <v/>
      </c>
      <c r="DJ113" s="382" t="str">
        <f t="shared" si="207"/>
        <v/>
      </c>
      <c r="DK113" s="382" t="str">
        <f t="shared" si="208"/>
        <v/>
      </c>
      <c r="DL113" s="382" t="str">
        <f t="shared" si="209"/>
        <v/>
      </c>
      <c r="DM113" s="382" t="str">
        <f t="shared" si="210"/>
        <v/>
      </c>
      <c r="DN113" s="382" t="str">
        <f t="shared" si="211"/>
        <v/>
      </c>
      <c r="DO113" s="365">
        <f t="shared" si="212"/>
        <v>0</v>
      </c>
      <c r="DP113" s="365">
        <f t="shared" si="213"/>
        <v>0</v>
      </c>
      <c r="DQ113" s="365">
        <f t="shared" si="214"/>
        <v>0</v>
      </c>
      <c r="DR113" s="365">
        <f t="shared" si="215"/>
        <v>0</v>
      </c>
      <c r="DS113" s="365">
        <f t="shared" si="216"/>
        <v>0</v>
      </c>
      <c r="DT113" s="383" t="str">
        <f t="shared" si="217"/>
        <v/>
      </c>
      <c r="DU113" s="482" t="str">
        <f>IF('Marks Entry'!BD115="","",'Marks Entry'!BD115)</f>
        <v/>
      </c>
      <c r="DV113" s="482" t="str">
        <f>IF('Marks Entry'!BE115="","",'Marks Entry'!BE115)</f>
        <v/>
      </c>
      <c r="DW113" s="482" t="str">
        <f>IF('Marks Entry'!BF115="","",'Marks Entry'!BF115)</f>
        <v/>
      </c>
      <c r="DX113" s="384" t="str">
        <f t="shared" si="218"/>
        <v/>
      </c>
      <c r="DY113" s="356" t="str">
        <f t="shared" si="219"/>
        <v/>
      </c>
      <c r="DZ113" s="385" t="str">
        <f t="shared" si="220"/>
        <v/>
      </c>
      <c r="EA113" s="356" t="str">
        <f t="shared" si="221"/>
        <v/>
      </c>
      <c r="EB113" s="385" t="str">
        <f t="shared" si="222"/>
        <v/>
      </c>
      <c r="EC113" s="356" t="str">
        <f t="shared" si="223"/>
        <v/>
      </c>
      <c r="ED113" s="356" t="str">
        <f t="shared" si="224"/>
        <v/>
      </c>
      <c r="EE113" s="356" t="str">
        <f t="shared" si="225"/>
        <v/>
      </c>
      <c r="EF113" s="386" t="str">
        <f t="shared" si="226"/>
        <v/>
      </c>
      <c r="EG113" s="385" t="str">
        <f t="shared" si="227"/>
        <v/>
      </c>
      <c r="EH113" s="356" t="str">
        <f t="shared" si="228"/>
        <v/>
      </c>
      <c r="EI113" s="356" t="str">
        <f t="shared" si="229"/>
        <v/>
      </c>
      <c r="EJ113" s="356" t="str">
        <f t="shared" si="230"/>
        <v/>
      </c>
      <c r="EK113" s="356" t="str">
        <f t="shared" si="231"/>
        <v/>
      </c>
      <c r="EL113" s="385" t="str">
        <f t="shared" si="232"/>
        <v/>
      </c>
      <c r="EM113" s="356" t="str">
        <f t="shared" si="233"/>
        <v/>
      </c>
      <c r="EN113" s="356" t="str">
        <f t="shared" si="234"/>
        <v/>
      </c>
      <c r="EO113" s="356" t="str">
        <f t="shared" si="235"/>
        <v/>
      </c>
      <c r="EP113" s="356" t="str">
        <f t="shared" si="236"/>
        <v/>
      </c>
      <c r="EQ113" s="385" t="str">
        <f t="shared" si="237"/>
        <v/>
      </c>
      <c r="ER113" s="356" t="str">
        <f t="shared" si="238"/>
        <v/>
      </c>
      <c r="ES113" s="356" t="str">
        <f t="shared" si="239"/>
        <v/>
      </c>
      <c r="ET113" s="356" t="str">
        <f t="shared" si="240"/>
        <v/>
      </c>
      <c r="EU113" s="356" t="str">
        <f t="shared" si="241"/>
        <v/>
      </c>
      <c r="EV113" s="385" t="str">
        <f t="shared" si="242"/>
        <v/>
      </c>
      <c r="EW113" s="385" t="str">
        <f t="shared" si="243"/>
        <v/>
      </c>
      <c r="EX113" s="387" t="str">
        <f>IF('Student DATA Entry'!I110="","",'Student DATA Entry'!I110)</f>
        <v/>
      </c>
      <c r="EY113" s="388" t="str">
        <f>IF('Student DATA Entry'!J110="","",'Student DATA Entry'!J110)</f>
        <v/>
      </c>
      <c r="EZ113" s="373" t="str">
        <f t="shared" si="244"/>
        <v xml:space="preserve">      </v>
      </c>
      <c r="FA113" s="373" t="str">
        <f t="shared" si="245"/>
        <v xml:space="preserve">      </v>
      </c>
      <c r="FB113" s="373" t="str">
        <f t="shared" si="246"/>
        <v xml:space="preserve">      </v>
      </c>
      <c r="FC113" s="373" t="str">
        <f t="shared" si="247"/>
        <v xml:space="preserve">              </v>
      </c>
      <c r="FD113" s="373" t="str">
        <f t="shared" si="248"/>
        <v xml:space="preserve"> </v>
      </c>
      <c r="FE113" s="484" t="str">
        <f t="shared" si="249"/>
        <v/>
      </c>
      <c r="FF113" s="390" t="str">
        <f t="shared" si="250"/>
        <v/>
      </c>
      <c r="FG113" s="483" t="str">
        <f t="shared" si="251"/>
        <v/>
      </c>
      <c r="FH113" s="392" t="str">
        <f t="shared" si="140"/>
        <v/>
      </c>
      <c r="FI113" s="482" t="str">
        <f t="shared" si="252"/>
        <v/>
      </c>
    </row>
    <row r="114" spans="1:165" s="393" customFormat="1" ht="22" customHeight="1">
      <c r="A114" s="375">
        <v>109</v>
      </c>
      <c r="B114" s="376" t="str">
        <f>IF('Marks Entry'!B116="","",VALUE('Marks Entry'!B116))</f>
        <v/>
      </c>
      <c r="C114" s="377" t="str">
        <f>IF('Marks Entry'!C116="","",'Marks Entry'!C116)</f>
        <v/>
      </c>
      <c r="D114" s="378" t="str">
        <f>IF('Marks Entry'!D116="","",'Marks Entry'!D116)</f>
        <v/>
      </c>
      <c r="E114" s="379" t="str">
        <f>IF('Marks Entry'!E116="","",'Marks Entry'!E116)</f>
        <v/>
      </c>
      <c r="F114" s="379" t="str">
        <f>IF('Marks Entry'!F116="","",'Marks Entry'!F116)</f>
        <v/>
      </c>
      <c r="G114" s="379" t="str">
        <f>IF('Marks Entry'!G116="","",'Marks Entry'!G116)</f>
        <v/>
      </c>
      <c r="H114" s="356" t="str">
        <f>IF('Marks Entry'!H116="","",'Marks Entry'!H116)</f>
        <v/>
      </c>
      <c r="I114" s="356" t="str">
        <f>IF('Marks Entry'!I116="","",'Marks Entry'!I116)</f>
        <v/>
      </c>
      <c r="J114" s="356" t="str">
        <f>IF('Marks Entry'!J116="","",'Marks Entry'!J116)</f>
        <v/>
      </c>
      <c r="K114" s="356" t="str">
        <f>IF('Marks Entry'!K116="","",'Marks Entry'!K116)</f>
        <v/>
      </c>
      <c r="L114" s="356" t="str">
        <f>IF('Marks Entry'!L116="","",'Marks Entry'!L116)</f>
        <v/>
      </c>
      <c r="M114" s="357" t="str">
        <f t="shared" si="141"/>
        <v/>
      </c>
      <c r="N114" s="380" t="str">
        <f t="shared" si="142"/>
        <v/>
      </c>
      <c r="O114" s="356" t="str">
        <f>IF('Marks Entry'!M116="","",'Marks Entry'!M116)</f>
        <v/>
      </c>
      <c r="P114" s="380" t="str">
        <f t="shared" si="143"/>
        <v/>
      </c>
      <c r="Q114" s="377" t="str">
        <f>IF(AND($B114="NSO",$E114="",O114=""),"",IF(AND('Marks Entry'!N116="AB"),"AB",IF(AND('Marks Entry'!N116="ML"),"RE",IF('Marks Entry'!N116="","",ROUNDUP('Marks Entry'!N116*30/100,0)))))</f>
        <v/>
      </c>
      <c r="R114" s="381" t="str">
        <f t="shared" si="144"/>
        <v/>
      </c>
      <c r="S114" s="361">
        <f t="shared" si="145"/>
        <v>0</v>
      </c>
      <c r="T114" s="361">
        <f t="shared" si="146"/>
        <v>0</v>
      </c>
      <c r="U114" s="362" t="str">
        <f t="shared" si="147"/>
        <v/>
      </c>
      <c r="V114" s="361" t="str">
        <f t="shared" si="148"/>
        <v/>
      </c>
      <c r="W114" s="361" t="str">
        <f t="shared" si="149"/>
        <v/>
      </c>
      <c r="X114" s="361" t="str">
        <f t="shared" si="150"/>
        <v/>
      </c>
      <c r="Y114" s="356" t="str">
        <f>IF('Marks Entry'!O116="","",'Marks Entry'!O116)</f>
        <v/>
      </c>
      <c r="Z114" s="356" t="str">
        <f>IF('Marks Entry'!P116="","",'Marks Entry'!P116)</f>
        <v/>
      </c>
      <c r="AA114" s="356" t="str">
        <f>IF('Marks Entry'!Q116="","",'Marks Entry'!Q116)</f>
        <v/>
      </c>
      <c r="AB114" s="357" t="str">
        <f t="shared" si="151"/>
        <v/>
      </c>
      <c r="AC114" s="380" t="str">
        <f t="shared" si="152"/>
        <v/>
      </c>
      <c r="AD114" s="356" t="str">
        <f>IF('Marks Entry'!R116="","",'Marks Entry'!R116)</f>
        <v/>
      </c>
      <c r="AE114" s="380" t="str">
        <f t="shared" si="153"/>
        <v/>
      </c>
      <c r="AF114" s="377" t="str">
        <f>IF(AND($B114="NSO",$E114=""),"",IF(AND('Marks Entry'!S116="AB"),"AB",IF(AND('Marks Entry'!S116="ML"),"RE",IF('Marks Entry'!S116="","",ROUNDUP('Marks Entry'!S116*30/100,0)))))</f>
        <v/>
      </c>
      <c r="AG114" s="381" t="str">
        <f t="shared" si="154"/>
        <v/>
      </c>
      <c r="AH114" s="361">
        <f t="shared" si="155"/>
        <v>0</v>
      </c>
      <c r="AI114" s="361">
        <f t="shared" si="156"/>
        <v>0</v>
      </c>
      <c r="AJ114" s="362" t="str">
        <f t="shared" si="157"/>
        <v/>
      </c>
      <c r="AK114" s="361" t="str">
        <f t="shared" si="158"/>
        <v/>
      </c>
      <c r="AL114" s="361" t="str">
        <f t="shared" si="159"/>
        <v/>
      </c>
      <c r="AM114" s="361" t="str">
        <f t="shared" si="160"/>
        <v/>
      </c>
      <c r="AN114" s="363" t="str">
        <f>IF('Marks Entry'!T116="","",'Marks Entry'!T116)</f>
        <v/>
      </c>
      <c r="AO114" s="356" t="str">
        <f>IF('Marks Entry'!V116="","",'Marks Entry'!V116)</f>
        <v/>
      </c>
      <c r="AP114" s="356" t="str">
        <f>IF('Marks Entry'!W116="","",'Marks Entry'!W116)</f>
        <v/>
      </c>
      <c r="AQ114" s="356" t="str">
        <f>IF('Marks Entry'!X116="","",'Marks Entry'!X116)</f>
        <v/>
      </c>
      <c r="AR114" s="357" t="str">
        <f t="shared" si="161"/>
        <v/>
      </c>
      <c r="AS114" s="380" t="str">
        <f t="shared" si="162"/>
        <v/>
      </c>
      <c r="AT114" s="356" t="str">
        <f>IF('Marks Entry'!Y116="","",'Marks Entry'!Y116)</f>
        <v/>
      </c>
      <c r="AU114" s="356" t="str">
        <f>IF('Marks Entry'!Z116="","",'Marks Entry'!Z116)</f>
        <v/>
      </c>
      <c r="AV114" s="356" t="str">
        <f t="shared" si="163"/>
        <v/>
      </c>
      <c r="AW114" s="380" t="str">
        <f t="shared" si="164"/>
        <v/>
      </c>
      <c r="AX114" s="377" t="str">
        <f>IF(AND($B114="NSO",$E114=""),"",IF(AND('Marks Entry'!AA116="AB",'Marks Entry'!AB116="AB"),"AB",IF(AND('Marks Entry'!AA116="ML",'Marks Entry'!AB116="ML"),"RE",IF('Marks Entry'!AA116="","",ROUNDUP(('Marks Entry'!AA116+'Marks Entry'!AB116)*30/100,0)))))</f>
        <v/>
      </c>
      <c r="AY114" s="381" t="str">
        <f t="shared" si="165"/>
        <v/>
      </c>
      <c r="AZ114" s="361">
        <f t="shared" si="166"/>
        <v>0</v>
      </c>
      <c r="BA114" s="361">
        <f t="shared" si="167"/>
        <v>0</v>
      </c>
      <c r="BB114" s="362" t="str">
        <f t="shared" si="168"/>
        <v/>
      </c>
      <c r="BC114" s="361" t="str">
        <f t="shared" si="169"/>
        <v/>
      </c>
      <c r="BD114" s="361" t="str">
        <f t="shared" si="170"/>
        <v/>
      </c>
      <c r="BE114" s="361" t="str">
        <f t="shared" si="171"/>
        <v/>
      </c>
      <c r="BF114" s="363" t="str">
        <f>IF('Marks Entry'!AC116="","",'Marks Entry'!AC116)</f>
        <v/>
      </c>
      <c r="BG114" s="356" t="str">
        <f>IF('Marks Entry'!AE116="","",'Marks Entry'!AE116)</f>
        <v/>
      </c>
      <c r="BH114" s="356" t="str">
        <f>IF('Marks Entry'!AF116="","",'Marks Entry'!AF116)</f>
        <v/>
      </c>
      <c r="BI114" s="356" t="str">
        <f>IF('Marks Entry'!AG116="","",'Marks Entry'!AG116)</f>
        <v/>
      </c>
      <c r="BJ114" s="357" t="str">
        <f t="shared" si="172"/>
        <v/>
      </c>
      <c r="BK114" s="380" t="str">
        <f t="shared" si="173"/>
        <v/>
      </c>
      <c r="BL114" s="356" t="str">
        <f>IF('Marks Entry'!AH116="","",'Marks Entry'!AH116)</f>
        <v/>
      </c>
      <c r="BM114" s="356" t="str">
        <f>IF('Marks Entry'!AI116="","",'Marks Entry'!AI116)</f>
        <v/>
      </c>
      <c r="BN114" s="356" t="str">
        <f t="shared" si="174"/>
        <v/>
      </c>
      <c r="BO114" s="380" t="str">
        <f t="shared" si="175"/>
        <v/>
      </c>
      <c r="BP114" s="377" t="str">
        <f>IF(AND($B114="NSO",$E114=""),"",IF(AND('Marks Entry'!AJ116="AB",'Marks Entry'!AK116="AB"),"AB",IF(AND('Marks Entry'!AJ116="ML",'Marks Entry'!AK116="ML"),"RE",IF('Marks Entry'!AJ116="","",ROUNDUP(('Marks Entry'!AJ116+'Marks Entry'!AK116)*30/100,0)))))</f>
        <v/>
      </c>
      <c r="BQ114" s="381" t="str">
        <f t="shared" si="176"/>
        <v/>
      </c>
      <c r="BR114" s="361">
        <f t="shared" si="177"/>
        <v>0</v>
      </c>
      <c r="BS114" s="361">
        <f t="shared" si="178"/>
        <v>0</v>
      </c>
      <c r="BT114" s="362" t="str">
        <f t="shared" si="179"/>
        <v/>
      </c>
      <c r="BU114" s="361" t="str">
        <f t="shared" si="180"/>
        <v/>
      </c>
      <c r="BV114" s="361" t="str">
        <f t="shared" si="181"/>
        <v/>
      </c>
      <c r="BW114" s="361" t="str">
        <f t="shared" si="182"/>
        <v/>
      </c>
      <c r="BX114" s="363" t="str">
        <f>IF('Marks Entry'!AL116="","",'Marks Entry'!AL116)</f>
        <v/>
      </c>
      <c r="BY114" s="356" t="str">
        <f>IF('Marks Entry'!AN116="","",'Marks Entry'!AN116)</f>
        <v/>
      </c>
      <c r="BZ114" s="356" t="str">
        <f>IF('Marks Entry'!AO116="","",'Marks Entry'!AO116)</f>
        <v/>
      </c>
      <c r="CA114" s="356" t="str">
        <f>IF('Marks Entry'!AP116="","",'Marks Entry'!AP116)</f>
        <v/>
      </c>
      <c r="CB114" s="357" t="str">
        <f t="shared" si="183"/>
        <v/>
      </c>
      <c r="CC114" s="380" t="str">
        <f t="shared" si="184"/>
        <v/>
      </c>
      <c r="CD114" s="356" t="str">
        <f>IF('Marks Entry'!AQ116="","",'Marks Entry'!AQ116)</f>
        <v/>
      </c>
      <c r="CE114" s="356" t="str">
        <f>IF('Marks Entry'!AR116="","",'Marks Entry'!AR116)</f>
        <v/>
      </c>
      <c r="CF114" s="356" t="str">
        <f t="shared" si="185"/>
        <v/>
      </c>
      <c r="CG114" s="380" t="str">
        <f t="shared" si="186"/>
        <v/>
      </c>
      <c r="CH114" s="377" t="str">
        <f>IF(AND($B114="NSO",$E114=""),"",IF(AND('Marks Entry'!AS116="AB",'Marks Entry'!AT116="AB"),"AB",IF(AND('Marks Entry'!AS116="ML",'Marks Entry'!AT116="ML"),"RE",IF('Marks Entry'!AS116="","",ROUNDUP(('Marks Entry'!AS116+'Marks Entry'!AT116)*30/100,0)))))</f>
        <v/>
      </c>
      <c r="CI114" s="381" t="str">
        <f t="shared" si="187"/>
        <v/>
      </c>
      <c r="CJ114" s="361">
        <f t="shared" si="188"/>
        <v>0</v>
      </c>
      <c r="CK114" s="361">
        <f t="shared" si="189"/>
        <v>0</v>
      </c>
      <c r="CL114" s="362" t="str">
        <f t="shared" si="190"/>
        <v/>
      </c>
      <c r="CM114" s="361" t="str">
        <f t="shared" si="191"/>
        <v/>
      </c>
      <c r="CN114" s="361" t="str">
        <f t="shared" si="192"/>
        <v/>
      </c>
      <c r="CO114" s="361" t="str">
        <f t="shared" si="193"/>
        <v/>
      </c>
      <c r="CP114" s="363" t="str">
        <f>IF('Marks Entry'!AU116="","",'Marks Entry'!AU116)</f>
        <v/>
      </c>
      <c r="CQ114" s="356" t="str">
        <f>IF('Marks Entry'!AW116="","",'Marks Entry'!AW116)</f>
        <v/>
      </c>
      <c r="CR114" s="356" t="str">
        <f>IF('Marks Entry'!AX116="","",'Marks Entry'!AX116)</f>
        <v/>
      </c>
      <c r="CS114" s="356" t="str">
        <f>IF('Marks Entry'!AY116="","",'Marks Entry'!AY116)</f>
        <v/>
      </c>
      <c r="CT114" s="357" t="str">
        <f t="shared" si="194"/>
        <v/>
      </c>
      <c r="CU114" s="380" t="str">
        <f t="shared" si="195"/>
        <v/>
      </c>
      <c r="CV114" s="356" t="str">
        <f>IF('Marks Entry'!AZ116="","",'Marks Entry'!AZ116)</f>
        <v/>
      </c>
      <c r="CW114" s="356" t="str">
        <f>IF('Marks Entry'!BA116="","",'Marks Entry'!BA116)</f>
        <v/>
      </c>
      <c r="CX114" s="356" t="str">
        <f t="shared" si="196"/>
        <v/>
      </c>
      <c r="CY114" s="380" t="str">
        <f t="shared" si="197"/>
        <v/>
      </c>
      <c r="CZ114" s="377" t="str">
        <f>IF(AND($B114="NSO",$E114=""),"",IF(AND('Marks Entry'!BB116="AB",'Marks Entry'!BC116="AB"),"AB",IF(AND('Marks Entry'!BB116="ML",'Marks Entry'!BC116="ML"),"RE",IF('Marks Entry'!BB116="","",ROUNDUP(('Marks Entry'!BB116+'Marks Entry'!BC116)*30/100,0)))))</f>
        <v/>
      </c>
      <c r="DA114" s="381" t="str">
        <f t="shared" si="198"/>
        <v/>
      </c>
      <c r="DB114" s="361">
        <f t="shared" si="199"/>
        <v>0</v>
      </c>
      <c r="DC114" s="361">
        <f t="shared" si="200"/>
        <v>0</v>
      </c>
      <c r="DD114" s="362" t="str">
        <f t="shared" si="201"/>
        <v/>
      </c>
      <c r="DE114" s="361" t="str">
        <f t="shared" si="202"/>
        <v/>
      </c>
      <c r="DF114" s="361" t="str">
        <f t="shared" si="203"/>
        <v/>
      </c>
      <c r="DG114" s="361" t="str">
        <f t="shared" si="204"/>
        <v/>
      </c>
      <c r="DH114" s="361">
        <f t="shared" si="205"/>
        <v>0</v>
      </c>
      <c r="DI114" s="382" t="str">
        <f t="shared" si="206"/>
        <v/>
      </c>
      <c r="DJ114" s="382" t="str">
        <f t="shared" si="207"/>
        <v/>
      </c>
      <c r="DK114" s="382" t="str">
        <f t="shared" si="208"/>
        <v/>
      </c>
      <c r="DL114" s="382" t="str">
        <f t="shared" si="209"/>
        <v/>
      </c>
      <c r="DM114" s="382" t="str">
        <f t="shared" si="210"/>
        <v/>
      </c>
      <c r="DN114" s="382" t="str">
        <f t="shared" si="211"/>
        <v/>
      </c>
      <c r="DO114" s="365">
        <f t="shared" si="212"/>
        <v>0</v>
      </c>
      <c r="DP114" s="365">
        <f t="shared" si="213"/>
        <v>0</v>
      </c>
      <c r="DQ114" s="365">
        <f t="shared" si="214"/>
        <v>0</v>
      </c>
      <c r="DR114" s="365">
        <f t="shared" si="215"/>
        <v>0</v>
      </c>
      <c r="DS114" s="365">
        <f t="shared" si="216"/>
        <v>0</v>
      </c>
      <c r="DT114" s="383" t="str">
        <f t="shared" si="217"/>
        <v/>
      </c>
      <c r="DU114" s="482" t="str">
        <f>IF('Marks Entry'!BD116="","",'Marks Entry'!BD116)</f>
        <v/>
      </c>
      <c r="DV114" s="482" t="str">
        <f>IF('Marks Entry'!BE116="","",'Marks Entry'!BE116)</f>
        <v/>
      </c>
      <c r="DW114" s="482" t="str">
        <f>IF('Marks Entry'!BF116="","",'Marks Entry'!BF116)</f>
        <v/>
      </c>
      <c r="DX114" s="384" t="str">
        <f t="shared" si="218"/>
        <v/>
      </c>
      <c r="DY114" s="356" t="str">
        <f t="shared" si="219"/>
        <v/>
      </c>
      <c r="DZ114" s="385" t="str">
        <f t="shared" si="220"/>
        <v/>
      </c>
      <c r="EA114" s="356" t="str">
        <f t="shared" si="221"/>
        <v/>
      </c>
      <c r="EB114" s="385" t="str">
        <f t="shared" si="222"/>
        <v/>
      </c>
      <c r="EC114" s="356" t="str">
        <f t="shared" si="223"/>
        <v/>
      </c>
      <c r="ED114" s="356" t="str">
        <f t="shared" si="224"/>
        <v/>
      </c>
      <c r="EE114" s="356" t="str">
        <f t="shared" si="225"/>
        <v/>
      </c>
      <c r="EF114" s="386" t="str">
        <f t="shared" si="226"/>
        <v/>
      </c>
      <c r="EG114" s="385" t="str">
        <f t="shared" si="227"/>
        <v/>
      </c>
      <c r="EH114" s="356" t="str">
        <f t="shared" si="228"/>
        <v/>
      </c>
      <c r="EI114" s="356" t="str">
        <f t="shared" si="229"/>
        <v/>
      </c>
      <c r="EJ114" s="356" t="str">
        <f t="shared" si="230"/>
        <v/>
      </c>
      <c r="EK114" s="356" t="str">
        <f t="shared" si="231"/>
        <v/>
      </c>
      <c r="EL114" s="385" t="str">
        <f t="shared" si="232"/>
        <v/>
      </c>
      <c r="EM114" s="356" t="str">
        <f t="shared" si="233"/>
        <v/>
      </c>
      <c r="EN114" s="356" t="str">
        <f t="shared" si="234"/>
        <v/>
      </c>
      <c r="EO114" s="356" t="str">
        <f t="shared" si="235"/>
        <v/>
      </c>
      <c r="EP114" s="356" t="str">
        <f t="shared" si="236"/>
        <v/>
      </c>
      <c r="EQ114" s="385" t="str">
        <f t="shared" si="237"/>
        <v/>
      </c>
      <c r="ER114" s="356" t="str">
        <f t="shared" si="238"/>
        <v/>
      </c>
      <c r="ES114" s="356" t="str">
        <f t="shared" si="239"/>
        <v/>
      </c>
      <c r="ET114" s="356" t="str">
        <f t="shared" si="240"/>
        <v/>
      </c>
      <c r="EU114" s="356" t="str">
        <f t="shared" si="241"/>
        <v/>
      </c>
      <c r="EV114" s="385" t="str">
        <f t="shared" si="242"/>
        <v/>
      </c>
      <c r="EW114" s="385" t="str">
        <f t="shared" si="243"/>
        <v/>
      </c>
      <c r="EX114" s="387" t="str">
        <f>IF('Student DATA Entry'!I111="","",'Student DATA Entry'!I111)</f>
        <v/>
      </c>
      <c r="EY114" s="388" t="str">
        <f>IF('Student DATA Entry'!J111="","",'Student DATA Entry'!J111)</f>
        <v/>
      </c>
      <c r="EZ114" s="373" t="str">
        <f t="shared" si="244"/>
        <v xml:space="preserve">      </v>
      </c>
      <c r="FA114" s="373" t="str">
        <f t="shared" si="245"/>
        <v xml:space="preserve">      </v>
      </c>
      <c r="FB114" s="373" t="str">
        <f t="shared" si="246"/>
        <v xml:space="preserve">      </v>
      </c>
      <c r="FC114" s="373" t="str">
        <f t="shared" si="247"/>
        <v xml:space="preserve">              </v>
      </c>
      <c r="FD114" s="373" t="str">
        <f t="shared" si="248"/>
        <v xml:space="preserve"> </v>
      </c>
      <c r="FE114" s="484" t="str">
        <f t="shared" si="249"/>
        <v/>
      </c>
      <c r="FF114" s="390" t="str">
        <f t="shared" si="250"/>
        <v/>
      </c>
      <c r="FG114" s="483" t="str">
        <f t="shared" si="251"/>
        <v/>
      </c>
      <c r="FH114" s="392" t="str">
        <f t="shared" si="140"/>
        <v/>
      </c>
      <c r="FI114" s="482" t="str">
        <f t="shared" si="252"/>
        <v/>
      </c>
    </row>
    <row r="115" spans="1:165" s="393" customFormat="1" ht="22" customHeight="1">
      <c r="A115" s="375">
        <v>110</v>
      </c>
      <c r="B115" s="376" t="str">
        <f>IF('Marks Entry'!B117="","",VALUE('Marks Entry'!B117))</f>
        <v/>
      </c>
      <c r="C115" s="377" t="str">
        <f>IF('Marks Entry'!C117="","",'Marks Entry'!C117)</f>
        <v/>
      </c>
      <c r="D115" s="378" t="str">
        <f>IF('Marks Entry'!D117="","",'Marks Entry'!D117)</f>
        <v/>
      </c>
      <c r="E115" s="379" t="str">
        <f>IF('Marks Entry'!E117="","",'Marks Entry'!E117)</f>
        <v/>
      </c>
      <c r="F115" s="379" t="str">
        <f>IF('Marks Entry'!F117="","",'Marks Entry'!F117)</f>
        <v/>
      </c>
      <c r="G115" s="379" t="str">
        <f>IF('Marks Entry'!G117="","",'Marks Entry'!G117)</f>
        <v/>
      </c>
      <c r="H115" s="356" t="str">
        <f>IF('Marks Entry'!H117="","",'Marks Entry'!H117)</f>
        <v/>
      </c>
      <c r="I115" s="356" t="str">
        <f>IF('Marks Entry'!I117="","",'Marks Entry'!I117)</f>
        <v/>
      </c>
      <c r="J115" s="356" t="str">
        <f>IF('Marks Entry'!J117="","",'Marks Entry'!J117)</f>
        <v/>
      </c>
      <c r="K115" s="356" t="str">
        <f>IF('Marks Entry'!K117="","",'Marks Entry'!K117)</f>
        <v/>
      </c>
      <c r="L115" s="356" t="str">
        <f>IF('Marks Entry'!L117="","",'Marks Entry'!L117)</f>
        <v/>
      </c>
      <c r="M115" s="357" t="str">
        <f t="shared" si="141"/>
        <v/>
      </c>
      <c r="N115" s="380" t="str">
        <f t="shared" si="142"/>
        <v/>
      </c>
      <c r="O115" s="356" t="str">
        <f>IF('Marks Entry'!M117="","",'Marks Entry'!M117)</f>
        <v/>
      </c>
      <c r="P115" s="380" t="str">
        <f t="shared" si="143"/>
        <v/>
      </c>
      <c r="Q115" s="377" t="str">
        <f>IF(AND($B115="NSO",$E115="",O115=""),"",IF(AND('Marks Entry'!N117="AB"),"AB",IF(AND('Marks Entry'!N117="ML"),"RE",IF('Marks Entry'!N117="","",ROUNDUP('Marks Entry'!N117*30/100,0)))))</f>
        <v/>
      </c>
      <c r="R115" s="381" t="str">
        <f t="shared" si="144"/>
        <v/>
      </c>
      <c r="S115" s="361">
        <f t="shared" si="145"/>
        <v>0</v>
      </c>
      <c r="T115" s="361">
        <f t="shared" si="146"/>
        <v>0</v>
      </c>
      <c r="U115" s="362" t="str">
        <f t="shared" si="147"/>
        <v/>
      </c>
      <c r="V115" s="361" t="str">
        <f t="shared" si="148"/>
        <v/>
      </c>
      <c r="W115" s="361" t="str">
        <f t="shared" si="149"/>
        <v/>
      </c>
      <c r="X115" s="361" t="str">
        <f t="shared" si="150"/>
        <v/>
      </c>
      <c r="Y115" s="356" t="str">
        <f>IF('Marks Entry'!O117="","",'Marks Entry'!O117)</f>
        <v/>
      </c>
      <c r="Z115" s="356" t="str">
        <f>IF('Marks Entry'!P117="","",'Marks Entry'!P117)</f>
        <v/>
      </c>
      <c r="AA115" s="356" t="str">
        <f>IF('Marks Entry'!Q117="","",'Marks Entry'!Q117)</f>
        <v/>
      </c>
      <c r="AB115" s="357" t="str">
        <f t="shared" si="151"/>
        <v/>
      </c>
      <c r="AC115" s="380" t="str">
        <f t="shared" si="152"/>
        <v/>
      </c>
      <c r="AD115" s="356" t="str">
        <f>IF('Marks Entry'!R117="","",'Marks Entry'!R117)</f>
        <v/>
      </c>
      <c r="AE115" s="380" t="str">
        <f t="shared" si="153"/>
        <v/>
      </c>
      <c r="AF115" s="377" t="str">
        <f>IF(AND($B115="NSO",$E115=""),"",IF(AND('Marks Entry'!S117="AB"),"AB",IF(AND('Marks Entry'!S117="ML"),"RE",IF('Marks Entry'!S117="","",ROUNDUP('Marks Entry'!S117*30/100,0)))))</f>
        <v/>
      </c>
      <c r="AG115" s="381" t="str">
        <f t="shared" si="154"/>
        <v/>
      </c>
      <c r="AH115" s="361">
        <f t="shared" si="155"/>
        <v>0</v>
      </c>
      <c r="AI115" s="361">
        <f t="shared" si="156"/>
        <v>0</v>
      </c>
      <c r="AJ115" s="362" t="str">
        <f t="shared" si="157"/>
        <v/>
      </c>
      <c r="AK115" s="361" t="str">
        <f t="shared" si="158"/>
        <v/>
      </c>
      <c r="AL115" s="361" t="str">
        <f t="shared" si="159"/>
        <v/>
      </c>
      <c r="AM115" s="361" t="str">
        <f t="shared" si="160"/>
        <v/>
      </c>
      <c r="AN115" s="363" t="str">
        <f>IF('Marks Entry'!T117="","",'Marks Entry'!T117)</f>
        <v/>
      </c>
      <c r="AO115" s="356" t="str">
        <f>IF('Marks Entry'!V117="","",'Marks Entry'!V117)</f>
        <v/>
      </c>
      <c r="AP115" s="356" t="str">
        <f>IF('Marks Entry'!W117="","",'Marks Entry'!W117)</f>
        <v/>
      </c>
      <c r="AQ115" s="356" t="str">
        <f>IF('Marks Entry'!X117="","",'Marks Entry'!X117)</f>
        <v/>
      </c>
      <c r="AR115" s="357" t="str">
        <f t="shared" si="161"/>
        <v/>
      </c>
      <c r="AS115" s="380" t="str">
        <f t="shared" si="162"/>
        <v/>
      </c>
      <c r="AT115" s="356" t="str">
        <f>IF('Marks Entry'!Y117="","",'Marks Entry'!Y117)</f>
        <v/>
      </c>
      <c r="AU115" s="356" t="str">
        <f>IF('Marks Entry'!Z117="","",'Marks Entry'!Z117)</f>
        <v/>
      </c>
      <c r="AV115" s="356" t="str">
        <f t="shared" si="163"/>
        <v/>
      </c>
      <c r="AW115" s="380" t="str">
        <f t="shared" si="164"/>
        <v/>
      </c>
      <c r="AX115" s="377" t="str">
        <f>IF(AND($B115="NSO",$E115=""),"",IF(AND('Marks Entry'!AA117="AB",'Marks Entry'!AB117="AB"),"AB",IF(AND('Marks Entry'!AA117="ML",'Marks Entry'!AB117="ML"),"RE",IF('Marks Entry'!AA117="","",ROUNDUP(('Marks Entry'!AA117+'Marks Entry'!AB117)*30/100,0)))))</f>
        <v/>
      </c>
      <c r="AY115" s="381" t="str">
        <f t="shared" si="165"/>
        <v/>
      </c>
      <c r="AZ115" s="361">
        <f t="shared" si="166"/>
        <v>0</v>
      </c>
      <c r="BA115" s="361">
        <f t="shared" si="167"/>
        <v>0</v>
      </c>
      <c r="BB115" s="362" t="str">
        <f t="shared" si="168"/>
        <v/>
      </c>
      <c r="BC115" s="361" t="str">
        <f t="shared" si="169"/>
        <v/>
      </c>
      <c r="BD115" s="361" t="str">
        <f t="shared" si="170"/>
        <v/>
      </c>
      <c r="BE115" s="361" t="str">
        <f t="shared" si="171"/>
        <v/>
      </c>
      <c r="BF115" s="363" t="str">
        <f>IF('Marks Entry'!AC117="","",'Marks Entry'!AC117)</f>
        <v/>
      </c>
      <c r="BG115" s="356" t="str">
        <f>IF('Marks Entry'!AE117="","",'Marks Entry'!AE117)</f>
        <v/>
      </c>
      <c r="BH115" s="356" t="str">
        <f>IF('Marks Entry'!AF117="","",'Marks Entry'!AF117)</f>
        <v/>
      </c>
      <c r="BI115" s="356" t="str">
        <f>IF('Marks Entry'!AG117="","",'Marks Entry'!AG117)</f>
        <v/>
      </c>
      <c r="BJ115" s="357" t="str">
        <f t="shared" si="172"/>
        <v/>
      </c>
      <c r="BK115" s="380" t="str">
        <f t="shared" si="173"/>
        <v/>
      </c>
      <c r="BL115" s="356" t="str">
        <f>IF('Marks Entry'!AH117="","",'Marks Entry'!AH117)</f>
        <v/>
      </c>
      <c r="BM115" s="356" t="str">
        <f>IF('Marks Entry'!AI117="","",'Marks Entry'!AI117)</f>
        <v/>
      </c>
      <c r="BN115" s="356" t="str">
        <f t="shared" si="174"/>
        <v/>
      </c>
      <c r="BO115" s="380" t="str">
        <f t="shared" si="175"/>
        <v/>
      </c>
      <c r="BP115" s="377" t="str">
        <f>IF(AND($B115="NSO",$E115=""),"",IF(AND('Marks Entry'!AJ117="AB",'Marks Entry'!AK117="AB"),"AB",IF(AND('Marks Entry'!AJ117="ML",'Marks Entry'!AK117="ML"),"RE",IF('Marks Entry'!AJ117="","",ROUNDUP(('Marks Entry'!AJ117+'Marks Entry'!AK117)*30/100,0)))))</f>
        <v/>
      </c>
      <c r="BQ115" s="381" t="str">
        <f t="shared" si="176"/>
        <v/>
      </c>
      <c r="BR115" s="361">
        <f t="shared" si="177"/>
        <v>0</v>
      </c>
      <c r="BS115" s="361">
        <f t="shared" si="178"/>
        <v>0</v>
      </c>
      <c r="BT115" s="362" t="str">
        <f t="shared" si="179"/>
        <v/>
      </c>
      <c r="BU115" s="361" t="str">
        <f t="shared" si="180"/>
        <v/>
      </c>
      <c r="BV115" s="361" t="str">
        <f t="shared" si="181"/>
        <v/>
      </c>
      <c r="BW115" s="361" t="str">
        <f t="shared" si="182"/>
        <v/>
      </c>
      <c r="BX115" s="363" t="str">
        <f>IF('Marks Entry'!AL117="","",'Marks Entry'!AL117)</f>
        <v/>
      </c>
      <c r="BY115" s="356" t="str">
        <f>IF('Marks Entry'!AN117="","",'Marks Entry'!AN117)</f>
        <v/>
      </c>
      <c r="BZ115" s="356" t="str">
        <f>IF('Marks Entry'!AO117="","",'Marks Entry'!AO117)</f>
        <v/>
      </c>
      <c r="CA115" s="356" t="str">
        <f>IF('Marks Entry'!AP117="","",'Marks Entry'!AP117)</f>
        <v/>
      </c>
      <c r="CB115" s="357" t="str">
        <f t="shared" si="183"/>
        <v/>
      </c>
      <c r="CC115" s="380" t="str">
        <f t="shared" si="184"/>
        <v/>
      </c>
      <c r="CD115" s="356" t="str">
        <f>IF('Marks Entry'!AQ117="","",'Marks Entry'!AQ117)</f>
        <v/>
      </c>
      <c r="CE115" s="356" t="str">
        <f>IF('Marks Entry'!AR117="","",'Marks Entry'!AR117)</f>
        <v/>
      </c>
      <c r="CF115" s="356" t="str">
        <f t="shared" si="185"/>
        <v/>
      </c>
      <c r="CG115" s="380" t="str">
        <f t="shared" si="186"/>
        <v/>
      </c>
      <c r="CH115" s="377" t="str">
        <f>IF(AND($B115="NSO",$E115=""),"",IF(AND('Marks Entry'!AS117="AB",'Marks Entry'!AT117="AB"),"AB",IF(AND('Marks Entry'!AS117="ML",'Marks Entry'!AT117="ML"),"RE",IF('Marks Entry'!AS117="","",ROUNDUP(('Marks Entry'!AS117+'Marks Entry'!AT117)*30/100,0)))))</f>
        <v/>
      </c>
      <c r="CI115" s="381" t="str">
        <f t="shared" si="187"/>
        <v/>
      </c>
      <c r="CJ115" s="361">
        <f t="shared" si="188"/>
        <v>0</v>
      </c>
      <c r="CK115" s="361">
        <f t="shared" si="189"/>
        <v>0</v>
      </c>
      <c r="CL115" s="362" t="str">
        <f t="shared" si="190"/>
        <v/>
      </c>
      <c r="CM115" s="361" t="str">
        <f t="shared" si="191"/>
        <v/>
      </c>
      <c r="CN115" s="361" t="str">
        <f t="shared" si="192"/>
        <v/>
      </c>
      <c r="CO115" s="361" t="str">
        <f t="shared" si="193"/>
        <v/>
      </c>
      <c r="CP115" s="363" t="str">
        <f>IF('Marks Entry'!AU117="","",'Marks Entry'!AU117)</f>
        <v/>
      </c>
      <c r="CQ115" s="356" t="str">
        <f>IF('Marks Entry'!AW117="","",'Marks Entry'!AW117)</f>
        <v/>
      </c>
      <c r="CR115" s="356" t="str">
        <f>IF('Marks Entry'!AX117="","",'Marks Entry'!AX117)</f>
        <v/>
      </c>
      <c r="CS115" s="356" t="str">
        <f>IF('Marks Entry'!AY117="","",'Marks Entry'!AY117)</f>
        <v/>
      </c>
      <c r="CT115" s="357" t="str">
        <f t="shared" si="194"/>
        <v/>
      </c>
      <c r="CU115" s="380" t="str">
        <f t="shared" si="195"/>
        <v/>
      </c>
      <c r="CV115" s="356" t="str">
        <f>IF('Marks Entry'!AZ117="","",'Marks Entry'!AZ117)</f>
        <v/>
      </c>
      <c r="CW115" s="356" t="str">
        <f>IF('Marks Entry'!BA117="","",'Marks Entry'!BA117)</f>
        <v/>
      </c>
      <c r="CX115" s="356" t="str">
        <f t="shared" si="196"/>
        <v/>
      </c>
      <c r="CY115" s="380" t="str">
        <f t="shared" si="197"/>
        <v/>
      </c>
      <c r="CZ115" s="377" t="str">
        <f>IF(AND($B115="NSO",$E115=""),"",IF(AND('Marks Entry'!BB117="AB",'Marks Entry'!BC117="AB"),"AB",IF(AND('Marks Entry'!BB117="ML",'Marks Entry'!BC117="ML"),"RE",IF('Marks Entry'!BB117="","",ROUNDUP(('Marks Entry'!BB117+'Marks Entry'!BC117)*30/100,0)))))</f>
        <v/>
      </c>
      <c r="DA115" s="381" t="str">
        <f t="shared" si="198"/>
        <v/>
      </c>
      <c r="DB115" s="361">
        <f t="shared" si="199"/>
        <v>0</v>
      </c>
      <c r="DC115" s="361">
        <f t="shared" si="200"/>
        <v>0</v>
      </c>
      <c r="DD115" s="362" t="str">
        <f t="shared" si="201"/>
        <v/>
      </c>
      <c r="DE115" s="361" t="str">
        <f t="shared" si="202"/>
        <v/>
      </c>
      <c r="DF115" s="361" t="str">
        <f t="shared" si="203"/>
        <v/>
      </c>
      <c r="DG115" s="361" t="str">
        <f t="shared" si="204"/>
        <v/>
      </c>
      <c r="DH115" s="361">
        <f t="shared" si="205"/>
        <v>0</v>
      </c>
      <c r="DI115" s="382" t="str">
        <f t="shared" si="206"/>
        <v/>
      </c>
      <c r="DJ115" s="382" t="str">
        <f t="shared" si="207"/>
        <v/>
      </c>
      <c r="DK115" s="382" t="str">
        <f t="shared" si="208"/>
        <v/>
      </c>
      <c r="DL115" s="382" t="str">
        <f t="shared" si="209"/>
        <v/>
      </c>
      <c r="DM115" s="382" t="str">
        <f t="shared" si="210"/>
        <v/>
      </c>
      <c r="DN115" s="382" t="str">
        <f t="shared" si="211"/>
        <v/>
      </c>
      <c r="DO115" s="365">
        <f t="shared" si="212"/>
        <v>0</v>
      </c>
      <c r="DP115" s="365">
        <f t="shared" si="213"/>
        <v>0</v>
      </c>
      <c r="DQ115" s="365">
        <f t="shared" si="214"/>
        <v>0</v>
      </c>
      <c r="DR115" s="365">
        <f t="shared" si="215"/>
        <v>0</v>
      </c>
      <c r="DS115" s="365">
        <f t="shared" si="216"/>
        <v>0</v>
      </c>
      <c r="DT115" s="383" t="str">
        <f t="shared" si="217"/>
        <v/>
      </c>
      <c r="DU115" s="482" t="str">
        <f>IF('Marks Entry'!BD117="","",'Marks Entry'!BD117)</f>
        <v/>
      </c>
      <c r="DV115" s="482" t="str">
        <f>IF('Marks Entry'!BE117="","",'Marks Entry'!BE117)</f>
        <v/>
      </c>
      <c r="DW115" s="482" t="str">
        <f>IF('Marks Entry'!BF117="","",'Marks Entry'!BF117)</f>
        <v/>
      </c>
      <c r="DX115" s="384" t="str">
        <f t="shared" si="218"/>
        <v/>
      </c>
      <c r="DY115" s="356" t="str">
        <f t="shared" si="219"/>
        <v/>
      </c>
      <c r="DZ115" s="385" t="str">
        <f t="shared" si="220"/>
        <v/>
      </c>
      <c r="EA115" s="356" t="str">
        <f t="shared" si="221"/>
        <v/>
      </c>
      <c r="EB115" s="385" t="str">
        <f t="shared" si="222"/>
        <v/>
      </c>
      <c r="EC115" s="356" t="str">
        <f t="shared" si="223"/>
        <v/>
      </c>
      <c r="ED115" s="356" t="str">
        <f t="shared" si="224"/>
        <v/>
      </c>
      <c r="EE115" s="356" t="str">
        <f t="shared" si="225"/>
        <v/>
      </c>
      <c r="EF115" s="386" t="str">
        <f t="shared" si="226"/>
        <v/>
      </c>
      <c r="EG115" s="385" t="str">
        <f t="shared" si="227"/>
        <v/>
      </c>
      <c r="EH115" s="356" t="str">
        <f t="shared" si="228"/>
        <v/>
      </c>
      <c r="EI115" s="356" t="str">
        <f t="shared" si="229"/>
        <v/>
      </c>
      <c r="EJ115" s="356" t="str">
        <f t="shared" si="230"/>
        <v/>
      </c>
      <c r="EK115" s="356" t="str">
        <f t="shared" si="231"/>
        <v/>
      </c>
      <c r="EL115" s="385" t="str">
        <f t="shared" si="232"/>
        <v/>
      </c>
      <c r="EM115" s="356" t="str">
        <f t="shared" si="233"/>
        <v/>
      </c>
      <c r="EN115" s="356" t="str">
        <f t="shared" si="234"/>
        <v/>
      </c>
      <c r="EO115" s="356" t="str">
        <f t="shared" si="235"/>
        <v/>
      </c>
      <c r="EP115" s="356" t="str">
        <f t="shared" si="236"/>
        <v/>
      </c>
      <c r="EQ115" s="385" t="str">
        <f t="shared" si="237"/>
        <v/>
      </c>
      <c r="ER115" s="356" t="str">
        <f t="shared" si="238"/>
        <v/>
      </c>
      <c r="ES115" s="356" t="str">
        <f t="shared" si="239"/>
        <v/>
      </c>
      <c r="ET115" s="356" t="str">
        <f t="shared" si="240"/>
        <v/>
      </c>
      <c r="EU115" s="356" t="str">
        <f t="shared" si="241"/>
        <v/>
      </c>
      <c r="EV115" s="385" t="str">
        <f t="shared" si="242"/>
        <v/>
      </c>
      <c r="EW115" s="385" t="str">
        <f t="shared" si="243"/>
        <v/>
      </c>
      <c r="EX115" s="387" t="str">
        <f>IF('Student DATA Entry'!I112="","",'Student DATA Entry'!I112)</f>
        <v/>
      </c>
      <c r="EY115" s="388" t="str">
        <f>IF('Student DATA Entry'!J112="","",'Student DATA Entry'!J112)</f>
        <v/>
      </c>
      <c r="EZ115" s="373" t="str">
        <f t="shared" si="244"/>
        <v xml:space="preserve">      </v>
      </c>
      <c r="FA115" s="373" t="str">
        <f t="shared" si="245"/>
        <v xml:space="preserve">      </v>
      </c>
      <c r="FB115" s="373" t="str">
        <f t="shared" si="246"/>
        <v xml:space="preserve">      </v>
      </c>
      <c r="FC115" s="373" t="str">
        <f t="shared" si="247"/>
        <v xml:space="preserve">              </v>
      </c>
      <c r="FD115" s="373" t="str">
        <f t="shared" si="248"/>
        <v xml:space="preserve"> </v>
      </c>
      <c r="FE115" s="484" t="str">
        <f t="shared" si="249"/>
        <v/>
      </c>
      <c r="FF115" s="390" t="str">
        <f t="shared" si="250"/>
        <v/>
      </c>
      <c r="FG115" s="483" t="str">
        <f t="shared" si="251"/>
        <v/>
      </c>
      <c r="FH115" s="392" t="str">
        <f t="shared" si="140"/>
        <v/>
      </c>
      <c r="FI115" s="482" t="str">
        <f t="shared" si="252"/>
        <v/>
      </c>
    </row>
    <row r="116" spans="1:165" s="393" customFormat="1" ht="22" customHeight="1">
      <c r="A116" s="375">
        <v>111</v>
      </c>
      <c r="B116" s="376" t="str">
        <f>IF('Marks Entry'!B118="","",VALUE('Marks Entry'!B118))</f>
        <v/>
      </c>
      <c r="C116" s="377" t="str">
        <f>IF('Marks Entry'!C118="","",'Marks Entry'!C118)</f>
        <v/>
      </c>
      <c r="D116" s="378" t="str">
        <f>IF('Marks Entry'!D118="","",'Marks Entry'!D118)</f>
        <v/>
      </c>
      <c r="E116" s="379" t="str">
        <f>IF('Marks Entry'!E118="","",'Marks Entry'!E118)</f>
        <v/>
      </c>
      <c r="F116" s="379" t="str">
        <f>IF('Marks Entry'!F118="","",'Marks Entry'!F118)</f>
        <v/>
      </c>
      <c r="G116" s="379" t="str">
        <f>IF('Marks Entry'!G118="","",'Marks Entry'!G118)</f>
        <v/>
      </c>
      <c r="H116" s="356" t="str">
        <f>IF('Marks Entry'!H118="","",'Marks Entry'!H118)</f>
        <v/>
      </c>
      <c r="I116" s="356" t="str">
        <f>IF('Marks Entry'!I118="","",'Marks Entry'!I118)</f>
        <v/>
      </c>
      <c r="J116" s="356" t="str">
        <f>IF('Marks Entry'!J118="","",'Marks Entry'!J118)</f>
        <v/>
      </c>
      <c r="K116" s="356" t="str">
        <f>IF('Marks Entry'!K118="","",'Marks Entry'!K118)</f>
        <v/>
      </c>
      <c r="L116" s="356" t="str">
        <f>IF('Marks Entry'!L118="","",'Marks Entry'!L118)</f>
        <v/>
      </c>
      <c r="M116" s="357" t="str">
        <f t="shared" si="141"/>
        <v/>
      </c>
      <c r="N116" s="380" t="str">
        <f t="shared" si="142"/>
        <v/>
      </c>
      <c r="O116" s="356" t="str">
        <f>IF('Marks Entry'!M118="","",'Marks Entry'!M118)</f>
        <v/>
      </c>
      <c r="P116" s="380" t="str">
        <f t="shared" si="143"/>
        <v/>
      </c>
      <c r="Q116" s="377" t="str">
        <f>IF(AND($B116="NSO",$E116="",O116=""),"",IF(AND('Marks Entry'!N118="AB"),"AB",IF(AND('Marks Entry'!N118="ML"),"RE",IF('Marks Entry'!N118="","",ROUNDUP('Marks Entry'!N118*30/100,0)))))</f>
        <v/>
      </c>
      <c r="R116" s="381" t="str">
        <f t="shared" si="144"/>
        <v/>
      </c>
      <c r="S116" s="361">
        <f t="shared" si="145"/>
        <v>0</v>
      </c>
      <c r="T116" s="361">
        <f t="shared" si="146"/>
        <v>0</v>
      </c>
      <c r="U116" s="362" t="str">
        <f t="shared" si="147"/>
        <v/>
      </c>
      <c r="V116" s="361" t="str">
        <f t="shared" si="148"/>
        <v/>
      </c>
      <c r="W116" s="361" t="str">
        <f t="shared" si="149"/>
        <v/>
      </c>
      <c r="X116" s="361" t="str">
        <f t="shared" si="150"/>
        <v/>
      </c>
      <c r="Y116" s="356" t="str">
        <f>IF('Marks Entry'!O118="","",'Marks Entry'!O118)</f>
        <v/>
      </c>
      <c r="Z116" s="356" t="str">
        <f>IF('Marks Entry'!P118="","",'Marks Entry'!P118)</f>
        <v/>
      </c>
      <c r="AA116" s="356" t="str">
        <f>IF('Marks Entry'!Q118="","",'Marks Entry'!Q118)</f>
        <v/>
      </c>
      <c r="AB116" s="357" t="str">
        <f t="shared" si="151"/>
        <v/>
      </c>
      <c r="AC116" s="380" t="str">
        <f t="shared" si="152"/>
        <v/>
      </c>
      <c r="AD116" s="356" t="str">
        <f>IF('Marks Entry'!R118="","",'Marks Entry'!R118)</f>
        <v/>
      </c>
      <c r="AE116" s="380" t="str">
        <f t="shared" si="153"/>
        <v/>
      </c>
      <c r="AF116" s="377" t="str">
        <f>IF(AND($B116="NSO",$E116=""),"",IF(AND('Marks Entry'!S118="AB"),"AB",IF(AND('Marks Entry'!S118="ML"),"RE",IF('Marks Entry'!S118="","",ROUNDUP('Marks Entry'!S118*30/100,0)))))</f>
        <v/>
      </c>
      <c r="AG116" s="381" t="str">
        <f t="shared" si="154"/>
        <v/>
      </c>
      <c r="AH116" s="361">
        <f t="shared" si="155"/>
        <v>0</v>
      </c>
      <c r="AI116" s="361">
        <f t="shared" si="156"/>
        <v>0</v>
      </c>
      <c r="AJ116" s="362" t="str">
        <f t="shared" si="157"/>
        <v/>
      </c>
      <c r="AK116" s="361" t="str">
        <f t="shared" si="158"/>
        <v/>
      </c>
      <c r="AL116" s="361" t="str">
        <f t="shared" si="159"/>
        <v/>
      </c>
      <c r="AM116" s="361" t="str">
        <f t="shared" si="160"/>
        <v/>
      </c>
      <c r="AN116" s="363" t="str">
        <f>IF('Marks Entry'!T118="","",'Marks Entry'!T118)</f>
        <v/>
      </c>
      <c r="AO116" s="356" t="str">
        <f>IF('Marks Entry'!V118="","",'Marks Entry'!V118)</f>
        <v/>
      </c>
      <c r="AP116" s="356" t="str">
        <f>IF('Marks Entry'!W118="","",'Marks Entry'!W118)</f>
        <v/>
      </c>
      <c r="AQ116" s="356" t="str">
        <f>IF('Marks Entry'!X118="","",'Marks Entry'!X118)</f>
        <v/>
      </c>
      <c r="AR116" s="357" t="str">
        <f t="shared" si="161"/>
        <v/>
      </c>
      <c r="AS116" s="380" t="str">
        <f t="shared" si="162"/>
        <v/>
      </c>
      <c r="AT116" s="356" t="str">
        <f>IF('Marks Entry'!Y118="","",'Marks Entry'!Y118)</f>
        <v/>
      </c>
      <c r="AU116" s="356" t="str">
        <f>IF('Marks Entry'!Z118="","",'Marks Entry'!Z118)</f>
        <v/>
      </c>
      <c r="AV116" s="356" t="str">
        <f t="shared" si="163"/>
        <v/>
      </c>
      <c r="AW116" s="380" t="str">
        <f t="shared" si="164"/>
        <v/>
      </c>
      <c r="AX116" s="377" t="str">
        <f>IF(AND($B116="NSO",$E116=""),"",IF(AND('Marks Entry'!AA118="AB",'Marks Entry'!AB118="AB"),"AB",IF(AND('Marks Entry'!AA118="ML",'Marks Entry'!AB118="ML"),"RE",IF('Marks Entry'!AA118="","",ROUNDUP(('Marks Entry'!AA118+'Marks Entry'!AB118)*30/100,0)))))</f>
        <v/>
      </c>
      <c r="AY116" s="381" t="str">
        <f t="shared" si="165"/>
        <v/>
      </c>
      <c r="AZ116" s="361">
        <f t="shared" si="166"/>
        <v>0</v>
      </c>
      <c r="BA116" s="361">
        <f t="shared" si="167"/>
        <v>0</v>
      </c>
      <c r="BB116" s="362" t="str">
        <f t="shared" si="168"/>
        <v/>
      </c>
      <c r="BC116" s="361" t="str">
        <f t="shared" si="169"/>
        <v/>
      </c>
      <c r="BD116" s="361" t="str">
        <f t="shared" si="170"/>
        <v/>
      </c>
      <c r="BE116" s="361" t="str">
        <f t="shared" si="171"/>
        <v/>
      </c>
      <c r="BF116" s="363" t="str">
        <f>IF('Marks Entry'!AC118="","",'Marks Entry'!AC118)</f>
        <v/>
      </c>
      <c r="BG116" s="356" t="str">
        <f>IF('Marks Entry'!AE118="","",'Marks Entry'!AE118)</f>
        <v/>
      </c>
      <c r="BH116" s="356" t="str">
        <f>IF('Marks Entry'!AF118="","",'Marks Entry'!AF118)</f>
        <v/>
      </c>
      <c r="BI116" s="356" t="str">
        <f>IF('Marks Entry'!AG118="","",'Marks Entry'!AG118)</f>
        <v/>
      </c>
      <c r="BJ116" s="357" t="str">
        <f t="shared" si="172"/>
        <v/>
      </c>
      <c r="BK116" s="380" t="str">
        <f t="shared" si="173"/>
        <v/>
      </c>
      <c r="BL116" s="356" t="str">
        <f>IF('Marks Entry'!AH118="","",'Marks Entry'!AH118)</f>
        <v/>
      </c>
      <c r="BM116" s="356" t="str">
        <f>IF('Marks Entry'!AI118="","",'Marks Entry'!AI118)</f>
        <v/>
      </c>
      <c r="BN116" s="356" t="str">
        <f t="shared" si="174"/>
        <v/>
      </c>
      <c r="BO116" s="380" t="str">
        <f t="shared" si="175"/>
        <v/>
      </c>
      <c r="BP116" s="377" t="str">
        <f>IF(AND($B116="NSO",$E116=""),"",IF(AND('Marks Entry'!AJ118="AB",'Marks Entry'!AK118="AB"),"AB",IF(AND('Marks Entry'!AJ118="ML",'Marks Entry'!AK118="ML"),"RE",IF('Marks Entry'!AJ118="","",ROUNDUP(('Marks Entry'!AJ118+'Marks Entry'!AK118)*30/100,0)))))</f>
        <v/>
      </c>
      <c r="BQ116" s="381" t="str">
        <f t="shared" si="176"/>
        <v/>
      </c>
      <c r="BR116" s="361">
        <f t="shared" si="177"/>
        <v>0</v>
      </c>
      <c r="BS116" s="361">
        <f t="shared" si="178"/>
        <v>0</v>
      </c>
      <c r="BT116" s="362" t="str">
        <f t="shared" si="179"/>
        <v/>
      </c>
      <c r="BU116" s="361" t="str">
        <f t="shared" si="180"/>
        <v/>
      </c>
      <c r="BV116" s="361" t="str">
        <f t="shared" si="181"/>
        <v/>
      </c>
      <c r="BW116" s="361" t="str">
        <f t="shared" si="182"/>
        <v/>
      </c>
      <c r="BX116" s="363" t="str">
        <f>IF('Marks Entry'!AL118="","",'Marks Entry'!AL118)</f>
        <v/>
      </c>
      <c r="BY116" s="356" t="str">
        <f>IF('Marks Entry'!AN118="","",'Marks Entry'!AN118)</f>
        <v/>
      </c>
      <c r="BZ116" s="356" t="str">
        <f>IF('Marks Entry'!AO118="","",'Marks Entry'!AO118)</f>
        <v/>
      </c>
      <c r="CA116" s="356" t="str">
        <f>IF('Marks Entry'!AP118="","",'Marks Entry'!AP118)</f>
        <v/>
      </c>
      <c r="CB116" s="357" t="str">
        <f t="shared" si="183"/>
        <v/>
      </c>
      <c r="CC116" s="380" t="str">
        <f t="shared" si="184"/>
        <v/>
      </c>
      <c r="CD116" s="356" t="str">
        <f>IF('Marks Entry'!AQ118="","",'Marks Entry'!AQ118)</f>
        <v/>
      </c>
      <c r="CE116" s="356" t="str">
        <f>IF('Marks Entry'!AR118="","",'Marks Entry'!AR118)</f>
        <v/>
      </c>
      <c r="CF116" s="356" t="str">
        <f t="shared" si="185"/>
        <v/>
      </c>
      <c r="CG116" s="380" t="str">
        <f t="shared" si="186"/>
        <v/>
      </c>
      <c r="CH116" s="377" t="str">
        <f>IF(AND($B116="NSO",$E116=""),"",IF(AND('Marks Entry'!AS118="AB",'Marks Entry'!AT118="AB"),"AB",IF(AND('Marks Entry'!AS118="ML",'Marks Entry'!AT118="ML"),"RE",IF('Marks Entry'!AS118="","",ROUNDUP(('Marks Entry'!AS118+'Marks Entry'!AT118)*30/100,0)))))</f>
        <v/>
      </c>
      <c r="CI116" s="381" t="str">
        <f t="shared" si="187"/>
        <v/>
      </c>
      <c r="CJ116" s="361">
        <f t="shared" si="188"/>
        <v>0</v>
      </c>
      <c r="CK116" s="361">
        <f t="shared" si="189"/>
        <v>0</v>
      </c>
      <c r="CL116" s="362" t="str">
        <f t="shared" si="190"/>
        <v/>
      </c>
      <c r="CM116" s="361" t="str">
        <f t="shared" si="191"/>
        <v/>
      </c>
      <c r="CN116" s="361" t="str">
        <f t="shared" si="192"/>
        <v/>
      </c>
      <c r="CO116" s="361" t="str">
        <f t="shared" si="193"/>
        <v/>
      </c>
      <c r="CP116" s="363" t="str">
        <f>IF('Marks Entry'!AU118="","",'Marks Entry'!AU118)</f>
        <v/>
      </c>
      <c r="CQ116" s="356" t="str">
        <f>IF('Marks Entry'!AW118="","",'Marks Entry'!AW118)</f>
        <v/>
      </c>
      <c r="CR116" s="356" t="str">
        <f>IF('Marks Entry'!AX118="","",'Marks Entry'!AX118)</f>
        <v/>
      </c>
      <c r="CS116" s="356" t="str">
        <f>IF('Marks Entry'!AY118="","",'Marks Entry'!AY118)</f>
        <v/>
      </c>
      <c r="CT116" s="357" t="str">
        <f t="shared" si="194"/>
        <v/>
      </c>
      <c r="CU116" s="380" t="str">
        <f t="shared" si="195"/>
        <v/>
      </c>
      <c r="CV116" s="356" t="str">
        <f>IF('Marks Entry'!AZ118="","",'Marks Entry'!AZ118)</f>
        <v/>
      </c>
      <c r="CW116" s="356" t="str">
        <f>IF('Marks Entry'!BA118="","",'Marks Entry'!BA118)</f>
        <v/>
      </c>
      <c r="CX116" s="356" t="str">
        <f t="shared" si="196"/>
        <v/>
      </c>
      <c r="CY116" s="380" t="str">
        <f t="shared" si="197"/>
        <v/>
      </c>
      <c r="CZ116" s="377" t="str">
        <f>IF(AND($B116="NSO",$E116=""),"",IF(AND('Marks Entry'!BB118="AB",'Marks Entry'!BC118="AB"),"AB",IF(AND('Marks Entry'!BB118="ML",'Marks Entry'!BC118="ML"),"RE",IF('Marks Entry'!BB118="","",ROUNDUP(('Marks Entry'!BB118+'Marks Entry'!BC118)*30/100,0)))))</f>
        <v/>
      </c>
      <c r="DA116" s="381" t="str">
        <f t="shared" si="198"/>
        <v/>
      </c>
      <c r="DB116" s="361">
        <f t="shared" si="199"/>
        <v>0</v>
      </c>
      <c r="DC116" s="361">
        <f t="shared" si="200"/>
        <v>0</v>
      </c>
      <c r="DD116" s="362" t="str">
        <f t="shared" si="201"/>
        <v/>
      </c>
      <c r="DE116" s="361" t="str">
        <f t="shared" si="202"/>
        <v/>
      </c>
      <c r="DF116" s="361" t="str">
        <f t="shared" si="203"/>
        <v/>
      </c>
      <c r="DG116" s="361" t="str">
        <f t="shared" si="204"/>
        <v/>
      </c>
      <c r="DH116" s="361">
        <f t="shared" si="205"/>
        <v>0</v>
      </c>
      <c r="DI116" s="382" t="str">
        <f t="shared" si="206"/>
        <v/>
      </c>
      <c r="DJ116" s="382" t="str">
        <f t="shared" si="207"/>
        <v/>
      </c>
      <c r="DK116" s="382" t="str">
        <f t="shared" si="208"/>
        <v/>
      </c>
      <c r="DL116" s="382" t="str">
        <f t="shared" si="209"/>
        <v/>
      </c>
      <c r="DM116" s="382" t="str">
        <f t="shared" si="210"/>
        <v/>
      </c>
      <c r="DN116" s="382" t="str">
        <f t="shared" si="211"/>
        <v/>
      </c>
      <c r="DO116" s="365">
        <f t="shared" si="212"/>
        <v>0</v>
      </c>
      <c r="DP116" s="365">
        <f t="shared" si="213"/>
        <v>0</v>
      </c>
      <c r="DQ116" s="365">
        <f t="shared" si="214"/>
        <v>0</v>
      </c>
      <c r="DR116" s="365">
        <f t="shared" si="215"/>
        <v>0</v>
      </c>
      <c r="DS116" s="365">
        <f t="shared" si="216"/>
        <v>0</v>
      </c>
      <c r="DT116" s="383" t="str">
        <f t="shared" si="217"/>
        <v/>
      </c>
      <c r="DU116" s="482" t="str">
        <f>IF('Marks Entry'!BD118="","",'Marks Entry'!BD118)</f>
        <v/>
      </c>
      <c r="DV116" s="482" t="str">
        <f>IF('Marks Entry'!BE118="","",'Marks Entry'!BE118)</f>
        <v/>
      </c>
      <c r="DW116" s="482" t="str">
        <f>IF('Marks Entry'!BF118="","",'Marks Entry'!BF118)</f>
        <v/>
      </c>
      <c r="DX116" s="384" t="str">
        <f t="shared" si="218"/>
        <v/>
      </c>
      <c r="DY116" s="356" t="str">
        <f t="shared" si="219"/>
        <v/>
      </c>
      <c r="DZ116" s="385" t="str">
        <f t="shared" si="220"/>
        <v/>
      </c>
      <c r="EA116" s="356" t="str">
        <f t="shared" si="221"/>
        <v/>
      </c>
      <c r="EB116" s="385" t="str">
        <f t="shared" si="222"/>
        <v/>
      </c>
      <c r="EC116" s="356" t="str">
        <f t="shared" si="223"/>
        <v/>
      </c>
      <c r="ED116" s="356" t="str">
        <f t="shared" si="224"/>
        <v/>
      </c>
      <c r="EE116" s="356" t="str">
        <f t="shared" si="225"/>
        <v/>
      </c>
      <c r="EF116" s="386" t="str">
        <f t="shared" si="226"/>
        <v/>
      </c>
      <c r="EG116" s="385" t="str">
        <f t="shared" si="227"/>
        <v/>
      </c>
      <c r="EH116" s="356" t="str">
        <f t="shared" si="228"/>
        <v/>
      </c>
      <c r="EI116" s="356" t="str">
        <f t="shared" si="229"/>
        <v/>
      </c>
      <c r="EJ116" s="356" t="str">
        <f t="shared" si="230"/>
        <v/>
      </c>
      <c r="EK116" s="356" t="str">
        <f t="shared" si="231"/>
        <v/>
      </c>
      <c r="EL116" s="385" t="str">
        <f t="shared" si="232"/>
        <v/>
      </c>
      <c r="EM116" s="356" t="str">
        <f t="shared" si="233"/>
        <v/>
      </c>
      <c r="EN116" s="356" t="str">
        <f t="shared" si="234"/>
        <v/>
      </c>
      <c r="EO116" s="356" t="str">
        <f t="shared" si="235"/>
        <v/>
      </c>
      <c r="EP116" s="356" t="str">
        <f t="shared" si="236"/>
        <v/>
      </c>
      <c r="EQ116" s="385" t="str">
        <f t="shared" si="237"/>
        <v/>
      </c>
      <c r="ER116" s="356" t="str">
        <f t="shared" si="238"/>
        <v/>
      </c>
      <c r="ES116" s="356" t="str">
        <f t="shared" si="239"/>
        <v/>
      </c>
      <c r="ET116" s="356" t="str">
        <f t="shared" si="240"/>
        <v/>
      </c>
      <c r="EU116" s="356" t="str">
        <f t="shared" si="241"/>
        <v/>
      </c>
      <c r="EV116" s="385" t="str">
        <f t="shared" si="242"/>
        <v/>
      </c>
      <c r="EW116" s="385" t="str">
        <f t="shared" si="243"/>
        <v/>
      </c>
      <c r="EX116" s="387" t="str">
        <f>IF('Student DATA Entry'!I113="","",'Student DATA Entry'!I113)</f>
        <v/>
      </c>
      <c r="EY116" s="388" t="str">
        <f>IF('Student DATA Entry'!J113="","",'Student DATA Entry'!J113)</f>
        <v/>
      </c>
      <c r="EZ116" s="373" t="str">
        <f t="shared" si="244"/>
        <v xml:space="preserve">      </v>
      </c>
      <c r="FA116" s="373" t="str">
        <f t="shared" si="245"/>
        <v xml:space="preserve">      </v>
      </c>
      <c r="FB116" s="373" t="str">
        <f t="shared" si="246"/>
        <v xml:space="preserve">      </v>
      </c>
      <c r="FC116" s="373" t="str">
        <f t="shared" si="247"/>
        <v xml:space="preserve">              </v>
      </c>
      <c r="FD116" s="373" t="str">
        <f t="shared" si="248"/>
        <v xml:space="preserve"> </v>
      </c>
      <c r="FE116" s="484" t="str">
        <f t="shared" si="249"/>
        <v/>
      </c>
      <c r="FF116" s="390" t="str">
        <f t="shared" si="250"/>
        <v/>
      </c>
      <c r="FG116" s="483" t="str">
        <f t="shared" si="251"/>
        <v/>
      </c>
      <c r="FH116" s="392" t="str">
        <f t="shared" si="140"/>
        <v/>
      </c>
      <c r="FI116" s="482" t="str">
        <f t="shared" si="252"/>
        <v/>
      </c>
    </row>
    <row r="117" spans="1:165" s="393" customFormat="1" ht="22" customHeight="1">
      <c r="A117" s="375">
        <v>112</v>
      </c>
      <c r="B117" s="376" t="str">
        <f>IF('Marks Entry'!B119="","",VALUE('Marks Entry'!B119))</f>
        <v/>
      </c>
      <c r="C117" s="377" t="str">
        <f>IF('Marks Entry'!C119="","",'Marks Entry'!C119)</f>
        <v/>
      </c>
      <c r="D117" s="378" t="str">
        <f>IF('Marks Entry'!D119="","",'Marks Entry'!D119)</f>
        <v/>
      </c>
      <c r="E117" s="379" t="str">
        <f>IF('Marks Entry'!E119="","",'Marks Entry'!E119)</f>
        <v/>
      </c>
      <c r="F117" s="379" t="str">
        <f>IF('Marks Entry'!F119="","",'Marks Entry'!F119)</f>
        <v/>
      </c>
      <c r="G117" s="379" t="str">
        <f>IF('Marks Entry'!G119="","",'Marks Entry'!G119)</f>
        <v/>
      </c>
      <c r="H117" s="356" t="str">
        <f>IF('Marks Entry'!H119="","",'Marks Entry'!H119)</f>
        <v/>
      </c>
      <c r="I117" s="356" t="str">
        <f>IF('Marks Entry'!I119="","",'Marks Entry'!I119)</f>
        <v/>
      </c>
      <c r="J117" s="356" t="str">
        <f>IF('Marks Entry'!J119="","",'Marks Entry'!J119)</f>
        <v/>
      </c>
      <c r="K117" s="356" t="str">
        <f>IF('Marks Entry'!K119="","",'Marks Entry'!K119)</f>
        <v/>
      </c>
      <c r="L117" s="356" t="str">
        <f>IF('Marks Entry'!L119="","",'Marks Entry'!L119)</f>
        <v/>
      </c>
      <c r="M117" s="357" t="str">
        <f t="shared" si="141"/>
        <v/>
      </c>
      <c r="N117" s="380" t="str">
        <f t="shared" si="142"/>
        <v/>
      </c>
      <c r="O117" s="356" t="str">
        <f>IF('Marks Entry'!M119="","",'Marks Entry'!M119)</f>
        <v/>
      </c>
      <c r="P117" s="380" t="str">
        <f t="shared" si="143"/>
        <v/>
      </c>
      <c r="Q117" s="377" t="str">
        <f>IF(AND($B117="NSO",$E117="",O117=""),"",IF(AND('Marks Entry'!N119="AB"),"AB",IF(AND('Marks Entry'!N119="ML"),"RE",IF('Marks Entry'!N119="","",ROUNDUP('Marks Entry'!N119*30/100,0)))))</f>
        <v/>
      </c>
      <c r="R117" s="381" t="str">
        <f t="shared" si="144"/>
        <v/>
      </c>
      <c r="S117" s="361">
        <f t="shared" si="145"/>
        <v>0</v>
      </c>
      <c r="T117" s="361">
        <f t="shared" si="146"/>
        <v>0</v>
      </c>
      <c r="U117" s="362" t="str">
        <f t="shared" si="147"/>
        <v/>
      </c>
      <c r="V117" s="361" t="str">
        <f t="shared" si="148"/>
        <v/>
      </c>
      <c r="W117" s="361" t="str">
        <f t="shared" si="149"/>
        <v/>
      </c>
      <c r="X117" s="361" t="str">
        <f t="shared" si="150"/>
        <v/>
      </c>
      <c r="Y117" s="356" t="str">
        <f>IF('Marks Entry'!O119="","",'Marks Entry'!O119)</f>
        <v/>
      </c>
      <c r="Z117" s="356" t="str">
        <f>IF('Marks Entry'!P119="","",'Marks Entry'!P119)</f>
        <v/>
      </c>
      <c r="AA117" s="356" t="str">
        <f>IF('Marks Entry'!Q119="","",'Marks Entry'!Q119)</f>
        <v/>
      </c>
      <c r="AB117" s="357" t="str">
        <f t="shared" si="151"/>
        <v/>
      </c>
      <c r="AC117" s="380" t="str">
        <f t="shared" si="152"/>
        <v/>
      </c>
      <c r="AD117" s="356" t="str">
        <f>IF('Marks Entry'!R119="","",'Marks Entry'!R119)</f>
        <v/>
      </c>
      <c r="AE117" s="380" t="str">
        <f t="shared" si="153"/>
        <v/>
      </c>
      <c r="AF117" s="377" t="str">
        <f>IF(AND($B117="NSO",$E117=""),"",IF(AND('Marks Entry'!S119="AB"),"AB",IF(AND('Marks Entry'!S119="ML"),"RE",IF('Marks Entry'!S119="","",ROUNDUP('Marks Entry'!S119*30/100,0)))))</f>
        <v/>
      </c>
      <c r="AG117" s="381" t="str">
        <f t="shared" si="154"/>
        <v/>
      </c>
      <c r="AH117" s="361">
        <f t="shared" si="155"/>
        <v>0</v>
      </c>
      <c r="AI117" s="361">
        <f t="shared" si="156"/>
        <v>0</v>
      </c>
      <c r="AJ117" s="362" t="str">
        <f t="shared" si="157"/>
        <v/>
      </c>
      <c r="AK117" s="361" t="str">
        <f t="shared" si="158"/>
        <v/>
      </c>
      <c r="AL117" s="361" t="str">
        <f t="shared" si="159"/>
        <v/>
      </c>
      <c r="AM117" s="361" t="str">
        <f t="shared" si="160"/>
        <v/>
      </c>
      <c r="AN117" s="363" t="str">
        <f>IF('Marks Entry'!T119="","",'Marks Entry'!T119)</f>
        <v/>
      </c>
      <c r="AO117" s="356" t="str">
        <f>IF('Marks Entry'!V119="","",'Marks Entry'!V119)</f>
        <v/>
      </c>
      <c r="AP117" s="356" t="str">
        <f>IF('Marks Entry'!W119="","",'Marks Entry'!W119)</f>
        <v/>
      </c>
      <c r="AQ117" s="356" t="str">
        <f>IF('Marks Entry'!X119="","",'Marks Entry'!X119)</f>
        <v/>
      </c>
      <c r="AR117" s="357" t="str">
        <f t="shared" si="161"/>
        <v/>
      </c>
      <c r="AS117" s="380" t="str">
        <f t="shared" si="162"/>
        <v/>
      </c>
      <c r="AT117" s="356" t="str">
        <f>IF('Marks Entry'!Y119="","",'Marks Entry'!Y119)</f>
        <v/>
      </c>
      <c r="AU117" s="356" t="str">
        <f>IF('Marks Entry'!Z119="","",'Marks Entry'!Z119)</f>
        <v/>
      </c>
      <c r="AV117" s="356" t="str">
        <f t="shared" si="163"/>
        <v/>
      </c>
      <c r="AW117" s="380" t="str">
        <f t="shared" si="164"/>
        <v/>
      </c>
      <c r="AX117" s="377" t="str">
        <f>IF(AND($B117="NSO",$E117=""),"",IF(AND('Marks Entry'!AA119="AB",'Marks Entry'!AB119="AB"),"AB",IF(AND('Marks Entry'!AA119="ML",'Marks Entry'!AB119="ML"),"RE",IF('Marks Entry'!AA119="","",ROUNDUP(('Marks Entry'!AA119+'Marks Entry'!AB119)*30/100,0)))))</f>
        <v/>
      </c>
      <c r="AY117" s="381" t="str">
        <f t="shared" si="165"/>
        <v/>
      </c>
      <c r="AZ117" s="361">
        <f t="shared" si="166"/>
        <v>0</v>
      </c>
      <c r="BA117" s="361">
        <f t="shared" si="167"/>
        <v>0</v>
      </c>
      <c r="BB117" s="362" t="str">
        <f t="shared" si="168"/>
        <v/>
      </c>
      <c r="BC117" s="361" t="str">
        <f t="shared" si="169"/>
        <v/>
      </c>
      <c r="BD117" s="361" t="str">
        <f t="shared" si="170"/>
        <v/>
      </c>
      <c r="BE117" s="361" t="str">
        <f t="shared" si="171"/>
        <v/>
      </c>
      <c r="BF117" s="363" t="str">
        <f>IF('Marks Entry'!AC119="","",'Marks Entry'!AC119)</f>
        <v/>
      </c>
      <c r="BG117" s="356" t="str">
        <f>IF('Marks Entry'!AE119="","",'Marks Entry'!AE119)</f>
        <v/>
      </c>
      <c r="BH117" s="356" t="str">
        <f>IF('Marks Entry'!AF119="","",'Marks Entry'!AF119)</f>
        <v/>
      </c>
      <c r="BI117" s="356" t="str">
        <f>IF('Marks Entry'!AG119="","",'Marks Entry'!AG119)</f>
        <v/>
      </c>
      <c r="BJ117" s="357" t="str">
        <f t="shared" si="172"/>
        <v/>
      </c>
      <c r="BK117" s="380" t="str">
        <f t="shared" si="173"/>
        <v/>
      </c>
      <c r="BL117" s="356" t="str">
        <f>IF('Marks Entry'!AH119="","",'Marks Entry'!AH119)</f>
        <v/>
      </c>
      <c r="BM117" s="356" t="str">
        <f>IF('Marks Entry'!AI119="","",'Marks Entry'!AI119)</f>
        <v/>
      </c>
      <c r="BN117" s="356" t="str">
        <f t="shared" si="174"/>
        <v/>
      </c>
      <c r="BO117" s="380" t="str">
        <f t="shared" si="175"/>
        <v/>
      </c>
      <c r="BP117" s="377" t="str">
        <f>IF(AND($B117="NSO",$E117=""),"",IF(AND('Marks Entry'!AJ119="AB",'Marks Entry'!AK119="AB"),"AB",IF(AND('Marks Entry'!AJ119="ML",'Marks Entry'!AK119="ML"),"RE",IF('Marks Entry'!AJ119="","",ROUNDUP(('Marks Entry'!AJ119+'Marks Entry'!AK119)*30/100,0)))))</f>
        <v/>
      </c>
      <c r="BQ117" s="381" t="str">
        <f t="shared" si="176"/>
        <v/>
      </c>
      <c r="BR117" s="361">
        <f t="shared" si="177"/>
        <v>0</v>
      </c>
      <c r="BS117" s="361">
        <f t="shared" si="178"/>
        <v>0</v>
      </c>
      <c r="BT117" s="362" t="str">
        <f t="shared" si="179"/>
        <v/>
      </c>
      <c r="BU117" s="361" t="str">
        <f t="shared" si="180"/>
        <v/>
      </c>
      <c r="BV117" s="361" t="str">
        <f t="shared" si="181"/>
        <v/>
      </c>
      <c r="BW117" s="361" t="str">
        <f t="shared" si="182"/>
        <v/>
      </c>
      <c r="BX117" s="363" t="str">
        <f>IF('Marks Entry'!AL119="","",'Marks Entry'!AL119)</f>
        <v/>
      </c>
      <c r="BY117" s="356" t="str">
        <f>IF('Marks Entry'!AN119="","",'Marks Entry'!AN119)</f>
        <v/>
      </c>
      <c r="BZ117" s="356" t="str">
        <f>IF('Marks Entry'!AO119="","",'Marks Entry'!AO119)</f>
        <v/>
      </c>
      <c r="CA117" s="356" t="str">
        <f>IF('Marks Entry'!AP119="","",'Marks Entry'!AP119)</f>
        <v/>
      </c>
      <c r="CB117" s="357" t="str">
        <f t="shared" si="183"/>
        <v/>
      </c>
      <c r="CC117" s="380" t="str">
        <f t="shared" si="184"/>
        <v/>
      </c>
      <c r="CD117" s="356" t="str">
        <f>IF('Marks Entry'!AQ119="","",'Marks Entry'!AQ119)</f>
        <v/>
      </c>
      <c r="CE117" s="356" t="str">
        <f>IF('Marks Entry'!AR119="","",'Marks Entry'!AR119)</f>
        <v/>
      </c>
      <c r="CF117" s="356" t="str">
        <f t="shared" si="185"/>
        <v/>
      </c>
      <c r="CG117" s="380" t="str">
        <f t="shared" si="186"/>
        <v/>
      </c>
      <c r="CH117" s="377" t="str">
        <f>IF(AND($B117="NSO",$E117=""),"",IF(AND('Marks Entry'!AS119="AB",'Marks Entry'!AT119="AB"),"AB",IF(AND('Marks Entry'!AS119="ML",'Marks Entry'!AT119="ML"),"RE",IF('Marks Entry'!AS119="","",ROUNDUP(('Marks Entry'!AS119+'Marks Entry'!AT119)*30/100,0)))))</f>
        <v/>
      </c>
      <c r="CI117" s="381" t="str">
        <f t="shared" si="187"/>
        <v/>
      </c>
      <c r="CJ117" s="361">
        <f t="shared" si="188"/>
        <v>0</v>
      </c>
      <c r="CK117" s="361">
        <f t="shared" si="189"/>
        <v>0</v>
      </c>
      <c r="CL117" s="362" t="str">
        <f t="shared" si="190"/>
        <v/>
      </c>
      <c r="CM117" s="361" t="str">
        <f t="shared" si="191"/>
        <v/>
      </c>
      <c r="CN117" s="361" t="str">
        <f t="shared" si="192"/>
        <v/>
      </c>
      <c r="CO117" s="361" t="str">
        <f t="shared" si="193"/>
        <v/>
      </c>
      <c r="CP117" s="363" t="str">
        <f>IF('Marks Entry'!AU119="","",'Marks Entry'!AU119)</f>
        <v/>
      </c>
      <c r="CQ117" s="356" t="str">
        <f>IF('Marks Entry'!AW119="","",'Marks Entry'!AW119)</f>
        <v/>
      </c>
      <c r="CR117" s="356" t="str">
        <f>IF('Marks Entry'!AX119="","",'Marks Entry'!AX119)</f>
        <v/>
      </c>
      <c r="CS117" s="356" t="str">
        <f>IF('Marks Entry'!AY119="","",'Marks Entry'!AY119)</f>
        <v/>
      </c>
      <c r="CT117" s="357" t="str">
        <f t="shared" si="194"/>
        <v/>
      </c>
      <c r="CU117" s="380" t="str">
        <f t="shared" si="195"/>
        <v/>
      </c>
      <c r="CV117" s="356" t="str">
        <f>IF('Marks Entry'!AZ119="","",'Marks Entry'!AZ119)</f>
        <v/>
      </c>
      <c r="CW117" s="356" t="str">
        <f>IF('Marks Entry'!BA119="","",'Marks Entry'!BA119)</f>
        <v/>
      </c>
      <c r="CX117" s="356" t="str">
        <f t="shared" si="196"/>
        <v/>
      </c>
      <c r="CY117" s="380" t="str">
        <f t="shared" si="197"/>
        <v/>
      </c>
      <c r="CZ117" s="377" t="str">
        <f>IF(AND($B117="NSO",$E117=""),"",IF(AND('Marks Entry'!BB119="AB",'Marks Entry'!BC119="AB"),"AB",IF(AND('Marks Entry'!BB119="ML",'Marks Entry'!BC119="ML"),"RE",IF('Marks Entry'!BB119="","",ROUNDUP(('Marks Entry'!BB119+'Marks Entry'!BC119)*30/100,0)))))</f>
        <v/>
      </c>
      <c r="DA117" s="381" t="str">
        <f t="shared" si="198"/>
        <v/>
      </c>
      <c r="DB117" s="361">
        <f t="shared" si="199"/>
        <v>0</v>
      </c>
      <c r="DC117" s="361">
        <f t="shared" si="200"/>
        <v>0</v>
      </c>
      <c r="DD117" s="362" t="str">
        <f t="shared" si="201"/>
        <v/>
      </c>
      <c r="DE117" s="361" t="str">
        <f t="shared" si="202"/>
        <v/>
      </c>
      <c r="DF117" s="361" t="str">
        <f t="shared" si="203"/>
        <v/>
      </c>
      <c r="DG117" s="361" t="str">
        <f t="shared" si="204"/>
        <v/>
      </c>
      <c r="DH117" s="361">
        <f t="shared" si="205"/>
        <v>0</v>
      </c>
      <c r="DI117" s="382" t="str">
        <f t="shared" si="206"/>
        <v/>
      </c>
      <c r="DJ117" s="382" t="str">
        <f t="shared" si="207"/>
        <v/>
      </c>
      <c r="DK117" s="382" t="str">
        <f t="shared" si="208"/>
        <v/>
      </c>
      <c r="DL117" s="382" t="str">
        <f t="shared" si="209"/>
        <v/>
      </c>
      <c r="DM117" s="382" t="str">
        <f t="shared" si="210"/>
        <v/>
      </c>
      <c r="DN117" s="382" t="str">
        <f t="shared" si="211"/>
        <v/>
      </c>
      <c r="DO117" s="365">
        <f t="shared" si="212"/>
        <v>0</v>
      </c>
      <c r="DP117" s="365">
        <f t="shared" si="213"/>
        <v>0</v>
      </c>
      <c r="DQ117" s="365">
        <f t="shared" si="214"/>
        <v>0</v>
      </c>
      <c r="DR117" s="365">
        <f t="shared" si="215"/>
        <v>0</v>
      </c>
      <c r="DS117" s="365">
        <f t="shared" si="216"/>
        <v>0</v>
      </c>
      <c r="DT117" s="383" t="str">
        <f t="shared" si="217"/>
        <v/>
      </c>
      <c r="DU117" s="482" t="str">
        <f>IF('Marks Entry'!BD119="","",'Marks Entry'!BD119)</f>
        <v/>
      </c>
      <c r="DV117" s="482" t="str">
        <f>IF('Marks Entry'!BE119="","",'Marks Entry'!BE119)</f>
        <v/>
      </c>
      <c r="DW117" s="482" t="str">
        <f>IF('Marks Entry'!BF119="","",'Marks Entry'!BF119)</f>
        <v/>
      </c>
      <c r="DX117" s="384" t="str">
        <f t="shared" si="218"/>
        <v/>
      </c>
      <c r="DY117" s="356" t="str">
        <f t="shared" si="219"/>
        <v/>
      </c>
      <c r="DZ117" s="385" t="str">
        <f t="shared" si="220"/>
        <v/>
      </c>
      <c r="EA117" s="356" t="str">
        <f t="shared" si="221"/>
        <v/>
      </c>
      <c r="EB117" s="385" t="str">
        <f t="shared" si="222"/>
        <v/>
      </c>
      <c r="EC117" s="356" t="str">
        <f t="shared" si="223"/>
        <v/>
      </c>
      <c r="ED117" s="356" t="str">
        <f t="shared" si="224"/>
        <v/>
      </c>
      <c r="EE117" s="356" t="str">
        <f t="shared" si="225"/>
        <v/>
      </c>
      <c r="EF117" s="386" t="str">
        <f t="shared" si="226"/>
        <v/>
      </c>
      <c r="EG117" s="385" t="str">
        <f t="shared" si="227"/>
        <v/>
      </c>
      <c r="EH117" s="356" t="str">
        <f t="shared" si="228"/>
        <v/>
      </c>
      <c r="EI117" s="356" t="str">
        <f t="shared" si="229"/>
        <v/>
      </c>
      <c r="EJ117" s="356" t="str">
        <f t="shared" si="230"/>
        <v/>
      </c>
      <c r="EK117" s="356" t="str">
        <f t="shared" si="231"/>
        <v/>
      </c>
      <c r="EL117" s="385" t="str">
        <f t="shared" si="232"/>
        <v/>
      </c>
      <c r="EM117" s="356" t="str">
        <f t="shared" si="233"/>
        <v/>
      </c>
      <c r="EN117" s="356" t="str">
        <f t="shared" si="234"/>
        <v/>
      </c>
      <c r="EO117" s="356" t="str">
        <f t="shared" si="235"/>
        <v/>
      </c>
      <c r="EP117" s="356" t="str">
        <f t="shared" si="236"/>
        <v/>
      </c>
      <c r="EQ117" s="385" t="str">
        <f t="shared" si="237"/>
        <v/>
      </c>
      <c r="ER117" s="356" t="str">
        <f t="shared" si="238"/>
        <v/>
      </c>
      <c r="ES117" s="356" t="str">
        <f t="shared" si="239"/>
        <v/>
      </c>
      <c r="ET117" s="356" t="str">
        <f t="shared" si="240"/>
        <v/>
      </c>
      <c r="EU117" s="356" t="str">
        <f t="shared" si="241"/>
        <v/>
      </c>
      <c r="EV117" s="385" t="str">
        <f t="shared" si="242"/>
        <v/>
      </c>
      <c r="EW117" s="385" t="str">
        <f t="shared" si="243"/>
        <v/>
      </c>
      <c r="EX117" s="387" t="str">
        <f>IF('Student DATA Entry'!I114="","",'Student DATA Entry'!I114)</f>
        <v/>
      </c>
      <c r="EY117" s="388" t="str">
        <f>IF('Student DATA Entry'!J114="","",'Student DATA Entry'!J114)</f>
        <v/>
      </c>
      <c r="EZ117" s="373" t="str">
        <f t="shared" si="244"/>
        <v xml:space="preserve">      </v>
      </c>
      <c r="FA117" s="373" t="str">
        <f t="shared" si="245"/>
        <v xml:space="preserve">      </v>
      </c>
      <c r="FB117" s="373" t="str">
        <f t="shared" si="246"/>
        <v xml:space="preserve">      </v>
      </c>
      <c r="FC117" s="373" t="str">
        <f t="shared" si="247"/>
        <v xml:space="preserve">              </v>
      </c>
      <c r="FD117" s="373" t="str">
        <f t="shared" si="248"/>
        <v xml:space="preserve"> </v>
      </c>
      <c r="FE117" s="484" t="str">
        <f t="shared" si="249"/>
        <v/>
      </c>
      <c r="FF117" s="390" t="str">
        <f t="shared" si="250"/>
        <v/>
      </c>
      <c r="FG117" s="483" t="str">
        <f t="shared" si="251"/>
        <v/>
      </c>
      <c r="FH117" s="392" t="str">
        <f t="shared" si="140"/>
        <v/>
      </c>
      <c r="FI117" s="482" t="str">
        <f t="shared" si="252"/>
        <v/>
      </c>
    </row>
    <row r="118" spans="1:165" s="393" customFormat="1" ht="22" customHeight="1">
      <c r="A118" s="375">
        <v>113</v>
      </c>
      <c r="B118" s="376" t="str">
        <f>IF('Marks Entry'!B120="","",VALUE('Marks Entry'!B120))</f>
        <v/>
      </c>
      <c r="C118" s="377" t="str">
        <f>IF('Marks Entry'!C120="","",'Marks Entry'!C120)</f>
        <v/>
      </c>
      <c r="D118" s="378" t="str">
        <f>IF('Marks Entry'!D120="","",'Marks Entry'!D120)</f>
        <v/>
      </c>
      <c r="E118" s="379" t="str">
        <f>IF('Marks Entry'!E120="","",'Marks Entry'!E120)</f>
        <v/>
      </c>
      <c r="F118" s="379" t="str">
        <f>IF('Marks Entry'!F120="","",'Marks Entry'!F120)</f>
        <v/>
      </c>
      <c r="G118" s="379" t="str">
        <f>IF('Marks Entry'!G120="","",'Marks Entry'!G120)</f>
        <v/>
      </c>
      <c r="H118" s="356" t="str">
        <f>IF('Marks Entry'!H120="","",'Marks Entry'!H120)</f>
        <v/>
      </c>
      <c r="I118" s="356" t="str">
        <f>IF('Marks Entry'!I120="","",'Marks Entry'!I120)</f>
        <v/>
      </c>
      <c r="J118" s="356" t="str">
        <f>IF('Marks Entry'!J120="","",'Marks Entry'!J120)</f>
        <v/>
      </c>
      <c r="K118" s="356" t="str">
        <f>IF('Marks Entry'!K120="","",'Marks Entry'!K120)</f>
        <v/>
      </c>
      <c r="L118" s="356" t="str">
        <f>IF('Marks Entry'!L120="","",'Marks Entry'!L120)</f>
        <v/>
      </c>
      <c r="M118" s="357" t="str">
        <f t="shared" si="141"/>
        <v/>
      </c>
      <c r="N118" s="380" t="str">
        <f t="shared" si="142"/>
        <v/>
      </c>
      <c r="O118" s="356" t="str">
        <f>IF('Marks Entry'!M120="","",'Marks Entry'!M120)</f>
        <v/>
      </c>
      <c r="P118" s="380" t="str">
        <f t="shared" si="143"/>
        <v/>
      </c>
      <c r="Q118" s="377" t="str">
        <f>IF(AND($B118="NSO",$E118="",O118=""),"",IF(AND('Marks Entry'!N120="AB"),"AB",IF(AND('Marks Entry'!N120="ML"),"RE",IF('Marks Entry'!N120="","",ROUNDUP('Marks Entry'!N120*30/100,0)))))</f>
        <v/>
      </c>
      <c r="R118" s="381" t="str">
        <f t="shared" si="144"/>
        <v/>
      </c>
      <c r="S118" s="361">
        <f t="shared" si="145"/>
        <v>0</v>
      </c>
      <c r="T118" s="361">
        <f t="shared" si="146"/>
        <v>0</v>
      </c>
      <c r="U118" s="362" t="str">
        <f t="shared" si="147"/>
        <v/>
      </c>
      <c r="V118" s="361" t="str">
        <f t="shared" si="148"/>
        <v/>
      </c>
      <c r="W118" s="361" t="str">
        <f t="shared" si="149"/>
        <v/>
      </c>
      <c r="X118" s="361" t="str">
        <f t="shared" si="150"/>
        <v/>
      </c>
      <c r="Y118" s="356" t="str">
        <f>IF('Marks Entry'!O120="","",'Marks Entry'!O120)</f>
        <v/>
      </c>
      <c r="Z118" s="356" t="str">
        <f>IF('Marks Entry'!P120="","",'Marks Entry'!P120)</f>
        <v/>
      </c>
      <c r="AA118" s="356" t="str">
        <f>IF('Marks Entry'!Q120="","",'Marks Entry'!Q120)</f>
        <v/>
      </c>
      <c r="AB118" s="357" t="str">
        <f t="shared" si="151"/>
        <v/>
      </c>
      <c r="AC118" s="380" t="str">
        <f t="shared" si="152"/>
        <v/>
      </c>
      <c r="AD118" s="356" t="str">
        <f>IF('Marks Entry'!R120="","",'Marks Entry'!R120)</f>
        <v/>
      </c>
      <c r="AE118" s="380" t="str">
        <f t="shared" si="153"/>
        <v/>
      </c>
      <c r="AF118" s="377" t="str">
        <f>IF(AND($B118="NSO",$E118=""),"",IF(AND('Marks Entry'!S120="AB"),"AB",IF(AND('Marks Entry'!S120="ML"),"RE",IF('Marks Entry'!S120="","",ROUNDUP('Marks Entry'!S120*30/100,0)))))</f>
        <v/>
      </c>
      <c r="AG118" s="381" t="str">
        <f t="shared" si="154"/>
        <v/>
      </c>
      <c r="AH118" s="361">
        <f t="shared" si="155"/>
        <v>0</v>
      </c>
      <c r="AI118" s="361">
        <f t="shared" si="156"/>
        <v>0</v>
      </c>
      <c r="AJ118" s="362" t="str">
        <f t="shared" si="157"/>
        <v/>
      </c>
      <c r="AK118" s="361" t="str">
        <f t="shared" si="158"/>
        <v/>
      </c>
      <c r="AL118" s="361" t="str">
        <f t="shared" si="159"/>
        <v/>
      </c>
      <c r="AM118" s="361" t="str">
        <f t="shared" si="160"/>
        <v/>
      </c>
      <c r="AN118" s="363" t="str">
        <f>IF('Marks Entry'!T120="","",'Marks Entry'!T120)</f>
        <v/>
      </c>
      <c r="AO118" s="356" t="str">
        <f>IF('Marks Entry'!V120="","",'Marks Entry'!V120)</f>
        <v/>
      </c>
      <c r="AP118" s="356" t="str">
        <f>IF('Marks Entry'!W120="","",'Marks Entry'!W120)</f>
        <v/>
      </c>
      <c r="AQ118" s="356" t="str">
        <f>IF('Marks Entry'!X120="","",'Marks Entry'!X120)</f>
        <v/>
      </c>
      <c r="AR118" s="357" t="str">
        <f t="shared" si="161"/>
        <v/>
      </c>
      <c r="AS118" s="380" t="str">
        <f t="shared" si="162"/>
        <v/>
      </c>
      <c r="AT118" s="356" t="str">
        <f>IF('Marks Entry'!Y120="","",'Marks Entry'!Y120)</f>
        <v/>
      </c>
      <c r="AU118" s="356" t="str">
        <f>IF('Marks Entry'!Z120="","",'Marks Entry'!Z120)</f>
        <v/>
      </c>
      <c r="AV118" s="356" t="str">
        <f t="shared" si="163"/>
        <v/>
      </c>
      <c r="AW118" s="380" t="str">
        <f t="shared" si="164"/>
        <v/>
      </c>
      <c r="AX118" s="377" t="str">
        <f>IF(AND($B118="NSO",$E118=""),"",IF(AND('Marks Entry'!AA120="AB",'Marks Entry'!AB120="AB"),"AB",IF(AND('Marks Entry'!AA120="ML",'Marks Entry'!AB120="ML"),"RE",IF('Marks Entry'!AA120="","",ROUNDUP(('Marks Entry'!AA120+'Marks Entry'!AB120)*30/100,0)))))</f>
        <v/>
      </c>
      <c r="AY118" s="381" t="str">
        <f t="shared" si="165"/>
        <v/>
      </c>
      <c r="AZ118" s="361">
        <f t="shared" si="166"/>
        <v>0</v>
      </c>
      <c r="BA118" s="361">
        <f t="shared" si="167"/>
        <v>0</v>
      </c>
      <c r="BB118" s="362" t="str">
        <f t="shared" si="168"/>
        <v/>
      </c>
      <c r="BC118" s="361" t="str">
        <f t="shared" si="169"/>
        <v/>
      </c>
      <c r="BD118" s="361" t="str">
        <f t="shared" si="170"/>
        <v/>
      </c>
      <c r="BE118" s="361" t="str">
        <f t="shared" si="171"/>
        <v/>
      </c>
      <c r="BF118" s="363" t="str">
        <f>IF('Marks Entry'!AC120="","",'Marks Entry'!AC120)</f>
        <v/>
      </c>
      <c r="BG118" s="356" t="str">
        <f>IF('Marks Entry'!AE120="","",'Marks Entry'!AE120)</f>
        <v/>
      </c>
      <c r="BH118" s="356" t="str">
        <f>IF('Marks Entry'!AF120="","",'Marks Entry'!AF120)</f>
        <v/>
      </c>
      <c r="BI118" s="356" t="str">
        <f>IF('Marks Entry'!AG120="","",'Marks Entry'!AG120)</f>
        <v/>
      </c>
      <c r="BJ118" s="357" t="str">
        <f t="shared" si="172"/>
        <v/>
      </c>
      <c r="BK118" s="380" t="str">
        <f t="shared" si="173"/>
        <v/>
      </c>
      <c r="BL118" s="356" t="str">
        <f>IF('Marks Entry'!AH120="","",'Marks Entry'!AH120)</f>
        <v/>
      </c>
      <c r="BM118" s="356" t="str">
        <f>IF('Marks Entry'!AI120="","",'Marks Entry'!AI120)</f>
        <v/>
      </c>
      <c r="BN118" s="356" t="str">
        <f t="shared" si="174"/>
        <v/>
      </c>
      <c r="BO118" s="380" t="str">
        <f t="shared" si="175"/>
        <v/>
      </c>
      <c r="BP118" s="377" t="str">
        <f>IF(AND($B118="NSO",$E118=""),"",IF(AND('Marks Entry'!AJ120="AB",'Marks Entry'!AK120="AB"),"AB",IF(AND('Marks Entry'!AJ120="ML",'Marks Entry'!AK120="ML"),"RE",IF('Marks Entry'!AJ120="","",ROUNDUP(('Marks Entry'!AJ120+'Marks Entry'!AK120)*30/100,0)))))</f>
        <v/>
      </c>
      <c r="BQ118" s="381" t="str">
        <f t="shared" si="176"/>
        <v/>
      </c>
      <c r="BR118" s="361">
        <f t="shared" si="177"/>
        <v>0</v>
      </c>
      <c r="BS118" s="361">
        <f t="shared" si="178"/>
        <v>0</v>
      </c>
      <c r="BT118" s="362" t="str">
        <f t="shared" si="179"/>
        <v/>
      </c>
      <c r="BU118" s="361" t="str">
        <f t="shared" si="180"/>
        <v/>
      </c>
      <c r="BV118" s="361" t="str">
        <f t="shared" si="181"/>
        <v/>
      </c>
      <c r="BW118" s="361" t="str">
        <f t="shared" si="182"/>
        <v/>
      </c>
      <c r="BX118" s="363" t="str">
        <f>IF('Marks Entry'!AL120="","",'Marks Entry'!AL120)</f>
        <v/>
      </c>
      <c r="BY118" s="356" t="str">
        <f>IF('Marks Entry'!AN120="","",'Marks Entry'!AN120)</f>
        <v/>
      </c>
      <c r="BZ118" s="356" t="str">
        <f>IF('Marks Entry'!AO120="","",'Marks Entry'!AO120)</f>
        <v/>
      </c>
      <c r="CA118" s="356" t="str">
        <f>IF('Marks Entry'!AP120="","",'Marks Entry'!AP120)</f>
        <v/>
      </c>
      <c r="CB118" s="357" t="str">
        <f t="shared" si="183"/>
        <v/>
      </c>
      <c r="CC118" s="380" t="str">
        <f t="shared" si="184"/>
        <v/>
      </c>
      <c r="CD118" s="356" t="str">
        <f>IF('Marks Entry'!AQ120="","",'Marks Entry'!AQ120)</f>
        <v/>
      </c>
      <c r="CE118" s="356" t="str">
        <f>IF('Marks Entry'!AR120="","",'Marks Entry'!AR120)</f>
        <v/>
      </c>
      <c r="CF118" s="356" t="str">
        <f t="shared" si="185"/>
        <v/>
      </c>
      <c r="CG118" s="380" t="str">
        <f t="shared" si="186"/>
        <v/>
      </c>
      <c r="CH118" s="377" t="str">
        <f>IF(AND($B118="NSO",$E118=""),"",IF(AND('Marks Entry'!AS120="AB",'Marks Entry'!AT120="AB"),"AB",IF(AND('Marks Entry'!AS120="ML",'Marks Entry'!AT120="ML"),"RE",IF('Marks Entry'!AS120="","",ROUNDUP(('Marks Entry'!AS120+'Marks Entry'!AT120)*30/100,0)))))</f>
        <v/>
      </c>
      <c r="CI118" s="381" t="str">
        <f t="shared" si="187"/>
        <v/>
      </c>
      <c r="CJ118" s="361">
        <f t="shared" si="188"/>
        <v>0</v>
      </c>
      <c r="CK118" s="361">
        <f t="shared" si="189"/>
        <v>0</v>
      </c>
      <c r="CL118" s="362" t="str">
        <f t="shared" si="190"/>
        <v/>
      </c>
      <c r="CM118" s="361" t="str">
        <f t="shared" si="191"/>
        <v/>
      </c>
      <c r="CN118" s="361" t="str">
        <f t="shared" si="192"/>
        <v/>
      </c>
      <c r="CO118" s="361" t="str">
        <f t="shared" si="193"/>
        <v/>
      </c>
      <c r="CP118" s="363" t="str">
        <f>IF('Marks Entry'!AU120="","",'Marks Entry'!AU120)</f>
        <v/>
      </c>
      <c r="CQ118" s="356" t="str">
        <f>IF('Marks Entry'!AW120="","",'Marks Entry'!AW120)</f>
        <v/>
      </c>
      <c r="CR118" s="356" t="str">
        <f>IF('Marks Entry'!AX120="","",'Marks Entry'!AX120)</f>
        <v/>
      </c>
      <c r="CS118" s="356" t="str">
        <f>IF('Marks Entry'!AY120="","",'Marks Entry'!AY120)</f>
        <v/>
      </c>
      <c r="CT118" s="357" t="str">
        <f t="shared" si="194"/>
        <v/>
      </c>
      <c r="CU118" s="380" t="str">
        <f t="shared" si="195"/>
        <v/>
      </c>
      <c r="CV118" s="356" t="str">
        <f>IF('Marks Entry'!AZ120="","",'Marks Entry'!AZ120)</f>
        <v/>
      </c>
      <c r="CW118" s="356" t="str">
        <f>IF('Marks Entry'!BA120="","",'Marks Entry'!BA120)</f>
        <v/>
      </c>
      <c r="CX118" s="356" t="str">
        <f t="shared" si="196"/>
        <v/>
      </c>
      <c r="CY118" s="380" t="str">
        <f t="shared" si="197"/>
        <v/>
      </c>
      <c r="CZ118" s="377" t="str">
        <f>IF(AND($B118="NSO",$E118=""),"",IF(AND('Marks Entry'!BB120="AB",'Marks Entry'!BC120="AB"),"AB",IF(AND('Marks Entry'!BB120="ML",'Marks Entry'!BC120="ML"),"RE",IF('Marks Entry'!BB120="","",ROUNDUP(('Marks Entry'!BB120+'Marks Entry'!BC120)*30/100,0)))))</f>
        <v/>
      </c>
      <c r="DA118" s="381" t="str">
        <f t="shared" si="198"/>
        <v/>
      </c>
      <c r="DB118" s="361">
        <f t="shared" si="199"/>
        <v>0</v>
      </c>
      <c r="DC118" s="361">
        <f t="shared" si="200"/>
        <v>0</v>
      </c>
      <c r="DD118" s="362" t="str">
        <f t="shared" si="201"/>
        <v/>
      </c>
      <c r="DE118" s="361" t="str">
        <f t="shared" si="202"/>
        <v/>
      </c>
      <c r="DF118" s="361" t="str">
        <f t="shared" si="203"/>
        <v/>
      </c>
      <c r="DG118" s="361" t="str">
        <f t="shared" si="204"/>
        <v/>
      </c>
      <c r="DH118" s="361">
        <f t="shared" si="205"/>
        <v>0</v>
      </c>
      <c r="DI118" s="382" t="str">
        <f t="shared" si="206"/>
        <v/>
      </c>
      <c r="DJ118" s="382" t="str">
        <f t="shared" si="207"/>
        <v/>
      </c>
      <c r="DK118" s="382" t="str">
        <f t="shared" si="208"/>
        <v/>
      </c>
      <c r="DL118" s="382" t="str">
        <f t="shared" si="209"/>
        <v/>
      </c>
      <c r="DM118" s="382" t="str">
        <f t="shared" si="210"/>
        <v/>
      </c>
      <c r="DN118" s="382" t="str">
        <f t="shared" si="211"/>
        <v/>
      </c>
      <c r="DO118" s="365">
        <f t="shared" si="212"/>
        <v>0</v>
      </c>
      <c r="DP118" s="365">
        <f t="shared" si="213"/>
        <v>0</v>
      </c>
      <c r="DQ118" s="365">
        <f t="shared" si="214"/>
        <v>0</v>
      </c>
      <c r="DR118" s="365">
        <f t="shared" si="215"/>
        <v>0</v>
      </c>
      <c r="DS118" s="365">
        <f t="shared" si="216"/>
        <v>0</v>
      </c>
      <c r="DT118" s="383" t="str">
        <f t="shared" si="217"/>
        <v/>
      </c>
      <c r="DU118" s="482" t="str">
        <f>IF('Marks Entry'!BD120="","",'Marks Entry'!BD120)</f>
        <v/>
      </c>
      <c r="DV118" s="482" t="str">
        <f>IF('Marks Entry'!BE120="","",'Marks Entry'!BE120)</f>
        <v/>
      </c>
      <c r="DW118" s="482" t="str">
        <f>IF('Marks Entry'!BF120="","",'Marks Entry'!BF120)</f>
        <v/>
      </c>
      <c r="DX118" s="384" t="str">
        <f t="shared" si="218"/>
        <v/>
      </c>
      <c r="DY118" s="356" t="str">
        <f t="shared" si="219"/>
        <v/>
      </c>
      <c r="DZ118" s="385" t="str">
        <f t="shared" si="220"/>
        <v/>
      </c>
      <c r="EA118" s="356" t="str">
        <f t="shared" si="221"/>
        <v/>
      </c>
      <c r="EB118" s="385" t="str">
        <f t="shared" si="222"/>
        <v/>
      </c>
      <c r="EC118" s="356" t="str">
        <f t="shared" si="223"/>
        <v/>
      </c>
      <c r="ED118" s="356" t="str">
        <f t="shared" si="224"/>
        <v/>
      </c>
      <c r="EE118" s="356" t="str">
        <f t="shared" si="225"/>
        <v/>
      </c>
      <c r="EF118" s="386" t="str">
        <f t="shared" si="226"/>
        <v/>
      </c>
      <c r="EG118" s="385" t="str">
        <f t="shared" si="227"/>
        <v/>
      </c>
      <c r="EH118" s="356" t="str">
        <f t="shared" si="228"/>
        <v/>
      </c>
      <c r="EI118" s="356" t="str">
        <f t="shared" si="229"/>
        <v/>
      </c>
      <c r="EJ118" s="356" t="str">
        <f t="shared" si="230"/>
        <v/>
      </c>
      <c r="EK118" s="356" t="str">
        <f t="shared" si="231"/>
        <v/>
      </c>
      <c r="EL118" s="385" t="str">
        <f t="shared" si="232"/>
        <v/>
      </c>
      <c r="EM118" s="356" t="str">
        <f t="shared" si="233"/>
        <v/>
      </c>
      <c r="EN118" s="356" t="str">
        <f t="shared" si="234"/>
        <v/>
      </c>
      <c r="EO118" s="356" t="str">
        <f t="shared" si="235"/>
        <v/>
      </c>
      <c r="EP118" s="356" t="str">
        <f t="shared" si="236"/>
        <v/>
      </c>
      <c r="EQ118" s="385" t="str">
        <f t="shared" si="237"/>
        <v/>
      </c>
      <c r="ER118" s="356" t="str">
        <f t="shared" si="238"/>
        <v/>
      </c>
      <c r="ES118" s="356" t="str">
        <f t="shared" si="239"/>
        <v/>
      </c>
      <c r="ET118" s="356" t="str">
        <f t="shared" si="240"/>
        <v/>
      </c>
      <c r="EU118" s="356" t="str">
        <f t="shared" si="241"/>
        <v/>
      </c>
      <c r="EV118" s="385" t="str">
        <f t="shared" si="242"/>
        <v/>
      </c>
      <c r="EW118" s="385" t="str">
        <f t="shared" si="243"/>
        <v/>
      </c>
      <c r="EX118" s="387" t="str">
        <f>IF('Student DATA Entry'!I115="","",'Student DATA Entry'!I115)</f>
        <v/>
      </c>
      <c r="EY118" s="388" t="str">
        <f>IF('Student DATA Entry'!J115="","",'Student DATA Entry'!J115)</f>
        <v/>
      </c>
      <c r="EZ118" s="373" t="str">
        <f t="shared" si="244"/>
        <v xml:space="preserve">      </v>
      </c>
      <c r="FA118" s="373" t="str">
        <f t="shared" si="245"/>
        <v xml:space="preserve">      </v>
      </c>
      <c r="FB118" s="373" t="str">
        <f t="shared" si="246"/>
        <v xml:space="preserve">      </v>
      </c>
      <c r="FC118" s="373" t="str">
        <f t="shared" si="247"/>
        <v xml:space="preserve">              </v>
      </c>
      <c r="FD118" s="373" t="str">
        <f t="shared" si="248"/>
        <v xml:space="preserve"> </v>
      </c>
      <c r="FE118" s="484" t="str">
        <f t="shared" si="249"/>
        <v/>
      </c>
      <c r="FF118" s="390" t="str">
        <f t="shared" si="250"/>
        <v/>
      </c>
      <c r="FG118" s="483" t="str">
        <f t="shared" si="251"/>
        <v/>
      </c>
      <c r="FH118" s="392" t="str">
        <f t="shared" si="140"/>
        <v/>
      </c>
      <c r="FI118" s="482" t="str">
        <f t="shared" si="252"/>
        <v/>
      </c>
    </row>
    <row r="119" spans="1:165" s="393" customFormat="1" ht="22" customHeight="1">
      <c r="A119" s="375">
        <v>114</v>
      </c>
      <c r="B119" s="376" t="str">
        <f>IF('Marks Entry'!B121="","",VALUE('Marks Entry'!B121))</f>
        <v/>
      </c>
      <c r="C119" s="377" t="str">
        <f>IF('Marks Entry'!C121="","",'Marks Entry'!C121)</f>
        <v/>
      </c>
      <c r="D119" s="378" t="str">
        <f>IF('Marks Entry'!D121="","",'Marks Entry'!D121)</f>
        <v/>
      </c>
      <c r="E119" s="379" t="str">
        <f>IF('Marks Entry'!E121="","",'Marks Entry'!E121)</f>
        <v/>
      </c>
      <c r="F119" s="379" t="str">
        <f>IF('Marks Entry'!F121="","",'Marks Entry'!F121)</f>
        <v/>
      </c>
      <c r="G119" s="379" t="str">
        <f>IF('Marks Entry'!G121="","",'Marks Entry'!G121)</f>
        <v/>
      </c>
      <c r="H119" s="356" t="str">
        <f>IF('Marks Entry'!H121="","",'Marks Entry'!H121)</f>
        <v/>
      </c>
      <c r="I119" s="356" t="str">
        <f>IF('Marks Entry'!I121="","",'Marks Entry'!I121)</f>
        <v/>
      </c>
      <c r="J119" s="356" t="str">
        <f>IF('Marks Entry'!J121="","",'Marks Entry'!J121)</f>
        <v/>
      </c>
      <c r="K119" s="356" t="str">
        <f>IF('Marks Entry'!K121="","",'Marks Entry'!K121)</f>
        <v/>
      </c>
      <c r="L119" s="356" t="str">
        <f>IF('Marks Entry'!L121="","",'Marks Entry'!L121)</f>
        <v/>
      </c>
      <c r="M119" s="357" t="str">
        <f t="shared" si="141"/>
        <v/>
      </c>
      <c r="N119" s="380" t="str">
        <f t="shared" si="142"/>
        <v/>
      </c>
      <c r="O119" s="356" t="str">
        <f>IF('Marks Entry'!M121="","",'Marks Entry'!M121)</f>
        <v/>
      </c>
      <c r="P119" s="380" t="str">
        <f t="shared" si="143"/>
        <v/>
      </c>
      <c r="Q119" s="377" t="str">
        <f>IF(AND($B119="NSO",$E119="",O119=""),"",IF(AND('Marks Entry'!N121="AB"),"AB",IF(AND('Marks Entry'!N121="ML"),"RE",IF('Marks Entry'!N121="","",ROUNDUP('Marks Entry'!N121*30/100,0)))))</f>
        <v/>
      </c>
      <c r="R119" s="381" t="str">
        <f t="shared" si="144"/>
        <v/>
      </c>
      <c r="S119" s="361">
        <f t="shared" si="145"/>
        <v>0</v>
      </c>
      <c r="T119" s="361">
        <f t="shared" si="146"/>
        <v>0</v>
      </c>
      <c r="U119" s="362" t="str">
        <f t="shared" si="147"/>
        <v/>
      </c>
      <c r="V119" s="361" t="str">
        <f t="shared" si="148"/>
        <v/>
      </c>
      <c r="W119" s="361" t="str">
        <f t="shared" si="149"/>
        <v/>
      </c>
      <c r="X119" s="361" t="str">
        <f t="shared" si="150"/>
        <v/>
      </c>
      <c r="Y119" s="356" t="str">
        <f>IF('Marks Entry'!O121="","",'Marks Entry'!O121)</f>
        <v/>
      </c>
      <c r="Z119" s="356" t="str">
        <f>IF('Marks Entry'!P121="","",'Marks Entry'!P121)</f>
        <v/>
      </c>
      <c r="AA119" s="356" t="str">
        <f>IF('Marks Entry'!Q121="","",'Marks Entry'!Q121)</f>
        <v/>
      </c>
      <c r="AB119" s="357" t="str">
        <f t="shared" si="151"/>
        <v/>
      </c>
      <c r="AC119" s="380" t="str">
        <f t="shared" si="152"/>
        <v/>
      </c>
      <c r="AD119" s="356" t="str">
        <f>IF('Marks Entry'!R121="","",'Marks Entry'!R121)</f>
        <v/>
      </c>
      <c r="AE119" s="380" t="str">
        <f t="shared" si="153"/>
        <v/>
      </c>
      <c r="AF119" s="377" t="str">
        <f>IF(AND($B119="NSO",$E119=""),"",IF(AND('Marks Entry'!S121="AB"),"AB",IF(AND('Marks Entry'!S121="ML"),"RE",IF('Marks Entry'!S121="","",ROUNDUP('Marks Entry'!S121*30/100,0)))))</f>
        <v/>
      </c>
      <c r="AG119" s="381" t="str">
        <f t="shared" si="154"/>
        <v/>
      </c>
      <c r="AH119" s="361">
        <f t="shared" si="155"/>
        <v>0</v>
      </c>
      <c r="AI119" s="361">
        <f t="shared" si="156"/>
        <v>0</v>
      </c>
      <c r="AJ119" s="362" t="str">
        <f t="shared" si="157"/>
        <v/>
      </c>
      <c r="AK119" s="361" t="str">
        <f t="shared" si="158"/>
        <v/>
      </c>
      <c r="AL119" s="361" t="str">
        <f t="shared" si="159"/>
        <v/>
      </c>
      <c r="AM119" s="361" t="str">
        <f t="shared" si="160"/>
        <v/>
      </c>
      <c r="AN119" s="363" t="str">
        <f>IF('Marks Entry'!T121="","",'Marks Entry'!T121)</f>
        <v/>
      </c>
      <c r="AO119" s="356" t="str">
        <f>IF('Marks Entry'!V121="","",'Marks Entry'!V121)</f>
        <v/>
      </c>
      <c r="AP119" s="356" t="str">
        <f>IF('Marks Entry'!W121="","",'Marks Entry'!W121)</f>
        <v/>
      </c>
      <c r="AQ119" s="356" t="str">
        <f>IF('Marks Entry'!X121="","",'Marks Entry'!X121)</f>
        <v/>
      </c>
      <c r="AR119" s="357" t="str">
        <f t="shared" si="161"/>
        <v/>
      </c>
      <c r="AS119" s="380" t="str">
        <f t="shared" si="162"/>
        <v/>
      </c>
      <c r="AT119" s="356" t="str">
        <f>IF('Marks Entry'!Y121="","",'Marks Entry'!Y121)</f>
        <v/>
      </c>
      <c r="AU119" s="356" t="str">
        <f>IF('Marks Entry'!Z121="","",'Marks Entry'!Z121)</f>
        <v/>
      </c>
      <c r="AV119" s="356" t="str">
        <f t="shared" si="163"/>
        <v/>
      </c>
      <c r="AW119" s="380" t="str">
        <f t="shared" si="164"/>
        <v/>
      </c>
      <c r="AX119" s="377" t="str">
        <f>IF(AND($B119="NSO",$E119=""),"",IF(AND('Marks Entry'!AA121="AB",'Marks Entry'!AB121="AB"),"AB",IF(AND('Marks Entry'!AA121="ML",'Marks Entry'!AB121="ML"),"RE",IF('Marks Entry'!AA121="","",ROUNDUP(('Marks Entry'!AA121+'Marks Entry'!AB121)*30/100,0)))))</f>
        <v/>
      </c>
      <c r="AY119" s="381" t="str">
        <f t="shared" si="165"/>
        <v/>
      </c>
      <c r="AZ119" s="361">
        <f t="shared" si="166"/>
        <v>0</v>
      </c>
      <c r="BA119" s="361">
        <f t="shared" si="167"/>
        <v>0</v>
      </c>
      <c r="BB119" s="362" t="str">
        <f t="shared" si="168"/>
        <v/>
      </c>
      <c r="BC119" s="361" t="str">
        <f t="shared" si="169"/>
        <v/>
      </c>
      <c r="BD119" s="361" t="str">
        <f t="shared" si="170"/>
        <v/>
      </c>
      <c r="BE119" s="361" t="str">
        <f t="shared" si="171"/>
        <v/>
      </c>
      <c r="BF119" s="363" t="str">
        <f>IF('Marks Entry'!AC121="","",'Marks Entry'!AC121)</f>
        <v/>
      </c>
      <c r="BG119" s="356" t="str">
        <f>IF('Marks Entry'!AE121="","",'Marks Entry'!AE121)</f>
        <v/>
      </c>
      <c r="BH119" s="356" t="str">
        <f>IF('Marks Entry'!AF121="","",'Marks Entry'!AF121)</f>
        <v/>
      </c>
      <c r="BI119" s="356" t="str">
        <f>IF('Marks Entry'!AG121="","",'Marks Entry'!AG121)</f>
        <v/>
      </c>
      <c r="BJ119" s="357" t="str">
        <f t="shared" si="172"/>
        <v/>
      </c>
      <c r="BK119" s="380" t="str">
        <f t="shared" si="173"/>
        <v/>
      </c>
      <c r="BL119" s="356" t="str">
        <f>IF('Marks Entry'!AH121="","",'Marks Entry'!AH121)</f>
        <v/>
      </c>
      <c r="BM119" s="356" t="str">
        <f>IF('Marks Entry'!AI121="","",'Marks Entry'!AI121)</f>
        <v/>
      </c>
      <c r="BN119" s="356" t="str">
        <f t="shared" si="174"/>
        <v/>
      </c>
      <c r="BO119" s="380" t="str">
        <f t="shared" si="175"/>
        <v/>
      </c>
      <c r="BP119" s="377" t="str">
        <f>IF(AND($B119="NSO",$E119=""),"",IF(AND('Marks Entry'!AJ121="AB",'Marks Entry'!AK121="AB"),"AB",IF(AND('Marks Entry'!AJ121="ML",'Marks Entry'!AK121="ML"),"RE",IF('Marks Entry'!AJ121="","",ROUNDUP(('Marks Entry'!AJ121+'Marks Entry'!AK121)*30/100,0)))))</f>
        <v/>
      </c>
      <c r="BQ119" s="381" t="str">
        <f t="shared" si="176"/>
        <v/>
      </c>
      <c r="BR119" s="361">
        <f t="shared" si="177"/>
        <v>0</v>
      </c>
      <c r="BS119" s="361">
        <f t="shared" si="178"/>
        <v>0</v>
      </c>
      <c r="BT119" s="362" t="str">
        <f t="shared" si="179"/>
        <v/>
      </c>
      <c r="BU119" s="361" t="str">
        <f t="shared" si="180"/>
        <v/>
      </c>
      <c r="BV119" s="361" t="str">
        <f t="shared" si="181"/>
        <v/>
      </c>
      <c r="BW119" s="361" t="str">
        <f t="shared" si="182"/>
        <v/>
      </c>
      <c r="BX119" s="363" t="str">
        <f>IF('Marks Entry'!AL121="","",'Marks Entry'!AL121)</f>
        <v/>
      </c>
      <c r="BY119" s="356" t="str">
        <f>IF('Marks Entry'!AN121="","",'Marks Entry'!AN121)</f>
        <v/>
      </c>
      <c r="BZ119" s="356" t="str">
        <f>IF('Marks Entry'!AO121="","",'Marks Entry'!AO121)</f>
        <v/>
      </c>
      <c r="CA119" s="356" t="str">
        <f>IF('Marks Entry'!AP121="","",'Marks Entry'!AP121)</f>
        <v/>
      </c>
      <c r="CB119" s="357" t="str">
        <f t="shared" si="183"/>
        <v/>
      </c>
      <c r="CC119" s="380" t="str">
        <f t="shared" si="184"/>
        <v/>
      </c>
      <c r="CD119" s="356" t="str">
        <f>IF('Marks Entry'!AQ121="","",'Marks Entry'!AQ121)</f>
        <v/>
      </c>
      <c r="CE119" s="356" t="str">
        <f>IF('Marks Entry'!AR121="","",'Marks Entry'!AR121)</f>
        <v/>
      </c>
      <c r="CF119" s="356" t="str">
        <f t="shared" si="185"/>
        <v/>
      </c>
      <c r="CG119" s="380" t="str">
        <f t="shared" si="186"/>
        <v/>
      </c>
      <c r="CH119" s="377" t="str">
        <f>IF(AND($B119="NSO",$E119=""),"",IF(AND('Marks Entry'!AS121="AB",'Marks Entry'!AT121="AB"),"AB",IF(AND('Marks Entry'!AS121="ML",'Marks Entry'!AT121="ML"),"RE",IF('Marks Entry'!AS121="","",ROUNDUP(('Marks Entry'!AS121+'Marks Entry'!AT121)*30/100,0)))))</f>
        <v/>
      </c>
      <c r="CI119" s="381" t="str">
        <f t="shared" si="187"/>
        <v/>
      </c>
      <c r="CJ119" s="361">
        <f t="shared" si="188"/>
        <v>0</v>
      </c>
      <c r="CK119" s="361">
        <f t="shared" si="189"/>
        <v>0</v>
      </c>
      <c r="CL119" s="362" t="str">
        <f t="shared" si="190"/>
        <v/>
      </c>
      <c r="CM119" s="361" t="str">
        <f t="shared" si="191"/>
        <v/>
      </c>
      <c r="CN119" s="361" t="str">
        <f t="shared" si="192"/>
        <v/>
      </c>
      <c r="CO119" s="361" t="str">
        <f t="shared" si="193"/>
        <v/>
      </c>
      <c r="CP119" s="363" t="str">
        <f>IF('Marks Entry'!AU121="","",'Marks Entry'!AU121)</f>
        <v/>
      </c>
      <c r="CQ119" s="356" t="str">
        <f>IF('Marks Entry'!AW121="","",'Marks Entry'!AW121)</f>
        <v/>
      </c>
      <c r="CR119" s="356" t="str">
        <f>IF('Marks Entry'!AX121="","",'Marks Entry'!AX121)</f>
        <v/>
      </c>
      <c r="CS119" s="356" t="str">
        <f>IF('Marks Entry'!AY121="","",'Marks Entry'!AY121)</f>
        <v/>
      </c>
      <c r="CT119" s="357" t="str">
        <f t="shared" si="194"/>
        <v/>
      </c>
      <c r="CU119" s="380" t="str">
        <f t="shared" si="195"/>
        <v/>
      </c>
      <c r="CV119" s="356" t="str">
        <f>IF('Marks Entry'!AZ121="","",'Marks Entry'!AZ121)</f>
        <v/>
      </c>
      <c r="CW119" s="356" t="str">
        <f>IF('Marks Entry'!BA121="","",'Marks Entry'!BA121)</f>
        <v/>
      </c>
      <c r="CX119" s="356" t="str">
        <f t="shared" si="196"/>
        <v/>
      </c>
      <c r="CY119" s="380" t="str">
        <f t="shared" si="197"/>
        <v/>
      </c>
      <c r="CZ119" s="377" t="str">
        <f>IF(AND($B119="NSO",$E119=""),"",IF(AND('Marks Entry'!BB121="AB",'Marks Entry'!BC121="AB"),"AB",IF(AND('Marks Entry'!BB121="ML",'Marks Entry'!BC121="ML"),"RE",IF('Marks Entry'!BB121="","",ROUNDUP(('Marks Entry'!BB121+'Marks Entry'!BC121)*30/100,0)))))</f>
        <v/>
      </c>
      <c r="DA119" s="381" t="str">
        <f t="shared" si="198"/>
        <v/>
      </c>
      <c r="DB119" s="361">
        <f t="shared" si="199"/>
        <v>0</v>
      </c>
      <c r="DC119" s="361">
        <f t="shared" si="200"/>
        <v>0</v>
      </c>
      <c r="DD119" s="362" t="str">
        <f t="shared" si="201"/>
        <v/>
      </c>
      <c r="DE119" s="361" t="str">
        <f t="shared" si="202"/>
        <v/>
      </c>
      <c r="DF119" s="361" t="str">
        <f t="shared" si="203"/>
        <v/>
      </c>
      <c r="DG119" s="361" t="str">
        <f t="shared" si="204"/>
        <v/>
      </c>
      <c r="DH119" s="361">
        <f t="shared" si="205"/>
        <v>0</v>
      </c>
      <c r="DI119" s="382" t="str">
        <f t="shared" si="206"/>
        <v/>
      </c>
      <c r="DJ119" s="382" t="str">
        <f t="shared" si="207"/>
        <v/>
      </c>
      <c r="DK119" s="382" t="str">
        <f t="shared" si="208"/>
        <v/>
      </c>
      <c r="DL119" s="382" t="str">
        <f t="shared" si="209"/>
        <v/>
      </c>
      <c r="DM119" s="382" t="str">
        <f t="shared" si="210"/>
        <v/>
      </c>
      <c r="DN119" s="382" t="str">
        <f t="shared" si="211"/>
        <v/>
      </c>
      <c r="DO119" s="365">
        <f t="shared" si="212"/>
        <v>0</v>
      </c>
      <c r="DP119" s="365">
        <f t="shared" si="213"/>
        <v>0</v>
      </c>
      <c r="DQ119" s="365">
        <f t="shared" si="214"/>
        <v>0</v>
      </c>
      <c r="DR119" s="365">
        <f t="shared" si="215"/>
        <v>0</v>
      </c>
      <c r="DS119" s="365">
        <f t="shared" si="216"/>
        <v>0</v>
      </c>
      <c r="DT119" s="383" t="str">
        <f t="shared" si="217"/>
        <v/>
      </c>
      <c r="DU119" s="482" t="str">
        <f>IF('Marks Entry'!BD121="","",'Marks Entry'!BD121)</f>
        <v/>
      </c>
      <c r="DV119" s="482" t="str">
        <f>IF('Marks Entry'!BE121="","",'Marks Entry'!BE121)</f>
        <v/>
      </c>
      <c r="DW119" s="482" t="str">
        <f>IF('Marks Entry'!BF121="","",'Marks Entry'!BF121)</f>
        <v/>
      </c>
      <c r="DX119" s="384" t="str">
        <f t="shared" si="218"/>
        <v/>
      </c>
      <c r="DY119" s="356" t="str">
        <f t="shared" si="219"/>
        <v/>
      </c>
      <c r="DZ119" s="385" t="str">
        <f t="shared" si="220"/>
        <v/>
      </c>
      <c r="EA119" s="356" t="str">
        <f t="shared" si="221"/>
        <v/>
      </c>
      <c r="EB119" s="385" t="str">
        <f t="shared" si="222"/>
        <v/>
      </c>
      <c r="EC119" s="356" t="str">
        <f t="shared" si="223"/>
        <v/>
      </c>
      <c r="ED119" s="356" t="str">
        <f t="shared" si="224"/>
        <v/>
      </c>
      <c r="EE119" s="356" t="str">
        <f t="shared" si="225"/>
        <v/>
      </c>
      <c r="EF119" s="386" t="str">
        <f t="shared" si="226"/>
        <v/>
      </c>
      <c r="EG119" s="385" t="str">
        <f t="shared" si="227"/>
        <v/>
      </c>
      <c r="EH119" s="356" t="str">
        <f t="shared" si="228"/>
        <v/>
      </c>
      <c r="EI119" s="356" t="str">
        <f t="shared" si="229"/>
        <v/>
      </c>
      <c r="EJ119" s="356" t="str">
        <f t="shared" si="230"/>
        <v/>
      </c>
      <c r="EK119" s="356" t="str">
        <f t="shared" si="231"/>
        <v/>
      </c>
      <c r="EL119" s="385" t="str">
        <f t="shared" si="232"/>
        <v/>
      </c>
      <c r="EM119" s="356" t="str">
        <f t="shared" si="233"/>
        <v/>
      </c>
      <c r="EN119" s="356" t="str">
        <f t="shared" si="234"/>
        <v/>
      </c>
      <c r="EO119" s="356" t="str">
        <f t="shared" si="235"/>
        <v/>
      </c>
      <c r="EP119" s="356" t="str">
        <f t="shared" si="236"/>
        <v/>
      </c>
      <c r="EQ119" s="385" t="str">
        <f t="shared" si="237"/>
        <v/>
      </c>
      <c r="ER119" s="356" t="str">
        <f t="shared" si="238"/>
        <v/>
      </c>
      <c r="ES119" s="356" t="str">
        <f t="shared" si="239"/>
        <v/>
      </c>
      <c r="ET119" s="356" t="str">
        <f t="shared" si="240"/>
        <v/>
      </c>
      <c r="EU119" s="356" t="str">
        <f t="shared" si="241"/>
        <v/>
      </c>
      <c r="EV119" s="385" t="str">
        <f t="shared" si="242"/>
        <v/>
      </c>
      <c r="EW119" s="385" t="str">
        <f t="shared" si="243"/>
        <v/>
      </c>
      <c r="EX119" s="387" t="str">
        <f>IF('Student DATA Entry'!I116="","",'Student DATA Entry'!I116)</f>
        <v/>
      </c>
      <c r="EY119" s="388" t="str">
        <f>IF('Student DATA Entry'!J116="","",'Student DATA Entry'!J116)</f>
        <v/>
      </c>
      <c r="EZ119" s="373" t="str">
        <f t="shared" si="244"/>
        <v xml:space="preserve">      </v>
      </c>
      <c r="FA119" s="373" t="str">
        <f t="shared" si="245"/>
        <v xml:space="preserve">      </v>
      </c>
      <c r="FB119" s="373" t="str">
        <f t="shared" si="246"/>
        <v xml:space="preserve">      </v>
      </c>
      <c r="FC119" s="373" t="str">
        <f t="shared" si="247"/>
        <v xml:space="preserve">              </v>
      </c>
      <c r="FD119" s="373" t="str">
        <f t="shared" si="248"/>
        <v xml:space="preserve"> </v>
      </c>
      <c r="FE119" s="484" t="str">
        <f t="shared" si="249"/>
        <v/>
      </c>
      <c r="FF119" s="390" t="str">
        <f t="shared" si="250"/>
        <v/>
      </c>
      <c r="FG119" s="483" t="str">
        <f t="shared" si="251"/>
        <v/>
      </c>
      <c r="FH119" s="392" t="str">
        <f t="shared" si="140"/>
        <v/>
      </c>
      <c r="FI119" s="482" t="str">
        <f t="shared" si="252"/>
        <v/>
      </c>
    </row>
    <row r="120" spans="1:165" s="393" customFormat="1" ht="22" customHeight="1">
      <c r="A120" s="375">
        <v>115</v>
      </c>
      <c r="B120" s="376" t="str">
        <f>IF('Marks Entry'!B122="","",VALUE('Marks Entry'!B122))</f>
        <v/>
      </c>
      <c r="C120" s="377" t="str">
        <f>IF('Marks Entry'!C122="","",'Marks Entry'!C122)</f>
        <v/>
      </c>
      <c r="D120" s="378" t="str">
        <f>IF('Marks Entry'!D122="","",'Marks Entry'!D122)</f>
        <v/>
      </c>
      <c r="E120" s="379" t="str">
        <f>IF('Marks Entry'!E122="","",'Marks Entry'!E122)</f>
        <v/>
      </c>
      <c r="F120" s="379" t="str">
        <f>IF('Marks Entry'!F122="","",'Marks Entry'!F122)</f>
        <v/>
      </c>
      <c r="G120" s="379" t="str">
        <f>IF('Marks Entry'!G122="","",'Marks Entry'!G122)</f>
        <v/>
      </c>
      <c r="H120" s="356" t="str">
        <f>IF('Marks Entry'!H122="","",'Marks Entry'!H122)</f>
        <v/>
      </c>
      <c r="I120" s="356" t="str">
        <f>IF('Marks Entry'!I122="","",'Marks Entry'!I122)</f>
        <v/>
      </c>
      <c r="J120" s="356" t="str">
        <f>IF('Marks Entry'!J122="","",'Marks Entry'!J122)</f>
        <v/>
      </c>
      <c r="K120" s="356" t="str">
        <f>IF('Marks Entry'!K122="","",'Marks Entry'!K122)</f>
        <v/>
      </c>
      <c r="L120" s="356" t="str">
        <f>IF('Marks Entry'!L122="","",'Marks Entry'!L122)</f>
        <v/>
      </c>
      <c r="M120" s="357" t="str">
        <f t="shared" si="141"/>
        <v/>
      </c>
      <c r="N120" s="380" t="str">
        <f t="shared" si="142"/>
        <v/>
      </c>
      <c r="O120" s="356" t="str">
        <f>IF('Marks Entry'!M122="","",'Marks Entry'!M122)</f>
        <v/>
      </c>
      <c r="P120" s="380" t="str">
        <f t="shared" si="143"/>
        <v/>
      </c>
      <c r="Q120" s="377" t="str">
        <f>IF(AND($B120="NSO",$E120="",O120=""),"",IF(AND('Marks Entry'!N122="AB"),"AB",IF(AND('Marks Entry'!N122="ML"),"RE",IF('Marks Entry'!N122="","",ROUNDUP('Marks Entry'!N122*30/100,0)))))</f>
        <v/>
      </c>
      <c r="R120" s="381" t="str">
        <f t="shared" si="144"/>
        <v/>
      </c>
      <c r="S120" s="361">
        <f t="shared" si="145"/>
        <v>0</v>
      </c>
      <c r="T120" s="361">
        <f t="shared" si="146"/>
        <v>0</v>
      </c>
      <c r="U120" s="362" t="str">
        <f t="shared" si="147"/>
        <v/>
      </c>
      <c r="V120" s="361" t="str">
        <f t="shared" si="148"/>
        <v/>
      </c>
      <c r="W120" s="361" t="str">
        <f t="shared" si="149"/>
        <v/>
      </c>
      <c r="X120" s="361" t="str">
        <f t="shared" si="150"/>
        <v/>
      </c>
      <c r="Y120" s="356" t="str">
        <f>IF('Marks Entry'!O122="","",'Marks Entry'!O122)</f>
        <v/>
      </c>
      <c r="Z120" s="356" t="str">
        <f>IF('Marks Entry'!P122="","",'Marks Entry'!P122)</f>
        <v/>
      </c>
      <c r="AA120" s="356" t="str">
        <f>IF('Marks Entry'!Q122="","",'Marks Entry'!Q122)</f>
        <v/>
      </c>
      <c r="AB120" s="357" t="str">
        <f t="shared" si="151"/>
        <v/>
      </c>
      <c r="AC120" s="380" t="str">
        <f t="shared" si="152"/>
        <v/>
      </c>
      <c r="AD120" s="356" t="str">
        <f>IF('Marks Entry'!R122="","",'Marks Entry'!R122)</f>
        <v/>
      </c>
      <c r="AE120" s="380" t="str">
        <f t="shared" si="153"/>
        <v/>
      </c>
      <c r="AF120" s="377" t="str">
        <f>IF(AND($B120="NSO",$E120=""),"",IF(AND('Marks Entry'!S122="AB"),"AB",IF(AND('Marks Entry'!S122="ML"),"RE",IF('Marks Entry'!S122="","",ROUNDUP('Marks Entry'!S122*30/100,0)))))</f>
        <v/>
      </c>
      <c r="AG120" s="381" t="str">
        <f t="shared" si="154"/>
        <v/>
      </c>
      <c r="AH120" s="361">
        <f t="shared" si="155"/>
        <v>0</v>
      </c>
      <c r="AI120" s="361">
        <f t="shared" si="156"/>
        <v>0</v>
      </c>
      <c r="AJ120" s="362" t="str">
        <f t="shared" si="157"/>
        <v/>
      </c>
      <c r="AK120" s="361" t="str">
        <f t="shared" si="158"/>
        <v/>
      </c>
      <c r="AL120" s="361" t="str">
        <f t="shared" si="159"/>
        <v/>
      </c>
      <c r="AM120" s="361" t="str">
        <f t="shared" si="160"/>
        <v/>
      </c>
      <c r="AN120" s="363" t="str">
        <f>IF('Marks Entry'!T122="","",'Marks Entry'!T122)</f>
        <v/>
      </c>
      <c r="AO120" s="356" t="str">
        <f>IF('Marks Entry'!V122="","",'Marks Entry'!V122)</f>
        <v/>
      </c>
      <c r="AP120" s="356" t="str">
        <f>IF('Marks Entry'!W122="","",'Marks Entry'!W122)</f>
        <v/>
      </c>
      <c r="AQ120" s="356" t="str">
        <f>IF('Marks Entry'!X122="","",'Marks Entry'!X122)</f>
        <v/>
      </c>
      <c r="AR120" s="357" t="str">
        <f t="shared" si="161"/>
        <v/>
      </c>
      <c r="AS120" s="380" t="str">
        <f t="shared" si="162"/>
        <v/>
      </c>
      <c r="AT120" s="356" t="str">
        <f>IF('Marks Entry'!Y122="","",'Marks Entry'!Y122)</f>
        <v/>
      </c>
      <c r="AU120" s="356" t="str">
        <f>IF('Marks Entry'!Z122="","",'Marks Entry'!Z122)</f>
        <v/>
      </c>
      <c r="AV120" s="356" t="str">
        <f t="shared" si="163"/>
        <v/>
      </c>
      <c r="AW120" s="380" t="str">
        <f t="shared" si="164"/>
        <v/>
      </c>
      <c r="AX120" s="377" t="str">
        <f>IF(AND($B120="NSO",$E120=""),"",IF(AND('Marks Entry'!AA122="AB",'Marks Entry'!AB122="AB"),"AB",IF(AND('Marks Entry'!AA122="ML",'Marks Entry'!AB122="ML"),"RE",IF('Marks Entry'!AA122="","",ROUNDUP(('Marks Entry'!AA122+'Marks Entry'!AB122)*30/100,0)))))</f>
        <v/>
      </c>
      <c r="AY120" s="381" t="str">
        <f t="shared" si="165"/>
        <v/>
      </c>
      <c r="AZ120" s="361">
        <f t="shared" si="166"/>
        <v>0</v>
      </c>
      <c r="BA120" s="361">
        <f t="shared" si="167"/>
        <v>0</v>
      </c>
      <c r="BB120" s="362" t="str">
        <f t="shared" si="168"/>
        <v/>
      </c>
      <c r="BC120" s="361" t="str">
        <f t="shared" si="169"/>
        <v/>
      </c>
      <c r="BD120" s="361" t="str">
        <f t="shared" si="170"/>
        <v/>
      </c>
      <c r="BE120" s="361" t="str">
        <f t="shared" si="171"/>
        <v/>
      </c>
      <c r="BF120" s="363" t="str">
        <f>IF('Marks Entry'!AC122="","",'Marks Entry'!AC122)</f>
        <v/>
      </c>
      <c r="BG120" s="356" t="str">
        <f>IF('Marks Entry'!AE122="","",'Marks Entry'!AE122)</f>
        <v/>
      </c>
      <c r="BH120" s="356" t="str">
        <f>IF('Marks Entry'!AF122="","",'Marks Entry'!AF122)</f>
        <v/>
      </c>
      <c r="BI120" s="356" t="str">
        <f>IF('Marks Entry'!AG122="","",'Marks Entry'!AG122)</f>
        <v/>
      </c>
      <c r="BJ120" s="357" t="str">
        <f t="shared" si="172"/>
        <v/>
      </c>
      <c r="BK120" s="380" t="str">
        <f t="shared" si="173"/>
        <v/>
      </c>
      <c r="BL120" s="356" t="str">
        <f>IF('Marks Entry'!AH122="","",'Marks Entry'!AH122)</f>
        <v/>
      </c>
      <c r="BM120" s="356" t="str">
        <f>IF('Marks Entry'!AI122="","",'Marks Entry'!AI122)</f>
        <v/>
      </c>
      <c r="BN120" s="356" t="str">
        <f t="shared" si="174"/>
        <v/>
      </c>
      <c r="BO120" s="380" t="str">
        <f t="shared" si="175"/>
        <v/>
      </c>
      <c r="BP120" s="377" t="str">
        <f>IF(AND($B120="NSO",$E120=""),"",IF(AND('Marks Entry'!AJ122="AB",'Marks Entry'!AK122="AB"),"AB",IF(AND('Marks Entry'!AJ122="ML",'Marks Entry'!AK122="ML"),"RE",IF('Marks Entry'!AJ122="","",ROUNDUP(('Marks Entry'!AJ122+'Marks Entry'!AK122)*30/100,0)))))</f>
        <v/>
      </c>
      <c r="BQ120" s="381" t="str">
        <f t="shared" si="176"/>
        <v/>
      </c>
      <c r="BR120" s="361">
        <f t="shared" si="177"/>
        <v>0</v>
      </c>
      <c r="BS120" s="361">
        <f t="shared" si="178"/>
        <v>0</v>
      </c>
      <c r="BT120" s="362" t="str">
        <f t="shared" si="179"/>
        <v/>
      </c>
      <c r="BU120" s="361" t="str">
        <f t="shared" si="180"/>
        <v/>
      </c>
      <c r="BV120" s="361" t="str">
        <f t="shared" si="181"/>
        <v/>
      </c>
      <c r="BW120" s="361" t="str">
        <f t="shared" si="182"/>
        <v/>
      </c>
      <c r="BX120" s="363" t="str">
        <f>IF('Marks Entry'!AL122="","",'Marks Entry'!AL122)</f>
        <v/>
      </c>
      <c r="BY120" s="356" t="str">
        <f>IF('Marks Entry'!AN122="","",'Marks Entry'!AN122)</f>
        <v/>
      </c>
      <c r="BZ120" s="356" t="str">
        <f>IF('Marks Entry'!AO122="","",'Marks Entry'!AO122)</f>
        <v/>
      </c>
      <c r="CA120" s="356" t="str">
        <f>IF('Marks Entry'!AP122="","",'Marks Entry'!AP122)</f>
        <v/>
      </c>
      <c r="CB120" s="357" t="str">
        <f t="shared" si="183"/>
        <v/>
      </c>
      <c r="CC120" s="380" t="str">
        <f t="shared" si="184"/>
        <v/>
      </c>
      <c r="CD120" s="356" t="str">
        <f>IF('Marks Entry'!AQ122="","",'Marks Entry'!AQ122)</f>
        <v/>
      </c>
      <c r="CE120" s="356" t="str">
        <f>IF('Marks Entry'!AR122="","",'Marks Entry'!AR122)</f>
        <v/>
      </c>
      <c r="CF120" s="356" t="str">
        <f t="shared" si="185"/>
        <v/>
      </c>
      <c r="CG120" s="380" t="str">
        <f t="shared" si="186"/>
        <v/>
      </c>
      <c r="CH120" s="377" t="str">
        <f>IF(AND($B120="NSO",$E120=""),"",IF(AND('Marks Entry'!AS122="AB",'Marks Entry'!AT122="AB"),"AB",IF(AND('Marks Entry'!AS122="ML",'Marks Entry'!AT122="ML"),"RE",IF('Marks Entry'!AS122="","",ROUNDUP(('Marks Entry'!AS122+'Marks Entry'!AT122)*30/100,0)))))</f>
        <v/>
      </c>
      <c r="CI120" s="381" t="str">
        <f t="shared" si="187"/>
        <v/>
      </c>
      <c r="CJ120" s="361">
        <f t="shared" si="188"/>
        <v>0</v>
      </c>
      <c r="CK120" s="361">
        <f t="shared" si="189"/>
        <v>0</v>
      </c>
      <c r="CL120" s="362" t="str">
        <f t="shared" si="190"/>
        <v/>
      </c>
      <c r="CM120" s="361" t="str">
        <f t="shared" si="191"/>
        <v/>
      </c>
      <c r="CN120" s="361" t="str">
        <f t="shared" si="192"/>
        <v/>
      </c>
      <c r="CO120" s="361" t="str">
        <f t="shared" si="193"/>
        <v/>
      </c>
      <c r="CP120" s="363" t="str">
        <f>IF('Marks Entry'!AU122="","",'Marks Entry'!AU122)</f>
        <v/>
      </c>
      <c r="CQ120" s="356" t="str">
        <f>IF('Marks Entry'!AW122="","",'Marks Entry'!AW122)</f>
        <v/>
      </c>
      <c r="CR120" s="356" t="str">
        <f>IF('Marks Entry'!AX122="","",'Marks Entry'!AX122)</f>
        <v/>
      </c>
      <c r="CS120" s="356" t="str">
        <f>IF('Marks Entry'!AY122="","",'Marks Entry'!AY122)</f>
        <v/>
      </c>
      <c r="CT120" s="357" t="str">
        <f t="shared" si="194"/>
        <v/>
      </c>
      <c r="CU120" s="380" t="str">
        <f t="shared" si="195"/>
        <v/>
      </c>
      <c r="CV120" s="356" t="str">
        <f>IF('Marks Entry'!AZ122="","",'Marks Entry'!AZ122)</f>
        <v/>
      </c>
      <c r="CW120" s="356" t="str">
        <f>IF('Marks Entry'!BA122="","",'Marks Entry'!BA122)</f>
        <v/>
      </c>
      <c r="CX120" s="356" t="str">
        <f t="shared" si="196"/>
        <v/>
      </c>
      <c r="CY120" s="380" t="str">
        <f t="shared" si="197"/>
        <v/>
      </c>
      <c r="CZ120" s="377" t="str">
        <f>IF(AND($B120="NSO",$E120=""),"",IF(AND('Marks Entry'!BB122="AB",'Marks Entry'!BC122="AB"),"AB",IF(AND('Marks Entry'!BB122="ML",'Marks Entry'!BC122="ML"),"RE",IF('Marks Entry'!BB122="","",ROUNDUP(('Marks Entry'!BB122+'Marks Entry'!BC122)*30/100,0)))))</f>
        <v/>
      </c>
      <c r="DA120" s="381" t="str">
        <f t="shared" si="198"/>
        <v/>
      </c>
      <c r="DB120" s="361">
        <f t="shared" si="199"/>
        <v>0</v>
      </c>
      <c r="DC120" s="361">
        <f t="shared" si="200"/>
        <v>0</v>
      </c>
      <c r="DD120" s="362" t="str">
        <f t="shared" si="201"/>
        <v/>
      </c>
      <c r="DE120" s="361" t="str">
        <f t="shared" si="202"/>
        <v/>
      </c>
      <c r="DF120" s="361" t="str">
        <f t="shared" si="203"/>
        <v/>
      </c>
      <c r="DG120" s="361" t="str">
        <f t="shared" si="204"/>
        <v/>
      </c>
      <c r="DH120" s="361">
        <f t="shared" si="205"/>
        <v>0</v>
      </c>
      <c r="DI120" s="382" t="str">
        <f t="shared" si="206"/>
        <v/>
      </c>
      <c r="DJ120" s="382" t="str">
        <f t="shared" si="207"/>
        <v/>
      </c>
      <c r="DK120" s="382" t="str">
        <f t="shared" si="208"/>
        <v/>
      </c>
      <c r="DL120" s="382" t="str">
        <f t="shared" si="209"/>
        <v/>
      </c>
      <c r="DM120" s="382" t="str">
        <f t="shared" si="210"/>
        <v/>
      </c>
      <c r="DN120" s="382" t="str">
        <f t="shared" si="211"/>
        <v/>
      </c>
      <c r="DO120" s="365">
        <f t="shared" si="212"/>
        <v>0</v>
      </c>
      <c r="DP120" s="365">
        <f t="shared" si="213"/>
        <v>0</v>
      </c>
      <c r="DQ120" s="365">
        <f t="shared" si="214"/>
        <v>0</v>
      </c>
      <c r="DR120" s="365">
        <f t="shared" si="215"/>
        <v>0</v>
      </c>
      <c r="DS120" s="365">
        <f t="shared" si="216"/>
        <v>0</v>
      </c>
      <c r="DT120" s="383" t="str">
        <f t="shared" si="217"/>
        <v/>
      </c>
      <c r="DU120" s="482" t="str">
        <f>IF('Marks Entry'!BD122="","",'Marks Entry'!BD122)</f>
        <v/>
      </c>
      <c r="DV120" s="482" t="str">
        <f>IF('Marks Entry'!BE122="","",'Marks Entry'!BE122)</f>
        <v/>
      </c>
      <c r="DW120" s="482" t="str">
        <f>IF('Marks Entry'!BF122="","",'Marks Entry'!BF122)</f>
        <v/>
      </c>
      <c r="DX120" s="384" t="str">
        <f t="shared" si="218"/>
        <v/>
      </c>
      <c r="DY120" s="356" t="str">
        <f t="shared" si="219"/>
        <v/>
      </c>
      <c r="DZ120" s="385" t="str">
        <f t="shared" si="220"/>
        <v/>
      </c>
      <c r="EA120" s="356" t="str">
        <f t="shared" si="221"/>
        <v/>
      </c>
      <c r="EB120" s="385" t="str">
        <f t="shared" si="222"/>
        <v/>
      </c>
      <c r="EC120" s="356" t="str">
        <f t="shared" si="223"/>
        <v/>
      </c>
      <c r="ED120" s="356" t="str">
        <f t="shared" si="224"/>
        <v/>
      </c>
      <c r="EE120" s="356" t="str">
        <f t="shared" si="225"/>
        <v/>
      </c>
      <c r="EF120" s="386" t="str">
        <f t="shared" si="226"/>
        <v/>
      </c>
      <c r="EG120" s="385" t="str">
        <f t="shared" si="227"/>
        <v/>
      </c>
      <c r="EH120" s="356" t="str">
        <f t="shared" si="228"/>
        <v/>
      </c>
      <c r="EI120" s="356" t="str">
        <f t="shared" si="229"/>
        <v/>
      </c>
      <c r="EJ120" s="356" t="str">
        <f t="shared" si="230"/>
        <v/>
      </c>
      <c r="EK120" s="356" t="str">
        <f t="shared" si="231"/>
        <v/>
      </c>
      <c r="EL120" s="385" t="str">
        <f t="shared" si="232"/>
        <v/>
      </c>
      <c r="EM120" s="356" t="str">
        <f t="shared" si="233"/>
        <v/>
      </c>
      <c r="EN120" s="356" t="str">
        <f t="shared" si="234"/>
        <v/>
      </c>
      <c r="EO120" s="356" t="str">
        <f t="shared" si="235"/>
        <v/>
      </c>
      <c r="EP120" s="356" t="str">
        <f t="shared" si="236"/>
        <v/>
      </c>
      <c r="EQ120" s="385" t="str">
        <f t="shared" si="237"/>
        <v/>
      </c>
      <c r="ER120" s="356" t="str">
        <f t="shared" si="238"/>
        <v/>
      </c>
      <c r="ES120" s="356" t="str">
        <f t="shared" si="239"/>
        <v/>
      </c>
      <c r="ET120" s="356" t="str">
        <f t="shared" si="240"/>
        <v/>
      </c>
      <c r="EU120" s="356" t="str">
        <f t="shared" si="241"/>
        <v/>
      </c>
      <c r="EV120" s="385" t="str">
        <f t="shared" si="242"/>
        <v/>
      </c>
      <c r="EW120" s="385" t="str">
        <f t="shared" si="243"/>
        <v/>
      </c>
      <c r="EX120" s="387" t="str">
        <f>IF('Student DATA Entry'!I117="","",'Student DATA Entry'!I117)</f>
        <v/>
      </c>
      <c r="EY120" s="388" t="str">
        <f>IF('Student DATA Entry'!J117="","",'Student DATA Entry'!J117)</f>
        <v/>
      </c>
      <c r="EZ120" s="373" t="str">
        <f t="shared" si="244"/>
        <v xml:space="preserve">      </v>
      </c>
      <c r="FA120" s="373" t="str">
        <f t="shared" si="245"/>
        <v xml:space="preserve">      </v>
      </c>
      <c r="FB120" s="373" t="str">
        <f t="shared" si="246"/>
        <v xml:space="preserve">      </v>
      </c>
      <c r="FC120" s="373" t="str">
        <f t="shared" si="247"/>
        <v xml:space="preserve">              </v>
      </c>
      <c r="FD120" s="373" t="str">
        <f t="shared" si="248"/>
        <v xml:space="preserve"> </v>
      </c>
      <c r="FE120" s="484" t="str">
        <f t="shared" si="249"/>
        <v/>
      </c>
      <c r="FF120" s="390" t="str">
        <f t="shared" si="250"/>
        <v/>
      </c>
      <c r="FG120" s="483" t="str">
        <f t="shared" si="251"/>
        <v/>
      </c>
      <c r="FH120" s="392" t="str">
        <f t="shared" si="140"/>
        <v/>
      </c>
      <c r="FI120" s="482" t="str">
        <f t="shared" si="252"/>
        <v/>
      </c>
    </row>
    <row r="121" spans="1:165" s="393" customFormat="1" ht="22" customHeight="1">
      <c r="A121" s="375">
        <v>116</v>
      </c>
      <c r="B121" s="376" t="str">
        <f>IF('Marks Entry'!B123="","",VALUE('Marks Entry'!B123))</f>
        <v/>
      </c>
      <c r="C121" s="377" t="str">
        <f>IF('Marks Entry'!C123="","",'Marks Entry'!C123)</f>
        <v/>
      </c>
      <c r="D121" s="378" t="str">
        <f>IF('Marks Entry'!D123="","",'Marks Entry'!D123)</f>
        <v/>
      </c>
      <c r="E121" s="379" t="str">
        <f>IF('Marks Entry'!E123="","",'Marks Entry'!E123)</f>
        <v/>
      </c>
      <c r="F121" s="379" t="str">
        <f>IF('Marks Entry'!F123="","",'Marks Entry'!F123)</f>
        <v/>
      </c>
      <c r="G121" s="379" t="str">
        <f>IF('Marks Entry'!G123="","",'Marks Entry'!G123)</f>
        <v/>
      </c>
      <c r="H121" s="356" t="str">
        <f>IF('Marks Entry'!H123="","",'Marks Entry'!H123)</f>
        <v/>
      </c>
      <c r="I121" s="356" t="str">
        <f>IF('Marks Entry'!I123="","",'Marks Entry'!I123)</f>
        <v/>
      </c>
      <c r="J121" s="356" t="str">
        <f>IF('Marks Entry'!J123="","",'Marks Entry'!J123)</f>
        <v/>
      </c>
      <c r="K121" s="356" t="str">
        <f>IF('Marks Entry'!K123="","",'Marks Entry'!K123)</f>
        <v/>
      </c>
      <c r="L121" s="356" t="str">
        <f>IF('Marks Entry'!L123="","",'Marks Entry'!L123)</f>
        <v/>
      </c>
      <c r="M121" s="357" t="str">
        <f t="shared" si="141"/>
        <v/>
      </c>
      <c r="N121" s="380" t="str">
        <f t="shared" si="142"/>
        <v/>
      </c>
      <c r="O121" s="356" t="str">
        <f>IF('Marks Entry'!M123="","",'Marks Entry'!M123)</f>
        <v/>
      </c>
      <c r="P121" s="380" t="str">
        <f t="shared" si="143"/>
        <v/>
      </c>
      <c r="Q121" s="377" t="str">
        <f>IF(AND($B121="NSO",$E121="",O121=""),"",IF(AND('Marks Entry'!N123="AB"),"AB",IF(AND('Marks Entry'!N123="ML"),"RE",IF('Marks Entry'!N123="","",ROUNDUP('Marks Entry'!N123*30/100,0)))))</f>
        <v/>
      </c>
      <c r="R121" s="381" t="str">
        <f t="shared" si="144"/>
        <v/>
      </c>
      <c r="S121" s="361">
        <f t="shared" si="145"/>
        <v>0</v>
      </c>
      <c r="T121" s="361">
        <f t="shared" si="146"/>
        <v>0</v>
      </c>
      <c r="U121" s="362" t="str">
        <f t="shared" si="147"/>
        <v/>
      </c>
      <c r="V121" s="361" t="str">
        <f t="shared" si="148"/>
        <v/>
      </c>
      <c r="W121" s="361" t="str">
        <f t="shared" si="149"/>
        <v/>
      </c>
      <c r="X121" s="361" t="str">
        <f t="shared" si="150"/>
        <v/>
      </c>
      <c r="Y121" s="356" t="str">
        <f>IF('Marks Entry'!O123="","",'Marks Entry'!O123)</f>
        <v/>
      </c>
      <c r="Z121" s="356" t="str">
        <f>IF('Marks Entry'!P123="","",'Marks Entry'!P123)</f>
        <v/>
      </c>
      <c r="AA121" s="356" t="str">
        <f>IF('Marks Entry'!Q123="","",'Marks Entry'!Q123)</f>
        <v/>
      </c>
      <c r="AB121" s="357" t="str">
        <f t="shared" si="151"/>
        <v/>
      </c>
      <c r="AC121" s="380" t="str">
        <f t="shared" si="152"/>
        <v/>
      </c>
      <c r="AD121" s="356" t="str">
        <f>IF('Marks Entry'!R123="","",'Marks Entry'!R123)</f>
        <v/>
      </c>
      <c r="AE121" s="380" t="str">
        <f t="shared" si="153"/>
        <v/>
      </c>
      <c r="AF121" s="377" t="str">
        <f>IF(AND($B121="NSO",$E121=""),"",IF(AND('Marks Entry'!S123="AB"),"AB",IF(AND('Marks Entry'!S123="ML"),"RE",IF('Marks Entry'!S123="","",ROUNDUP('Marks Entry'!S123*30/100,0)))))</f>
        <v/>
      </c>
      <c r="AG121" s="381" t="str">
        <f t="shared" si="154"/>
        <v/>
      </c>
      <c r="AH121" s="361">
        <f t="shared" si="155"/>
        <v>0</v>
      </c>
      <c r="AI121" s="361">
        <f t="shared" si="156"/>
        <v>0</v>
      </c>
      <c r="AJ121" s="362" t="str">
        <f t="shared" si="157"/>
        <v/>
      </c>
      <c r="AK121" s="361" t="str">
        <f t="shared" si="158"/>
        <v/>
      </c>
      <c r="AL121" s="361" t="str">
        <f t="shared" si="159"/>
        <v/>
      </c>
      <c r="AM121" s="361" t="str">
        <f t="shared" si="160"/>
        <v/>
      </c>
      <c r="AN121" s="363" t="str">
        <f>IF('Marks Entry'!T123="","",'Marks Entry'!T123)</f>
        <v/>
      </c>
      <c r="AO121" s="356" t="str">
        <f>IF('Marks Entry'!V123="","",'Marks Entry'!V123)</f>
        <v/>
      </c>
      <c r="AP121" s="356" t="str">
        <f>IF('Marks Entry'!W123="","",'Marks Entry'!W123)</f>
        <v/>
      </c>
      <c r="AQ121" s="356" t="str">
        <f>IF('Marks Entry'!X123="","",'Marks Entry'!X123)</f>
        <v/>
      </c>
      <c r="AR121" s="357" t="str">
        <f t="shared" si="161"/>
        <v/>
      </c>
      <c r="AS121" s="380" t="str">
        <f t="shared" si="162"/>
        <v/>
      </c>
      <c r="AT121" s="356" t="str">
        <f>IF('Marks Entry'!Y123="","",'Marks Entry'!Y123)</f>
        <v/>
      </c>
      <c r="AU121" s="356" t="str">
        <f>IF('Marks Entry'!Z123="","",'Marks Entry'!Z123)</f>
        <v/>
      </c>
      <c r="AV121" s="356" t="str">
        <f t="shared" si="163"/>
        <v/>
      </c>
      <c r="AW121" s="380" t="str">
        <f t="shared" si="164"/>
        <v/>
      </c>
      <c r="AX121" s="377" t="str">
        <f>IF(AND($B121="NSO",$E121=""),"",IF(AND('Marks Entry'!AA123="AB",'Marks Entry'!AB123="AB"),"AB",IF(AND('Marks Entry'!AA123="ML",'Marks Entry'!AB123="ML"),"RE",IF('Marks Entry'!AA123="","",ROUNDUP(('Marks Entry'!AA123+'Marks Entry'!AB123)*30/100,0)))))</f>
        <v/>
      </c>
      <c r="AY121" s="381" t="str">
        <f t="shared" si="165"/>
        <v/>
      </c>
      <c r="AZ121" s="361">
        <f t="shared" si="166"/>
        <v>0</v>
      </c>
      <c r="BA121" s="361">
        <f t="shared" si="167"/>
        <v>0</v>
      </c>
      <c r="BB121" s="362" t="str">
        <f t="shared" si="168"/>
        <v/>
      </c>
      <c r="BC121" s="361" t="str">
        <f t="shared" si="169"/>
        <v/>
      </c>
      <c r="BD121" s="361" t="str">
        <f t="shared" si="170"/>
        <v/>
      </c>
      <c r="BE121" s="361" t="str">
        <f t="shared" si="171"/>
        <v/>
      </c>
      <c r="BF121" s="363" t="str">
        <f>IF('Marks Entry'!AC123="","",'Marks Entry'!AC123)</f>
        <v/>
      </c>
      <c r="BG121" s="356" t="str">
        <f>IF('Marks Entry'!AE123="","",'Marks Entry'!AE123)</f>
        <v/>
      </c>
      <c r="BH121" s="356" t="str">
        <f>IF('Marks Entry'!AF123="","",'Marks Entry'!AF123)</f>
        <v/>
      </c>
      <c r="BI121" s="356" t="str">
        <f>IF('Marks Entry'!AG123="","",'Marks Entry'!AG123)</f>
        <v/>
      </c>
      <c r="BJ121" s="357" t="str">
        <f t="shared" si="172"/>
        <v/>
      </c>
      <c r="BK121" s="380" t="str">
        <f t="shared" si="173"/>
        <v/>
      </c>
      <c r="BL121" s="356" t="str">
        <f>IF('Marks Entry'!AH123="","",'Marks Entry'!AH123)</f>
        <v/>
      </c>
      <c r="BM121" s="356" t="str">
        <f>IF('Marks Entry'!AI123="","",'Marks Entry'!AI123)</f>
        <v/>
      </c>
      <c r="BN121" s="356" t="str">
        <f t="shared" si="174"/>
        <v/>
      </c>
      <c r="BO121" s="380" t="str">
        <f t="shared" si="175"/>
        <v/>
      </c>
      <c r="BP121" s="377" t="str">
        <f>IF(AND($B121="NSO",$E121=""),"",IF(AND('Marks Entry'!AJ123="AB",'Marks Entry'!AK123="AB"),"AB",IF(AND('Marks Entry'!AJ123="ML",'Marks Entry'!AK123="ML"),"RE",IF('Marks Entry'!AJ123="","",ROUNDUP(('Marks Entry'!AJ123+'Marks Entry'!AK123)*30/100,0)))))</f>
        <v/>
      </c>
      <c r="BQ121" s="381" t="str">
        <f t="shared" si="176"/>
        <v/>
      </c>
      <c r="BR121" s="361">
        <f t="shared" si="177"/>
        <v>0</v>
      </c>
      <c r="BS121" s="361">
        <f t="shared" si="178"/>
        <v>0</v>
      </c>
      <c r="BT121" s="362" t="str">
        <f t="shared" si="179"/>
        <v/>
      </c>
      <c r="BU121" s="361" t="str">
        <f t="shared" si="180"/>
        <v/>
      </c>
      <c r="BV121" s="361" t="str">
        <f t="shared" si="181"/>
        <v/>
      </c>
      <c r="BW121" s="361" t="str">
        <f t="shared" si="182"/>
        <v/>
      </c>
      <c r="BX121" s="363" t="str">
        <f>IF('Marks Entry'!AL123="","",'Marks Entry'!AL123)</f>
        <v/>
      </c>
      <c r="BY121" s="356" t="str">
        <f>IF('Marks Entry'!AN123="","",'Marks Entry'!AN123)</f>
        <v/>
      </c>
      <c r="BZ121" s="356" t="str">
        <f>IF('Marks Entry'!AO123="","",'Marks Entry'!AO123)</f>
        <v/>
      </c>
      <c r="CA121" s="356" t="str">
        <f>IF('Marks Entry'!AP123="","",'Marks Entry'!AP123)</f>
        <v/>
      </c>
      <c r="CB121" s="357" t="str">
        <f t="shared" si="183"/>
        <v/>
      </c>
      <c r="CC121" s="380" t="str">
        <f t="shared" si="184"/>
        <v/>
      </c>
      <c r="CD121" s="356" t="str">
        <f>IF('Marks Entry'!AQ123="","",'Marks Entry'!AQ123)</f>
        <v/>
      </c>
      <c r="CE121" s="356" t="str">
        <f>IF('Marks Entry'!AR123="","",'Marks Entry'!AR123)</f>
        <v/>
      </c>
      <c r="CF121" s="356" t="str">
        <f t="shared" si="185"/>
        <v/>
      </c>
      <c r="CG121" s="380" t="str">
        <f t="shared" si="186"/>
        <v/>
      </c>
      <c r="CH121" s="377" t="str">
        <f>IF(AND($B121="NSO",$E121=""),"",IF(AND('Marks Entry'!AS123="AB",'Marks Entry'!AT123="AB"),"AB",IF(AND('Marks Entry'!AS123="ML",'Marks Entry'!AT123="ML"),"RE",IF('Marks Entry'!AS123="","",ROUNDUP(('Marks Entry'!AS123+'Marks Entry'!AT123)*30/100,0)))))</f>
        <v/>
      </c>
      <c r="CI121" s="381" t="str">
        <f t="shared" si="187"/>
        <v/>
      </c>
      <c r="CJ121" s="361">
        <f t="shared" si="188"/>
        <v>0</v>
      </c>
      <c r="CK121" s="361">
        <f t="shared" si="189"/>
        <v>0</v>
      </c>
      <c r="CL121" s="362" t="str">
        <f t="shared" si="190"/>
        <v/>
      </c>
      <c r="CM121" s="361" t="str">
        <f t="shared" si="191"/>
        <v/>
      </c>
      <c r="CN121" s="361" t="str">
        <f t="shared" si="192"/>
        <v/>
      </c>
      <c r="CO121" s="361" t="str">
        <f t="shared" si="193"/>
        <v/>
      </c>
      <c r="CP121" s="363" t="str">
        <f>IF('Marks Entry'!AU123="","",'Marks Entry'!AU123)</f>
        <v/>
      </c>
      <c r="CQ121" s="356" t="str">
        <f>IF('Marks Entry'!AW123="","",'Marks Entry'!AW123)</f>
        <v/>
      </c>
      <c r="CR121" s="356" t="str">
        <f>IF('Marks Entry'!AX123="","",'Marks Entry'!AX123)</f>
        <v/>
      </c>
      <c r="CS121" s="356" t="str">
        <f>IF('Marks Entry'!AY123="","",'Marks Entry'!AY123)</f>
        <v/>
      </c>
      <c r="CT121" s="357" t="str">
        <f t="shared" si="194"/>
        <v/>
      </c>
      <c r="CU121" s="380" t="str">
        <f t="shared" si="195"/>
        <v/>
      </c>
      <c r="CV121" s="356" t="str">
        <f>IF('Marks Entry'!AZ123="","",'Marks Entry'!AZ123)</f>
        <v/>
      </c>
      <c r="CW121" s="356" t="str">
        <f>IF('Marks Entry'!BA123="","",'Marks Entry'!BA123)</f>
        <v/>
      </c>
      <c r="CX121" s="356" t="str">
        <f t="shared" si="196"/>
        <v/>
      </c>
      <c r="CY121" s="380" t="str">
        <f t="shared" si="197"/>
        <v/>
      </c>
      <c r="CZ121" s="377" t="str">
        <f>IF(AND($B121="NSO",$E121=""),"",IF(AND('Marks Entry'!BB123="AB",'Marks Entry'!BC123="AB"),"AB",IF(AND('Marks Entry'!BB123="ML",'Marks Entry'!BC123="ML"),"RE",IF('Marks Entry'!BB123="","",ROUNDUP(('Marks Entry'!BB123+'Marks Entry'!BC123)*30/100,0)))))</f>
        <v/>
      </c>
      <c r="DA121" s="381" t="str">
        <f t="shared" si="198"/>
        <v/>
      </c>
      <c r="DB121" s="361">
        <f t="shared" si="199"/>
        <v>0</v>
      </c>
      <c r="DC121" s="361">
        <f t="shared" si="200"/>
        <v>0</v>
      </c>
      <c r="DD121" s="362" t="str">
        <f t="shared" si="201"/>
        <v/>
      </c>
      <c r="DE121" s="361" t="str">
        <f t="shared" si="202"/>
        <v/>
      </c>
      <c r="DF121" s="361" t="str">
        <f t="shared" si="203"/>
        <v/>
      </c>
      <c r="DG121" s="361" t="str">
        <f t="shared" si="204"/>
        <v/>
      </c>
      <c r="DH121" s="361">
        <f t="shared" si="205"/>
        <v>0</v>
      </c>
      <c r="DI121" s="382" t="str">
        <f t="shared" si="206"/>
        <v/>
      </c>
      <c r="DJ121" s="382" t="str">
        <f t="shared" si="207"/>
        <v/>
      </c>
      <c r="DK121" s="382" t="str">
        <f t="shared" si="208"/>
        <v/>
      </c>
      <c r="DL121" s="382" t="str">
        <f t="shared" si="209"/>
        <v/>
      </c>
      <c r="DM121" s="382" t="str">
        <f t="shared" si="210"/>
        <v/>
      </c>
      <c r="DN121" s="382" t="str">
        <f t="shared" si="211"/>
        <v/>
      </c>
      <c r="DO121" s="365">
        <f t="shared" si="212"/>
        <v>0</v>
      </c>
      <c r="DP121" s="365">
        <f t="shared" si="213"/>
        <v>0</v>
      </c>
      <c r="DQ121" s="365">
        <f t="shared" si="214"/>
        <v>0</v>
      </c>
      <c r="DR121" s="365">
        <f t="shared" si="215"/>
        <v>0</v>
      </c>
      <c r="DS121" s="365">
        <f t="shared" si="216"/>
        <v>0</v>
      </c>
      <c r="DT121" s="383" t="str">
        <f t="shared" si="217"/>
        <v/>
      </c>
      <c r="DU121" s="482" t="str">
        <f>IF('Marks Entry'!BD123="","",'Marks Entry'!BD123)</f>
        <v/>
      </c>
      <c r="DV121" s="482" t="str">
        <f>IF('Marks Entry'!BE123="","",'Marks Entry'!BE123)</f>
        <v/>
      </c>
      <c r="DW121" s="482" t="str">
        <f>IF('Marks Entry'!BF123="","",'Marks Entry'!BF123)</f>
        <v/>
      </c>
      <c r="DX121" s="384" t="str">
        <f t="shared" si="218"/>
        <v/>
      </c>
      <c r="DY121" s="356" t="str">
        <f t="shared" si="219"/>
        <v/>
      </c>
      <c r="DZ121" s="385" t="str">
        <f t="shared" si="220"/>
        <v/>
      </c>
      <c r="EA121" s="356" t="str">
        <f t="shared" si="221"/>
        <v/>
      </c>
      <c r="EB121" s="385" t="str">
        <f t="shared" si="222"/>
        <v/>
      </c>
      <c r="EC121" s="356" t="str">
        <f t="shared" si="223"/>
        <v/>
      </c>
      <c r="ED121" s="356" t="str">
        <f t="shared" si="224"/>
        <v/>
      </c>
      <c r="EE121" s="356" t="str">
        <f t="shared" si="225"/>
        <v/>
      </c>
      <c r="EF121" s="386" t="str">
        <f t="shared" si="226"/>
        <v/>
      </c>
      <c r="EG121" s="385" t="str">
        <f t="shared" si="227"/>
        <v/>
      </c>
      <c r="EH121" s="356" t="str">
        <f t="shared" si="228"/>
        <v/>
      </c>
      <c r="EI121" s="356" t="str">
        <f t="shared" si="229"/>
        <v/>
      </c>
      <c r="EJ121" s="356" t="str">
        <f t="shared" si="230"/>
        <v/>
      </c>
      <c r="EK121" s="356" t="str">
        <f t="shared" si="231"/>
        <v/>
      </c>
      <c r="EL121" s="385" t="str">
        <f t="shared" si="232"/>
        <v/>
      </c>
      <c r="EM121" s="356" t="str">
        <f t="shared" si="233"/>
        <v/>
      </c>
      <c r="EN121" s="356" t="str">
        <f t="shared" si="234"/>
        <v/>
      </c>
      <c r="EO121" s="356" t="str">
        <f t="shared" si="235"/>
        <v/>
      </c>
      <c r="EP121" s="356" t="str">
        <f t="shared" si="236"/>
        <v/>
      </c>
      <c r="EQ121" s="385" t="str">
        <f t="shared" si="237"/>
        <v/>
      </c>
      <c r="ER121" s="356" t="str">
        <f t="shared" si="238"/>
        <v/>
      </c>
      <c r="ES121" s="356" t="str">
        <f t="shared" si="239"/>
        <v/>
      </c>
      <c r="ET121" s="356" t="str">
        <f t="shared" si="240"/>
        <v/>
      </c>
      <c r="EU121" s="356" t="str">
        <f t="shared" si="241"/>
        <v/>
      </c>
      <c r="EV121" s="385" t="str">
        <f t="shared" si="242"/>
        <v/>
      </c>
      <c r="EW121" s="385" t="str">
        <f t="shared" si="243"/>
        <v/>
      </c>
      <c r="EX121" s="387" t="str">
        <f>IF('Student DATA Entry'!I118="","",'Student DATA Entry'!I118)</f>
        <v/>
      </c>
      <c r="EY121" s="388" t="str">
        <f>IF('Student DATA Entry'!J118="","",'Student DATA Entry'!J118)</f>
        <v/>
      </c>
      <c r="EZ121" s="373" t="str">
        <f t="shared" si="244"/>
        <v xml:space="preserve">      </v>
      </c>
      <c r="FA121" s="373" t="str">
        <f t="shared" si="245"/>
        <v xml:space="preserve">      </v>
      </c>
      <c r="FB121" s="373" t="str">
        <f t="shared" si="246"/>
        <v xml:space="preserve">      </v>
      </c>
      <c r="FC121" s="373" t="str">
        <f t="shared" si="247"/>
        <v xml:space="preserve">              </v>
      </c>
      <c r="FD121" s="373" t="str">
        <f t="shared" si="248"/>
        <v xml:space="preserve"> </v>
      </c>
      <c r="FE121" s="484" t="str">
        <f t="shared" si="249"/>
        <v/>
      </c>
      <c r="FF121" s="390" t="str">
        <f t="shared" si="250"/>
        <v/>
      </c>
      <c r="FG121" s="483" t="str">
        <f t="shared" si="251"/>
        <v/>
      </c>
      <c r="FH121" s="392" t="str">
        <f t="shared" si="140"/>
        <v/>
      </c>
      <c r="FI121" s="482" t="str">
        <f t="shared" si="252"/>
        <v/>
      </c>
    </row>
    <row r="122" spans="1:165" s="393" customFormat="1" ht="22" customHeight="1">
      <c r="A122" s="375">
        <v>117</v>
      </c>
      <c r="B122" s="376" t="str">
        <f>IF('Marks Entry'!B124="","",VALUE('Marks Entry'!B124))</f>
        <v/>
      </c>
      <c r="C122" s="377" t="str">
        <f>IF('Marks Entry'!C124="","",'Marks Entry'!C124)</f>
        <v/>
      </c>
      <c r="D122" s="378" t="str">
        <f>IF('Marks Entry'!D124="","",'Marks Entry'!D124)</f>
        <v/>
      </c>
      <c r="E122" s="379" t="str">
        <f>IF('Marks Entry'!E124="","",'Marks Entry'!E124)</f>
        <v/>
      </c>
      <c r="F122" s="379" t="str">
        <f>IF('Marks Entry'!F124="","",'Marks Entry'!F124)</f>
        <v/>
      </c>
      <c r="G122" s="379" t="str">
        <f>IF('Marks Entry'!G124="","",'Marks Entry'!G124)</f>
        <v/>
      </c>
      <c r="H122" s="356" t="str">
        <f>IF('Marks Entry'!H124="","",'Marks Entry'!H124)</f>
        <v/>
      </c>
      <c r="I122" s="356" t="str">
        <f>IF('Marks Entry'!I124="","",'Marks Entry'!I124)</f>
        <v/>
      </c>
      <c r="J122" s="356" t="str">
        <f>IF('Marks Entry'!J124="","",'Marks Entry'!J124)</f>
        <v/>
      </c>
      <c r="K122" s="356" t="str">
        <f>IF('Marks Entry'!K124="","",'Marks Entry'!K124)</f>
        <v/>
      </c>
      <c r="L122" s="356" t="str">
        <f>IF('Marks Entry'!L124="","",'Marks Entry'!L124)</f>
        <v/>
      </c>
      <c r="M122" s="357" t="str">
        <f t="shared" si="141"/>
        <v/>
      </c>
      <c r="N122" s="380" t="str">
        <f t="shared" si="142"/>
        <v/>
      </c>
      <c r="O122" s="356" t="str">
        <f>IF('Marks Entry'!M124="","",'Marks Entry'!M124)</f>
        <v/>
      </c>
      <c r="P122" s="380" t="str">
        <f t="shared" si="143"/>
        <v/>
      </c>
      <c r="Q122" s="377" t="str">
        <f>IF(AND($B122="NSO",$E122="",O122=""),"",IF(AND('Marks Entry'!N124="AB"),"AB",IF(AND('Marks Entry'!N124="ML"),"RE",IF('Marks Entry'!N124="","",ROUNDUP('Marks Entry'!N124*30/100,0)))))</f>
        <v/>
      </c>
      <c r="R122" s="381" t="str">
        <f t="shared" si="144"/>
        <v/>
      </c>
      <c r="S122" s="361">
        <f t="shared" si="145"/>
        <v>0</v>
      </c>
      <c r="T122" s="361">
        <f t="shared" si="146"/>
        <v>0</v>
      </c>
      <c r="U122" s="362" t="str">
        <f t="shared" si="147"/>
        <v/>
      </c>
      <c r="V122" s="361" t="str">
        <f t="shared" si="148"/>
        <v/>
      </c>
      <c r="W122" s="361" t="str">
        <f t="shared" si="149"/>
        <v/>
      </c>
      <c r="X122" s="361" t="str">
        <f t="shared" si="150"/>
        <v/>
      </c>
      <c r="Y122" s="356" t="str">
        <f>IF('Marks Entry'!O124="","",'Marks Entry'!O124)</f>
        <v/>
      </c>
      <c r="Z122" s="356" t="str">
        <f>IF('Marks Entry'!P124="","",'Marks Entry'!P124)</f>
        <v/>
      </c>
      <c r="AA122" s="356" t="str">
        <f>IF('Marks Entry'!Q124="","",'Marks Entry'!Q124)</f>
        <v/>
      </c>
      <c r="AB122" s="357" t="str">
        <f t="shared" si="151"/>
        <v/>
      </c>
      <c r="AC122" s="380" t="str">
        <f t="shared" si="152"/>
        <v/>
      </c>
      <c r="AD122" s="356" t="str">
        <f>IF('Marks Entry'!R124="","",'Marks Entry'!R124)</f>
        <v/>
      </c>
      <c r="AE122" s="380" t="str">
        <f t="shared" si="153"/>
        <v/>
      </c>
      <c r="AF122" s="377" t="str">
        <f>IF(AND($B122="NSO",$E122=""),"",IF(AND('Marks Entry'!S124="AB"),"AB",IF(AND('Marks Entry'!S124="ML"),"RE",IF('Marks Entry'!S124="","",ROUNDUP('Marks Entry'!S124*30/100,0)))))</f>
        <v/>
      </c>
      <c r="AG122" s="381" t="str">
        <f t="shared" si="154"/>
        <v/>
      </c>
      <c r="AH122" s="361">
        <f t="shared" si="155"/>
        <v>0</v>
      </c>
      <c r="AI122" s="361">
        <f t="shared" si="156"/>
        <v>0</v>
      </c>
      <c r="AJ122" s="362" t="str">
        <f t="shared" si="157"/>
        <v/>
      </c>
      <c r="AK122" s="361" t="str">
        <f t="shared" si="158"/>
        <v/>
      </c>
      <c r="AL122" s="361" t="str">
        <f t="shared" si="159"/>
        <v/>
      </c>
      <c r="AM122" s="361" t="str">
        <f t="shared" si="160"/>
        <v/>
      </c>
      <c r="AN122" s="363" t="str">
        <f>IF('Marks Entry'!T124="","",'Marks Entry'!T124)</f>
        <v/>
      </c>
      <c r="AO122" s="356" t="str">
        <f>IF('Marks Entry'!V124="","",'Marks Entry'!V124)</f>
        <v/>
      </c>
      <c r="AP122" s="356" t="str">
        <f>IF('Marks Entry'!W124="","",'Marks Entry'!W124)</f>
        <v/>
      </c>
      <c r="AQ122" s="356" t="str">
        <f>IF('Marks Entry'!X124="","",'Marks Entry'!X124)</f>
        <v/>
      </c>
      <c r="AR122" s="357" t="str">
        <f t="shared" si="161"/>
        <v/>
      </c>
      <c r="AS122" s="380" t="str">
        <f t="shared" si="162"/>
        <v/>
      </c>
      <c r="AT122" s="356" t="str">
        <f>IF('Marks Entry'!Y124="","",'Marks Entry'!Y124)</f>
        <v/>
      </c>
      <c r="AU122" s="356" t="str">
        <f>IF('Marks Entry'!Z124="","",'Marks Entry'!Z124)</f>
        <v/>
      </c>
      <c r="AV122" s="356" t="str">
        <f t="shared" si="163"/>
        <v/>
      </c>
      <c r="AW122" s="380" t="str">
        <f t="shared" si="164"/>
        <v/>
      </c>
      <c r="AX122" s="377" t="str">
        <f>IF(AND($B122="NSO",$E122=""),"",IF(AND('Marks Entry'!AA124="AB",'Marks Entry'!AB124="AB"),"AB",IF(AND('Marks Entry'!AA124="ML",'Marks Entry'!AB124="ML"),"RE",IF('Marks Entry'!AA124="","",ROUNDUP(('Marks Entry'!AA124+'Marks Entry'!AB124)*30/100,0)))))</f>
        <v/>
      </c>
      <c r="AY122" s="381" t="str">
        <f t="shared" si="165"/>
        <v/>
      </c>
      <c r="AZ122" s="361">
        <f t="shared" si="166"/>
        <v>0</v>
      </c>
      <c r="BA122" s="361">
        <f t="shared" si="167"/>
        <v>0</v>
      </c>
      <c r="BB122" s="362" t="str">
        <f t="shared" si="168"/>
        <v/>
      </c>
      <c r="BC122" s="361" t="str">
        <f t="shared" si="169"/>
        <v/>
      </c>
      <c r="BD122" s="361" t="str">
        <f t="shared" si="170"/>
        <v/>
      </c>
      <c r="BE122" s="361" t="str">
        <f t="shared" si="171"/>
        <v/>
      </c>
      <c r="BF122" s="363" t="str">
        <f>IF('Marks Entry'!AC124="","",'Marks Entry'!AC124)</f>
        <v/>
      </c>
      <c r="BG122" s="356" t="str">
        <f>IF('Marks Entry'!AE124="","",'Marks Entry'!AE124)</f>
        <v/>
      </c>
      <c r="BH122" s="356" t="str">
        <f>IF('Marks Entry'!AF124="","",'Marks Entry'!AF124)</f>
        <v/>
      </c>
      <c r="BI122" s="356" t="str">
        <f>IF('Marks Entry'!AG124="","",'Marks Entry'!AG124)</f>
        <v/>
      </c>
      <c r="BJ122" s="357" t="str">
        <f t="shared" si="172"/>
        <v/>
      </c>
      <c r="BK122" s="380" t="str">
        <f t="shared" si="173"/>
        <v/>
      </c>
      <c r="BL122" s="356" t="str">
        <f>IF('Marks Entry'!AH124="","",'Marks Entry'!AH124)</f>
        <v/>
      </c>
      <c r="BM122" s="356" t="str">
        <f>IF('Marks Entry'!AI124="","",'Marks Entry'!AI124)</f>
        <v/>
      </c>
      <c r="BN122" s="356" t="str">
        <f t="shared" si="174"/>
        <v/>
      </c>
      <c r="BO122" s="380" t="str">
        <f t="shared" si="175"/>
        <v/>
      </c>
      <c r="BP122" s="377" t="str">
        <f>IF(AND($B122="NSO",$E122=""),"",IF(AND('Marks Entry'!AJ124="AB",'Marks Entry'!AK124="AB"),"AB",IF(AND('Marks Entry'!AJ124="ML",'Marks Entry'!AK124="ML"),"RE",IF('Marks Entry'!AJ124="","",ROUNDUP(('Marks Entry'!AJ124+'Marks Entry'!AK124)*30/100,0)))))</f>
        <v/>
      </c>
      <c r="BQ122" s="381" t="str">
        <f t="shared" si="176"/>
        <v/>
      </c>
      <c r="BR122" s="361">
        <f t="shared" si="177"/>
        <v>0</v>
      </c>
      <c r="BS122" s="361">
        <f t="shared" si="178"/>
        <v>0</v>
      </c>
      <c r="BT122" s="362" t="str">
        <f t="shared" si="179"/>
        <v/>
      </c>
      <c r="BU122" s="361" t="str">
        <f t="shared" si="180"/>
        <v/>
      </c>
      <c r="BV122" s="361" t="str">
        <f t="shared" si="181"/>
        <v/>
      </c>
      <c r="BW122" s="361" t="str">
        <f t="shared" si="182"/>
        <v/>
      </c>
      <c r="BX122" s="363" t="str">
        <f>IF('Marks Entry'!AL124="","",'Marks Entry'!AL124)</f>
        <v/>
      </c>
      <c r="BY122" s="356" t="str">
        <f>IF('Marks Entry'!AN124="","",'Marks Entry'!AN124)</f>
        <v/>
      </c>
      <c r="BZ122" s="356" t="str">
        <f>IF('Marks Entry'!AO124="","",'Marks Entry'!AO124)</f>
        <v/>
      </c>
      <c r="CA122" s="356" t="str">
        <f>IF('Marks Entry'!AP124="","",'Marks Entry'!AP124)</f>
        <v/>
      </c>
      <c r="CB122" s="357" t="str">
        <f t="shared" si="183"/>
        <v/>
      </c>
      <c r="CC122" s="380" t="str">
        <f t="shared" si="184"/>
        <v/>
      </c>
      <c r="CD122" s="356" t="str">
        <f>IF('Marks Entry'!AQ124="","",'Marks Entry'!AQ124)</f>
        <v/>
      </c>
      <c r="CE122" s="356" t="str">
        <f>IF('Marks Entry'!AR124="","",'Marks Entry'!AR124)</f>
        <v/>
      </c>
      <c r="CF122" s="356" t="str">
        <f t="shared" si="185"/>
        <v/>
      </c>
      <c r="CG122" s="380" t="str">
        <f t="shared" si="186"/>
        <v/>
      </c>
      <c r="CH122" s="377" t="str">
        <f>IF(AND($B122="NSO",$E122=""),"",IF(AND('Marks Entry'!AS124="AB",'Marks Entry'!AT124="AB"),"AB",IF(AND('Marks Entry'!AS124="ML",'Marks Entry'!AT124="ML"),"RE",IF('Marks Entry'!AS124="","",ROUNDUP(('Marks Entry'!AS124+'Marks Entry'!AT124)*30/100,0)))))</f>
        <v/>
      </c>
      <c r="CI122" s="381" t="str">
        <f t="shared" si="187"/>
        <v/>
      </c>
      <c r="CJ122" s="361">
        <f t="shared" si="188"/>
        <v>0</v>
      </c>
      <c r="CK122" s="361">
        <f t="shared" si="189"/>
        <v>0</v>
      </c>
      <c r="CL122" s="362" t="str">
        <f t="shared" si="190"/>
        <v/>
      </c>
      <c r="CM122" s="361" t="str">
        <f t="shared" si="191"/>
        <v/>
      </c>
      <c r="CN122" s="361" t="str">
        <f t="shared" si="192"/>
        <v/>
      </c>
      <c r="CO122" s="361" t="str">
        <f t="shared" si="193"/>
        <v/>
      </c>
      <c r="CP122" s="363" t="str">
        <f>IF('Marks Entry'!AU124="","",'Marks Entry'!AU124)</f>
        <v/>
      </c>
      <c r="CQ122" s="356" t="str">
        <f>IF('Marks Entry'!AW124="","",'Marks Entry'!AW124)</f>
        <v/>
      </c>
      <c r="CR122" s="356" t="str">
        <f>IF('Marks Entry'!AX124="","",'Marks Entry'!AX124)</f>
        <v/>
      </c>
      <c r="CS122" s="356" t="str">
        <f>IF('Marks Entry'!AY124="","",'Marks Entry'!AY124)</f>
        <v/>
      </c>
      <c r="CT122" s="357" t="str">
        <f t="shared" si="194"/>
        <v/>
      </c>
      <c r="CU122" s="380" t="str">
        <f t="shared" si="195"/>
        <v/>
      </c>
      <c r="CV122" s="356" t="str">
        <f>IF('Marks Entry'!AZ124="","",'Marks Entry'!AZ124)</f>
        <v/>
      </c>
      <c r="CW122" s="356" t="str">
        <f>IF('Marks Entry'!BA124="","",'Marks Entry'!BA124)</f>
        <v/>
      </c>
      <c r="CX122" s="356" t="str">
        <f t="shared" si="196"/>
        <v/>
      </c>
      <c r="CY122" s="380" t="str">
        <f t="shared" si="197"/>
        <v/>
      </c>
      <c r="CZ122" s="377" t="str">
        <f>IF(AND($B122="NSO",$E122=""),"",IF(AND('Marks Entry'!BB124="AB",'Marks Entry'!BC124="AB"),"AB",IF(AND('Marks Entry'!BB124="ML",'Marks Entry'!BC124="ML"),"RE",IF('Marks Entry'!BB124="","",ROUNDUP(('Marks Entry'!BB124+'Marks Entry'!BC124)*30/100,0)))))</f>
        <v/>
      </c>
      <c r="DA122" s="381" t="str">
        <f t="shared" si="198"/>
        <v/>
      </c>
      <c r="DB122" s="361">
        <f t="shared" si="199"/>
        <v>0</v>
      </c>
      <c r="DC122" s="361">
        <f t="shared" si="200"/>
        <v>0</v>
      </c>
      <c r="DD122" s="362" t="str">
        <f t="shared" si="201"/>
        <v/>
      </c>
      <c r="DE122" s="361" t="str">
        <f t="shared" si="202"/>
        <v/>
      </c>
      <c r="DF122" s="361" t="str">
        <f t="shared" si="203"/>
        <v/>
      </c>
      <c r="DG122" s="361" t="str">
        <f t="shared" si="204"/>
        <v/>
      </c>
      <c r="DH122" s="361">
        <f t="shared" si="205"/>
        <v>0</v>
      </c>
      <c r="DI122" s="382" t="str">
        <f t="shared" si="206"/>
        <v/>
      </c>
      <c r="DJ122" s="382" t="str">
        <f t="shared" si="207"/>
        <v/>
      </c>
      <c r="DK122" s="382" t="str">
        <f t="shared" si="208"/>
        <v/>
      </c>
      <c r="DL122" s="382" t="str">
        <f t="shared" si="209"/>
        <v/>
      </c>
      <c r="DM122" s="382" t="str">
        <f t="shared" si="210"/>
        <v/>
      </c>
      <c r="DN122" s="382" t="str">
        <f t="shared" si="211"/>
        <v/>
      </c>
      <c r="DO122" s="365">
        <f t="shared" si="212"/>
        <v>0</v>
      </c>
      <c r="DP122" s="365">
        <f t="shared" si="213"/>
        <v>0</v>
      </c>
      <c r="DQ122" s="365">
        <f t="shared" si="214"/>
        <v>0</v>
      </c>
      <c r="DR122" s="365">
        <f t="shared" si="215"/>
        <v>0</v>
      </c>
      <c r="DS122" s="365">
        <f t="shared" si="216"/>
        <v>0</v>
      </c>
      <c r="DT122" s="383" t="str">
        <f t="shared" si="217"/>
        <v/>
      </c>
      <c r="DU122" s="482" t="str">
        <f>IF('Marks Entry'!BD124="","",'Marks Entry'!BD124)</f>
        <v/>
      </c>
      <c r="DV122" s="482" t="str">
        <f>IF('Marks Entry'!BE124="","",'Marks Entry'!BE124)</f>
        <v/>
      </c>
      <c r="DW122" s="482" t="str">
        <f>IF('Marks Entry'!BF124="","",'Marks Entry'!BF124)</f>
        <v/>
      </c>
      <c r="DX122" s="384" t="str">
        <f t="shared" si="218"/>
        <v/>
      </c>
      <c r="DY122" s="356" t="str">
        <f t="shared" si="219"/>
        <v/>
      </c>
      <c r="DZ122" s="385" t="str">
        <f t="shared" si="220"/>
        <v/>
      </c>
      <c r="EA122" s="356" t="str">
        <f t="shared" si="221"/>
        <v/>
      </c>
      <c r="EB122" s="385" t="str">
        <f t="shared" si="222"/>
        <v/>
      </c>
      <c r="EC122" s="356" t="str">
        <f t="shared" si="223"/>
        <v/>
      </c>
      <c r="ED122" s="356" t="str">
        <f t="shared" si="224"/>
        <v/>
      </c>
      <c r="EE122" s="356" t="str">
        <f t="shared" si="225"/>
        <v/>
      </c>
      <c r="EF122" s="386" t="str">
        <f t="shared" si="226"/>
        <v/>
      </c>
      <c r="EG122" s="385" t="str">
        <f t="shared" si="227"/>
        <v/>
      </c>
      <c r="EH122" s="356" t="str">
        <f t="shared" si="228"/>
        <v/>
      </c>
      <c r="EI122" s="356" t="str">
        <f t="shared" si="229"/>
        <v/>
      </c>
      <c r="EJ122" s="356" t="str">
        <f t="shared" si="230"/>
        <v/>
      </c>
      <c r="EK122" s="356" t="str">
        <f t="shared" si="231"/>
        <v/>
      </c>
      <c r="EL122" s="385" t="str">
        <f t="shared" si="232"/>
        <v/>
      </c>
      <c r="EM122" s="356" t="str">
        <f t="shared" si="233"/>
        <v/>
      </c>
      <c r="EN122" s="356" t="str">
        <f t="shared" si="234"/>
        <v/>
      </c>
      <c r="EO122" s="356" t="str">
        <f t="shared" si="235"/>
        <v/>
      </c>
      <c r="EP122" s="356" t="str">
        <f t="shared" si="236"/>
        <v/>
      </c>
      <c r="EQ122" s="385" t="str">
        <f t="shared" si="237"/>
        <v/>
      </c>
      <c r="ER122" s="356" t="str">
        <f t="shared" si="238"/>
        <v/>
      </c>
      <c r="ES122" s="356" t="str">
        <f t="shared" si="239"/>
        <v/>
      </c>
      <c r="ET122" s="356" t="str">
        <f t="shared" si="240"/>
        <v/>
      </c>
      <c r="EU122" s="356" t="str">
        <f t="shared" si="241"/>
        <v/>
      </c>
      <c r="EV122" s="385" t="str">
        <f t="shared" si="242"/>
        <v/>
      </c>
      <c r="EW122" s="385" t="str">
        <f t="shared" si="243"/>
        <v/>
      </c>
      <c r="EX122" s="387" t="str">
        <f>IF('Student DATA Entry'!I119="","",'Student DATA Entry'!I119)</f>
        <v/>
      </c>
      <c r="EY122" s="388" t="str">
        <f>IF('Student DATA Entry'!J119="","",'Student DATA Entry'!J119)</f>
        <v/>
      </c>
      <c r="EZ122" s="373" t="str">
        <f t="shared" si="244"/>
        <v xml:space="preserve">      </v>
      </c>
      <c r="FA122" s="373" t="str">
        <f t="shared" si="245"/>
        <v xml:space="preserve">      </v>
      </c>
      <c r="FB122" s="373" t="str">
        <f t="shared" si="246"/>
        <v xml:space="preserve">      </v>
      </c>
      <c r="FC122" s="373" t="str">
        <f t="shared" si="247"/>
        <v xml:space="preserve">              </v>
      </c>
      <c r="FD122" s="373" t="str">
        <f t="shared" si="248"/>
        <v xml:space="preserve"> </v>
      </c>
      <c r="FE122" s="484" t="str">
        <f t="shared" si="249"/>
        <v/>
      </c>
      <c r="FF122" s="390" t="str">
        <f t="shared" si="250"/>
        <v/>
      </c>
      <c r="FG122" s="483" t="str">
        <f t="shared" si="251"/>
        <v/>
      </c>
      <c r="FH122" s="392" t="str">
        <f t="shared" si="140"/>
        <v/>
      </c>
      <c r="FI122" s="482" t="str">
        <f t="shared" si="252"/>
        <v/>
      </c>
    </row>
    <row r="123" spans="1:165" s="393" customFormat="1" ht="22" customHeight="1">
      <c r="A123" s="375">
        <v>118</v>
      </c>
      <c r="B123" s="376" t="str">
        <f>IF('Marks Entry'!B125="","",VALUE('Marks Entry'!B125))</f>
        <v/>
      </c>
      <c r="C123" s="377" t="str">
        <f>IF('Marks Entry'!C125="","",'Marks Entry'!C125)</f>
        <v/>
      </c>
      <c r="D123" s="378" t="str">
        <f>IF('Marks Entry'!D125="","",'Marks Entry'!D125)</f>
        <v/>
      </c>
      <c r="E123" s="379" t="str">
        <f>IF('Marks Entry'!E125="","",'Marks Entry'!E125)</f>
        <v/>
      </c>
      <c r="F123" s="379" t="str">
        <f>IF('Marks Entry'!F125="","",'Marks Entry'!F125)</f>
        <v/>
      </c>
      <c r="G123" s="379" t="str">
        <f>IF('Marks Entry'!G125="","",'Marks Entry'!G125)</f>
        <v/>
      </c>
      <c r="H123" s="356" t="str">
        <f>IF('Marks Entry'!H125="","",'Marks Entry'!H125)</f>
        <v/>
      </c>
      <c r="I123" s="356" t="str">
        <f>IF('Marks Entry'!I125="","",'Marks Entry'!I125)</f>
        <v/>
      </c>
      <c r="J123" s="356" t="str">
        <f>IF('Marks Entry'!J125="","",'Marks Entry'!J125)</f>
        <v/>
      </c>
      <c r="K123" s="356" t="str">
        <f>IF('Marks Entry'!K125="","",'Marks Entry'!K125)</f>
        <v/>
      </c>
      <c r="L123" s="356" t="str">
        <f>IF('Marks Entry'!L125="","",'Marks Entry'!L125)</f>
        <v/>
      </c>
      <c r="M123" s="357" t="str">
        <f t="shared" si="141"/>
        <v/>
      </c>
      <c r="N123" s="380" t="str">
        <f t="shared" si="142"/>
        <v/>
      </c>
      <c r="O123" s="356" t="str">
        <f>IF('Marks Entry'!M125="","",'Marks Entry'!M125)</f>
        <v/>
      </c>
      <c r="P123" s="380" t="str">
        <f t="shared" si="143"/>
        <v/>
      </c>
      <c r="Q123" s="377" t="str">
        <f>IF(AND($B123="NSO",$E123="",O123=""),"",IF(AND('Marks Entry'!N125="AB"),"AB",IF(AND('Marks Entry'!N125="ML"),"RE",IF('Marks Entry'!N125="","",ROUNDUP('Marks Entry'!N125*30/100,0)))))</f>
        <v/>
      </c>
      <c r="R123" s="381" t="str">
        <f t="shared" si="144"/>
        <v/>
      </c>
      <c r="S123" s="361">
        <f t="shared" si="145"/>
        <v>0</v>
      </c>
      <c r="T123" s="361">
        <f t="shared" si="146"/>
        <v>0</v>
      </c>
      <c r="U123" s="362" t="str">
        <f t="shared" si="147"/>
        <v/>
      </c>
      <c r="V123" s="361" t="str">
        <f t="shared" si="148"/>
        <v/>
      </c>
      <c r="W123" s="361" t="str">
        <f t="shared" si="149"/>
        <v/>
      </c>
      <c r="X123" s="361" t="str">
        <f t="shared" si="150"/>
        <v/>
      </c>
      <c r="Y123" s="356" t="str">
        <f>IF('Marks Entry'!O125="","",'Marks Entry'!O125)</f>
        <v/>
      </c>
      <c r="Z123" s="356" t="str">
        <f>IF('Marks Entry'!P125="","",'Marks Entry'!P125)</f>
        <v/>
      </c>
      <c r="AA123" s="356" t="str">
        <f>IF('Marks Entry'!Q125="","",'Marks Entry'!Q125)</f>
        <v/>
      </c>
      <c r="AB123" s="357" t="str">
        <f t="shared" si="151"/>
        <v/>
      </c>
      <c r="AC123" s="380" t="str">
        <f t="shared" si="152"/>
        <v/>
      </c>
      <c r="AD123" s="356" t="str">
        <f>IF('Marks Entry'!R125="","",'Marks Entry'!R125)</f>
        <v/>
      </c>
      <c r="AE123" s="380" t="str">
        <f t="shared" si="153"/>
        <v/>
      </c>
      <c r="AF123" s="377" t="str">
        <f>IF(AND($B123="NSO",$E123=""),"",IF(AND('Marks Entry'!S125="AB"),"AB",IF(AND('Marks Entry'!S125="ML"),"RE",IF('Marks Entry'!S125="","",ROUNDUP('Marks Entry'!S125*30/100,0)))))</f>
        <v/>
      </c>
      <c r="AG123" s="381" t="str">
        <f t="shared" si="154"/>
        <v/>
      </c>
      <c r="AH123" s="361">
        <f t="shared" si="155"/>
        <v>0</v>
      </c>
      <c r="AI123" s="361">
        <f t="shared" si="156"/>
        <v>0</v>
      </c>
      <c r="AJ123" s="362" t="str">
        <f t="shared" si="157"/>
        <v/>
      </c>
      <c r="AK123" s="361" t="str">
        <f t="shared" si="158"/>
        <v/>
      </c>
      <c r="AL123" s="361" t="str">
        <f t="shared" si="159"/>
        <v/>
      </c>
      <c r="AM123" s="361" t="str">
        <f t="shared" si="160"/>
        <v/>
      </c>
      <c r="AN123" s="363" t="str">
        <f>IF('Marks Entry'!T125="","",'Marks Entry'!T125)</f>
        <v/>
      </c>
      <c r="AO123" s="356" t="str">
        <f>IF('Marks Entry'!V125="","",'Marks Entry'!V125)</f>
        <v/>
      </c>
      <c r="AP123" s="356" t="str">
        <f>IF('Marks Entry'!W125="","",'Marks Entry'!W125)</f>
        <v/>
      </c>
      <c r="AQ123" s="356" t="str">
        <f>IF('Marks Entry'!X125="","",'Marks Entry'!X125)</f>
        <v/>
      </c>
      <c r="AR123" s="357" t="str">
        <f t="shared" si="161"/>
        <v/>
      </c>
      <c r="AS123" s="380" t="str">
        <f t="shared" si="162"/>
        <v/>
      </c>
      <c r="AT123" s="356" t="str">
        <f>IF('Marks Entry'!Y125="","",'Marks Entry'!Y125)</f>
        <v/>
      </c>
      <c r="AU123" s="356" t="str">
        <f>IF('Marks Entry'!Z125="","",'Marks Entry'!Z125)</f>
        <v/>
      </c>
      <c r="AV123" s="356" t="str">
        <f t="shared" si="163"/>
        <v/>
      </c>
      <c r="AW123" s="380" t="str">
        <f t="shared" si="164"/>
        <v/>
      </c>
      <c r="AX123" s="377" t="str">
        <f>IF(AND($B123="NSO",$E123=""),"",IF(AND('Marks Entry'!AA125="AB",'Marks Entry'!AB125="AB"),"AB",IF(AND('Marks Entry'!AA125="ML",'Marks Entry'!AB125="ML"),"RE",IF('Marks Entry'!AA125="","",ROUNDUP(('Marks Entry'!AA125+'Marks Entry'!AB125)*30/100,0)))))</f>
        <v/>
      </c>
      <c r="AY123" s="381" t="str">
        <f t="shared" si="165"/>
        <v/>
      </c>
      <c r="AZ123" s="361">
        <f t="shared" si="166"/>
        <v>0</v>
      </c>
      <c r="BA123" s="361">
        <f t="shared" si="167"/>
        <v>0</v>
      </c>
      <c r="BB123" s="362" t="str">
        <f t="shared" si="168"/>
        <v/>
      </c>
      <c r="BC123" s="361" t="str">
        <f t="shared" si="169"/>
        <v/>
      </c>
      <c r="BD123" s="361" t="str">
        <f t="shared" si="170"/>
        <v/>
      </c>
      <c r="BE123" s="361" t="str">
        <f t="shared" si="171"/>
        <v/>
      </c>
      <c r="BF123" s="363" t="str">
        <f>IF('Marks Entry'!AC125="","",'Marks Entry'!AC125)</f>
        <v/>
      </c>
      <c r="BG123" s="356" t="str">
        <f>IF('Marks Entry'!AE125="","",'Marks Entry'!AE125)</f>
        <v/>
      </c>
      <c r="BH123" s="356" t="str">
        <f>IF('Marks Entry'!AF125="","",'Marks Entry'!AF125)</f>
        <v/>
      </c>
      <c r="BI123" s="356" t="str">
        <f>IF('Marks Entry'!AG125="","",'Marks Entry'!AG125)</f>
        <v/>
      </c>
      <c r="BJ123" s="357" t="str">
        <f t="shared" si="172"/>
        <v/>
      </c>
      <c r="BK123" s="380" t="str">
        <f t="shared" si="173"/>
        <v/>
      </c>
      <c r="BL123" s="356" t="str">
        <f>IF('Marks Entry'!AH125="","",'Marks Entry'!AH125)</f>
        <v/>
      </c>
      <c r="BM123" s="356" t="str">
        <f>IF('Marks Entry'!AI125="","",'Marks Entry'!AI125)</f>
        <v/>
      </c>
      <c r="BN123" s="356" t="str">
        <f t="shared" si="174"/>
        <v/>
      </c>
      <c r="BO123" s="380" t="str">
        <f t="shared" si="175"/>
        <v/>
      </c>
      <c r="BP123" s="377" t="str">
        <f>IF(AND($B123="NSO",$E123=""),"",IF(AND('Marks Entry'!AJ125="AB",'Marks Entry'!AK125="AB"),"AB",IF(AND('Marks Entry'!AJ125="ML",'Marks Entry'!AK125="ML"),"RE",IF('Marks Entry'!AJ125="","",ROUNDUP(('Marks Entry'!AJ125+'Marks Entry'!AK125)*30/100,0)))))</f>
        <v/>
      </c>
      <c r="BQ123" s="381" t="str">
        <f t="shared" si="176"/>
        <v/>
      </c>
      <c r="BR123" s="361">
        <f t="shared" si="177"/>
        <v>0</v>
      </c>
      <c r="BS123" s="361">
        <f t="shared" si="178"/>
        <v>0</v>
      </c>
      <c r="BT123" s="362" t="str">
        <f t="shared" si="179"/>
        <v/>
      </c>
      <c r="BU123" s="361" t="str">
        <f t="shared" si="180"/>
        <v/>
      </c>
      <c r="BV123" s="361" t="str">
        <f t="shared" si="181"/>
        <v/>
      </c>
      <c r="BW123" s="361" t="str">
        <f t="shared" si="182"/>
        <v/>
      </c>
      <c r="BX123" s="363" t="str">
        <f>IF('Marks Entry'!AL125="","",'Marks Entry'!AL125)</f>
        <v/>
      </c>
      <c r="BY123" s="356" t="str">
        <f>IF('Marks Entry'!AN125="","",'Marks Entry'!AN125)</f>
        <v/>
      </c>
      <c r="BZ123" s="356" t="str">
        <f>IF('Marks Entry'!AO125="","",'Marks Entry'!AO125)</f>
        <v/>
      </c>
      <c r="CA123" s="356" t="str">
        <f>IF('Marks Entry'!AP125="","",'Marks Entry'!AP125)</f>
        <v/>
      </c>
      <c r="CB123" s="357" t="str">
        <f t="shared" si="183"/>
        <v/>
      </c>
      <c r="CC123" s="380" t="str">
        <f t="shared" si="184"/>
        <v/>
      </c>
      <c r="CD123" s="356" t="str">
        <f>IF('Marks Entry'!AQ125="","",'Marks Entry'!AQ125)</f>
        <v/>
      </c>
      <c r="CE123" s="356" t="str">
        <f>IF('Marks Entry'!AR125="","",'Marks Entry'!AR125)</f>
        <v/>
      </c>
      <c r="CF123" s="356" t="str">
        <f t="shared" si="185"/>
        <v/>
      </c>
      <c r="CG123" s="380" t="str">
        <f t="shared" si="186"/>
        <v/>
      </c>
      <c r="CH123" s="377" t="str">
        <f>IF(AND($B123="NSO",$E123=""),"",IF(AND('Marks Entry'!AS125="AB",'Marks Entry'!AT125="AB"),"AB",IF(AND('Marks Entry'!AS125="ML",'Marks Entry'!AT125="ML"),"RE",IF('Marks Entry'!AS125="","",ROUNDUP(('Marks Entry'!AS125+'Marks Entry'!AT125)*30/100,0)))))</f>
        <v/>
      </c>
      <c r="CI123" s="381" t="str">
        <f t="shared" si="187"/>
        <v/>
      </c>
      <c r="CJ123" s="361">
        <f t="shared" si="188"/>
        <v>0</v>
      </c>
      <c r="CK123" s="361">
        <f t="shared" si="189"/>
        <v>0</v>
      </c>
      <c r="CL123" s="362" t="str">
        <f t="shared" si="190"/>
        <v/>
      </c>
      <c r="CM123" s="361" t="str">
        <f t="shared" si="191"/>
        <v/>
      </c>
      <c r="CN123" s="361" t="str">
        <f t="shared" si="192"/>
        <v/>
      </c>
      <c r="CO123" s="361" t="str">
        <f t="shared" si="193"/>
        <v/>
      </c>
      <c r="CP123" s="363" t="str">
        <f>IF('Marks Entry'!AU125="","",'Marks Entry'!AU125)</f>
        <v/>
      </c>
      <c r="CQ123" s="356" t="str">
        <f>IF('Marks Entry'!AW125="","",'Marks Entry'!AW125)</f>
        <v/>
      </c>
      <c r="CR123" s="356" t="str">
        <f>IF('Marks Entry'!AX125="","",'Marks Entry'!AX125)</f>
        <v/>
      </c>
      <c r="CS123" s="356" t="str">
        <f>IF('Marks Entry'!AY125="","",'Marks Entry'!AY125)</f>
        <v/>
      </c>
      <c r="CT123" s="357" t="str">
        <f t="shared" si="194"/>
        <v/>
      </c>
      <c r="CU123" s="380" t="str">
        <f t="shared" si="195"/>
        <v/>
      </c>
      <c r="CV123" s="356" t="str">
        <f>IF('Marks Entry'!AZ125="","",'Marks Entry'!AZ125)</f>
        <v/>
      </c>
      <c r="CW123" s="356" t="str">
        <f>IF('Marks Entry'!BA125="","",'Marks Entry'!BA125)</f>
        <v/>
      </c>
      <c r="CX123" s="356" t="str">
        <f t="shared" si="196"/>
        <v/>
      </c>
      <c r="CY123" s="380" t="str">
        <f t="shared" si="197"/>
        <v/>
      </c>
      <c r="CZ123" s="377" t="str">
        <f>IF(AND($B123="NSO",$E123=""),"",IF(AND('Marks Entry'!BB125="AB",'Marks Entry'!BC125="AB"),"AB",IF(AND('Marks Entry'!BB125="ML",'Marks Entry'!BC125="ML"),"RE",IF('Marks Entry'!BB125="","",ROUNDUP(('Marks Entry'!BB125+'Marks Entry'!BC125)*30/100,0)))))</f>
        <v/>
      </c>
      <c r="DA123" s="381" t="str">
        <f t="shared" si="198"/>
        <v/>
      </c>
      <c r="DB123" s="361">
        <f t="shared" si="199"/>
        <v>0</v>
      </c>
      <c r="DC123" s="361">
        <f t="shared" si="200"/>
        <v>0</v>
      </c>
      <c r="DD123" s="362" t="str">
        <f t="shared" si="201"/>
        <v/>
      </c>
      <c r="DE123" s="361" t="str">
        <f t="shared" si="202"/>
        <v/>
      </c>
      <c r="DF123" s="361" t="str">
        <f t="shared" si="203"/>
        <v/>
      </c>
      <c r="DG123" s="361" t="str">
        <f t="shared" si="204"/>
        <v/>
      </c>
      <c r="DH123" s="361">
        <f t="shared" si="205"/>
        <v>0</v>
      </c>
      <c r="DI123" s="382" t="str">
        <f t="shared" si="206"/>
        <v/>
      </c>
      <c r="DJ123" s="382" t="str">
        <f t="shared" si="207"/>
        <v/>
      </c>
      <c r="DK123" s="382" t="str">
        <f t="shared" si="208"/>
        <v/>
      </c>
      <c r="DL123" s="382" t="str">
        <f t="shared" si="209"/>
        <v/>
      </c>
      <c r="DM123" s="382" t="str">
        <f t="shared" si="210"/>
        <v/>
      </c>
      <c r="DN123" s="382" t="str">
        <f t="shared" si="211"/>
        <v/>
      </c>
      <c r="DO123" s="365">
        <f t="shared" si="212"/>
        <v>0</v>
      </c>
      <c r="DP123" s="365">
        <f t="shared" si="213"/>
        <v>0</v>
      </c>
      <c r="DQ123" s="365">
        <f t="shared" si="214"/>
        <v>0</v>
      </c>
      <c r="DR123" s="365">
        <f t="shared" si="215"/>
        <v>0</v>
      </c>
      <c r="DS123" s="365">
        <f t="shared" si="216"/>
        <v>0</v>
      </c>
      <c r="DT123" s="383" t="str">
        <f t="shared" si="217"/>
        <v/>
      </c>
      <c r="DU123" s="482" t="str">
        <f>IF('Marks Entry'!BD125="","",'Marks Entry'!BD125)</f>
        <v/>
      </c>
      <c r="DV123" s="482" t="str">
        <f>IF('Marks Entry'!BE125="","",'Marks Entry'!BE125)</f>
        <v/>
      </c>
      <c r="DW123" s="482" t="str">
        <f>IF('Marks Entry'!BF125="","",'Marks Entry'!BF125)</f>
        <v/>
      </c>
      <c r="DX123" s="384" t="str">
        <f t="shared" si="218"/>
        <v/>
      </c>
      <c r="DY123" s="356" t="str">
        <f t="shared" si="219"/>
        <v/>
      </c>
      <c r="DZ123" s="385" t="str">
        <f t="shared" si="220"/>
        <v/>
      </c>
      <c r="EA123" s="356" t="str">
        <f t="shared" si="221"/>
        <v/>
      </c>
      <c r="EB123" s="385" t="str">
        <f t="shared" si="222"/>
        <v/>
      </c>
      <c r="EC123" s="356" t="str">
        <f t="shared" si="223"/>
        <v/>
      </c>
      <c r="ED123" s="356" t="str">
        <f t="shared" si="224"/>
        <v/>
      </c>
      <c r="EE123" s="356" t="str">
        <f t="shared" si="225"/>
        <v/>
      </c>
      <c r="EF123" s="386" t="str">
        <f t="shared" si="226"/>
        <v/>
      </c>
      <c r="EG123" s="385" t="str">
        <f t="shared" si="227"/>
        <v/>
      </c>
      <c r="EH123" s="356" t="str">
        <f t="shared" si="228"/>
        <v/>
      </c>
      <c r="EI123" s="356" t="str">
        <f t="shared" si="229"/>
        <v/>
      </c>
      <c r="EJ123" s="356" t="str">
        <f t="shared" si="230"/>
        <v/>
      </c>
      <c r="EK123" s="356" t="str">
        <f t="shared" si="231"/>
        <v/>
      </c>
      <c r="EL123" s="385" t="str">
        <f t="shared" si="232"/>
        <v/>
      </c>
      <c r="EM123" s="356" t="str">
        <f t="shared" si="233"/>
        <v/>
      </c>
      <c r="EN123" s="356" t="str">
        <f t="shared" si="234"/>
        <v/>
      </c>
      <c r="EO123" s="356" t="str">
        <f t="shared" si="235"/>
        <v/>
      </c>
      <c r="EP123" s="356" t="str">
        <f t="shared" si="236"/>
        <v/>
      </c>
      <c r="EQ123" s="385" t="str">
        <f t="shared" si="237"/>
        <v/>
      </c>
      <c r="ER123" s="356" t="str">
        <f t="shared" si="238"/>
        <v/>
      </c>
      <c r="ES123" s="356" t="str">
        <f t="shared" si="239"/>
        <v/>
      </c>
      <c r="ET123" s="356" t="str">
        <f t="shared" si="240"/>
        <v/>
      </c>
      <c r="EU123" s="356" t="str">
        <f t="shared" si="241"/>
        <v/>
      </c>
      <c r="EV123" s="385" t="str">
        <f t="shared" si="242"/>
        <v/>
      </c>
      <c r="EW123" s="385" t="str">
        <f t="shared" si="243"/>
        <v/>
      </c>
      <c r="EX123" s="387" t="str">
        <f>IF('Student DATA Entry'!I120="","",'Student DATA Entry'!I120)</f>
        <v/>
      </c>
      <c r="EY123" s="388" t="str">
        <f>IF('Student DATA Entry'!J120="","",'Student DATA Entry'!J120)</f>
        <v/>
      </c>
      <c r="EZ123" s="373" t="str">
        <f t="shared" si="244"/>
        <v xml:space="preserve">      </v>
      </c>
      <c r="FA123" s="373" t="str">
        <f t="shared" si="245"/>
        <v xml:space="preserve">      </v>
      </c>
      <c r="FB123" s="373" t="str">
        <f t="shared" si="246"/>
        <v xml:space="preserve">      </v>
      </c>
      <c r="FC123" s="373" t="str">
        <f t="shared" si="247"/>
        <v xml:space="preserve">              </v>
      </c>
      <c r="FD123" s="373" t="str">
        <f t="shared" si="248"/>
        <v xml:space="preserve"> </v>
      </c>
      <c r="FE123" s="484" t="str">
        <f t="shared" si="249"/>
        <v/>
      </c>
      <c r="FF123" s="390" t="str">
        <f t="shared" si="250"/>
        <v/>
      </c>
      <c r="FG123" s="483" t="str">
        <f t="shared" si="251"/>
        <v/>
      </c>
      <c r="FH123" s="392" t="str">
        <f t="shared" si="140"/>
        <v/>
      </c>
      <c r="FI123" s="482" t="str">
        <f t="shared" si="252"/>
        <v/>
      </c>
    </row>
    <row r="124" spans="1:165" s="393" customFormat="1" ht="22" customHeight="1">
      <c r="A124" s="375">
        <v>119</v>
      </c>
      <c r="B124" s="376" t="str">
        <f>IF('Marks Entry'!B126="","",VALUE('Marks Entry'!B126))</f>
        <v/>
      </c>
      <c r="C124" s="377" t="str">
        <f>IF('Marks Entry'!C126="","",'Marks Entry'!C126)</f>
        <v/>
      </c>
      <c r="D124" s="378" t="str">
        <f>IF('Marks Entry'!D126="","",'Marks Entry'!D126)</f>
        <v/>
      </c>
      <c r="E124" s="379" t="str">
        <f>IF('Marks Entry'!E126="","",'Marks Entry'!E126)</f>
        <v/>
      </c>
      <c r="F124" s="379" t="str">
        <f>IF('Marks Entry'!F126="","",'Marks Entry'!F126)</f>
        <v/>
      </c>
      <c r="G124" s="379" t="str">
        <f>IF('Marks Entry'!G126="","",'Marks Entry'!G126)</f>
        <v/>
      </c>
      <c r="H124" s="356" t="str">
        <f>IF('Marks Entry'!H126="","",'Marks Entry'!H126)</f>
        <v/>
      </c>
      <c r="I124" s="356" t="str">
        <f>IF('Marks Entry'!I126="","",'Marks Entry'!I126)</f>
        <v/>
      </c>
      <c r="J124" s="356" t="str">
        <f>IF('Marks Entry'!J126="","",'Marks Entry'!J126)</f>
        <v/>
      </c>
      <c r="K124" s="356" t="str">
        <f>IF('Marks Entry'!K126="","",'Marks Entry'!K126)</f>
        <v/>
      </c>
      <c r="L124" s="356" t="str">
        <f>IF('Marks Entry'!L126="","",'Marks Entry'!L126)</f>
        <v/>
      </c>
      <c r="M124" s="357" t="str">
        <f t="shared" si="141"/>
        <v/>
      </c>
      <c r="N124" s="380" t="str">
        <f t="shared" si="142"/>
        <v/>
      </c>
      <c r="O124" s="356" t="str">
        <f>IF('Marks Entry'!M126="","",'Marks Entry'!M126)</f>
        <v/>
      </c>
      <c r="P124" s="380" t="str">
        <f t="shared" si="143"/>
        <v/>
      </c>
      <c r="Q124" s="377" t="str">
        <f>IF(AND($B124="NSO",$E124="",O124=""),"",IF(AND('Marks Entry'!N126="AB"),"AB",IF(AND('Marks Entry'!N126="ML"),"RE",IF('Marks Entry'!N126="","",ROUNDUP('Marks Entry'!N126*30/100,0)))))</f>
        <v/>
      </c>
      <c r="R124" s="381" t="str">
        <f t="shared" si="144"/>
        <v/>
      </c>
      <c r="S124" s="361">
        <f t="shared" si="145"/>
        <v>0</v>
      </c>
      <c r="T124" s="361">
        <f t="shared" si="146"/>
        <v>0</v>
      </c>
      <c r="U124" s="362" t="str">
        <f t="shared" si="147"/>
        <v/>
      </c>
      <c r="V124" s="361" t="str">
        <f t="shared" si="148"/>
        <v/>
      </c>
      <c r="W124" s="361" t="str">
        <f t="shared" si="149"/>
        <v/>
      </c>
      <c r="X124" s="361" t="str">
        <f t="shared" si="150"/>
        <v/>
      </c>
      <c r="Y124" s="356" t="str">
        <f>IF('Marks Entry'!O126="","",'Marks Entry'!O126)</f>
        <v/>
      </c>
      <c r="Z124" s="356" t="str">
        <f>IF('Marks Entry'!P126="","",'Marks Entry'!P126)</f>
        <v/>
      </c>
      <c r="AA124" s="356" t="str">
        <f>IF('Marks Entry'!Q126="","",'Marks Entry'!Q126)</f>
        <v/>
      </c>
      <c r="AB124" s="357" t="str">
        <f t="shared" si="151"/>
        <v/>
      </c>
      <c r="AC124" s="380" t="str">
        <f t="shared" si="152"/>
        <v/>
      </c>
      <c r="AD124" s="356" t="str">
        <f>IF('Marks Entry'!R126="","",'Marks Entry'!R126)</f>
        <v/>
      </c>
      <c r="AE124" s="380" t="str">
        <f t="shared" si="153"/>
        <v/>
      </c>
      <c r="AF124" s="377" t="str">
        <f>IF(AND($B124="NSO",$E124=""),"",IF(AND('Marks Entry'!S126="AB"),"AB",IF(AND('Marks Entry'!S126="ML"),"RE",IF('Marks Entry'!S126="","",ROUNDUP('Marks Entry'!S126*30/100,0)))))</f>
        <v/>
      </c>
      <c r="AG124" s="381" t="str">
        <f t="shared" si="154"/>
        <v/>
      </c>
      <c r="AH124" s="361">
        <f t="shared" si="155"/>
        <v>0</v>
      </c>
      <c r="AI124" s="361">
        <f t="shared" si="156"/>
        <v>0</v>
      </c>
      <c r="AJ124" s="362" t="str">
        <f t="shared" si="157"/>
        <v/>
      </c>
      <c r="AK124" s="361" t="str">
        <f t="shared" si="158"/>
        <v/>
      </c>
      <c r="AL124" s="361" t="str">
        <f t="shared" si="159"/>
        <v/>
      </c>
      <c r="AM124" s="361" t="str">
        <f t="shared" si="160"/>
        <v/>
      </c>
      <c r="AN124" s="363" t="str">
        <f>IF('Marks Entry'!T126="","",'Marks Entry'!T126)</f>
        <v/>
      </c>
      <c r="AO124" s="356" t="str">
        <f>IF('Marks Entry'!V126="","",'Marks Entry'!V126)</f>
        <v/>
      </c>
      <c r="AP124" s="356" t="str">
        <f>IF('Marks Entry'!W126="","",'Marks Entry'!W126)</f>
        <v/>
      </c>
      <c r="AQ124" s="356" t="str">
        <f>IF('Marks Entry'!X126="","",'Marks Entry'!X126)</f>
        <v/>
      </c>
      <c r="AR124" s="357" t="str">
        <f t="shared" si="161"/>
        <v/>
      </c>
      <c r="AS124" s="380" t="str">
        <f t="shared" si="162"/>
        <v/>
      </c>
      <c r="AT124" s="356" t="str">
        <f>IF('Marks Entry'!Y126="","",'Marks Entry'!Y126)</f>
        <v/>
      </c>
      <c r="AU124" s="356" t="str">
        <f>IF('Marks Entry'!Z126="","",'Marks Entry'!Z126)</f>
        <v/>
      </c>
      <c r="AV124" s="356" t="str">
        <f t="shared" si="163"/>
        <v/>
      </c>
      <c r="AW124" s="380" t="str">
        <f t="shared" si="164"/>
        <v/>
      </c>
      <c r="AX124" s="377" t="str">
        <f>IF(AND($B124="NSO",$E124=""),"",IF(AND('Marks Entry'!AA126="AB",'Marks Entry'!AB126="AB"),"AB",IF(AND('Marks Entry'!AA126="ML",'Marks Entry'!AB126="ML"),"RE",IF('Marks Entry'!AA126="","",ROUNDUP(('Marks Entry'!AA126+'Marks Entry'!AB126)*30/100,0)))))</f>
        <v/>
      </c>
      <c r="AY124" s="381" t="str">
        <f t="shared" si="165"/>
        <v/>
      </c>
      <c r="AZ124" s="361">
        <f t="shared" si="166"/>
        <v>0</v>
      </c>
      <c r="BA124" s="361">
        <f t="shared" si="167"/>
        <v>0</v>
      </c>
      <c r="BB124" s="362" t="str">
        <f t="shared" si="168"/>
        <v/>
      </c>
      <c r="BC124" s="361" t="str">
        <f t="shared" si="169"/>
        <v/>
      </c>
      <c r="BD124" s="361" t="str">
        <f t="shared" si="170"/>
        <v/>
      </c>
      <c r="BE124" s="361" t="str">
        <f t="shared" si="171"/>
        <v/>
      </c>
      <c r="BF124" s="363" t="str">
        <f>IF('Marks Entry'!AC126="","",'Marks Entry'!AC126)</f>
        <v/>
      </c>
      <c r="BG124" s="356" t="str">
        <f>IF('Marks Entry'!AE126="","",'Marks Entry'!AE126)</f>
        <v/>
      </c>
      <c r="BH124" s="356" t="str">
        <f>IF('Marks Entry'!AF126="","",'Marks Entry'!AF126)</f>
        <v/>
      </c>
      <c r="BI124" s="356" t="str">
        <f>IF('Marks Entry'!AG126="","",'Marks Entry'!AG126)</f>
        <v/>
      </c>
      <c r="BJ124" s="357" t="str">
        <f t="shared" si="172"/>
        <v/>
      </c>
      <c r="BK124" s="380" t="str">
        <f t="shared" si="173"/>
        <v/>
      </c>
      <c r="BL124" s="356" t="str">
        <f>IF('Marks Entry'!AH126="","",'Marks Entry'!AH126)</f>
        <v/>
      </c>
      <c r="BM124" s="356" t="str">
        <f>IF('Marks Entry'!AI126="","",'Marks Entry'!AI126)</f>
        <v/>
      </c>
      <c r="BN124" s="356" t="str">
        <f t="shared" si="174"/>
        <v/>
      </c>
      <c r="BO124" s="380" t="str">
        <f t="shared" si="175"/>
        <v/>
      </c>
      <c r="BP124" s="377" t="str">
        <f>IF(AND($B124="NSO",$E124=""),"",IF(AND('Marks Entry'!AJ126="AB",'Marks Entry'!AK126="AB"),"AB",IF(AND('Marks Entry'!AJ126="ML",'Marks Entry'!AK126="ML"),"RE",IF('Marks Entry'!AJ126="","",ROUNDUP(('Marks Entry'!AJ126+'Marks Entry'!AK126)*30/100,0)))))</f>
        <v/>
      </c>
      <c r="BQ124" s="381" t="str">
        <f t="shared" si="176"/>
        <v/>
      </c>
      <c r="BR124" s="361">
        <f t="shared" si="177"/>
        <v>0</v>
      </c>
      <c r="BS124" s="361">
        <f t="shared" si="178"/>
        <v>0</v>
      </c>
      <c r="BT124" s="362" t="str">
        <f t="shared" si="179"/>
        <v/>
      </c>
      <c r="BU124" s="361" t="str">
        <f t="shared" si="180"/>
        <v/>
      </c>
      <c r="BV124" s="361" t="str">
        <f t="shared" si="181"/>
        <v/>
      </c>
      <c r="BW124" s="361" t="str">
        <f t="shared" si="182"/>
        <v/>
      </c>
      <c r="BX124" s="363" t="str">
        <f>IF('Marks Entry'!AL126="","",'Marks Entry'!AL126)</f>
        <v/>
      </c>
      <c r="BY124" s="356" t="str">
        <f>IF('Marks Entry'!AN126="","",'Marks Entry'!AN126)</f>
        <v/>
      </c>
      <c r="BZ124" s="356" t="str">
        <f>IF('Marks Entry'!AO126="","",'Marks Entry'!AO126)</f>
        <v/>
      </c>
      <c r="CA124" s="356" t="str">
        <f>IF('Marks Entry'!AP126="","",'Marks Entry'!AP126)</f>
        <v/>
      </c>
      <c r="CB124" s="357" t="str">
        <f t="shared" si="183"/>
        <v/>
      </c>
      <c r="CC124" s="380" t="str">
        <f t="shared" si="184"/>
        <v/>
      </c>
      <c r="CD124" s="356" t="str">
        <f>IF('Marks Entry'!AQ126="","",'Marks Entry'!AQ126)</f>
        <v/>
      </c>
      <c r="CE124" s="356" t="str">
        <f>IF('Marks Entry'!AR126="","",'Marks Entry'!AR126)</f>
        <v/>
      </c>
      <c r="CF124" s="356" t="str">
        <f t="shared" si="185"/>
        <v/>
      </c>
      <c r="CG124" s="380" t="str">
        <f t="shared" si="186"/>
        <v/>
      </c>
      <c r="CH124" s="377" t="str">
        <f>IF(AND($B124="NSO",$E124=""),"",IF(AND('Marks Entry'!AS126="AB",'Marks Entry'!AT126="AB"),"AB",IF(AND('Marks Entry'!AS126="ML",'Marks Entry'!AT126="ML"),"RE",IF('Marks Entry'!AS126="","",ROUNDUP(('Marks Entry'!AS126+'Marks Entry'!AT126)*30/100,0)))))</f>
        <v/>
      </c>
      <c r="CI124" s="381" t="str">
        <f t="shared" si="187"/>
        <v/>
      </c>
      <c r="CJ124" s="361">
        <f t="shared" si="188"/>
        <v>0</v>
      </c>
      <c r="CK124" s="361">
        <f t="shared" si="189"/>
        <v>0</v>
      </c>
      <c r="CL124" s="362" t="str">
        <f t="shared" si="190"/>
        <v/>
      </c>
      <c r="CM124" s="361" t="str">
        <f t="shared" si="191"/>
        <v/>
      </c>
      <c r="CN124" s="361" t="str">
        <f t="shared" si="192"/>
        <v/>
      </c>
      <c r="CO124" s="361" t="str">
        <f t="shared" si="193"/>
        <v/>
      </c>
      <c r="CP124" s="363" t="str">
        <f>IF('Marks Entry'!AU126="","",'Marks Entry'!AU126)</f>
        <v/>
      </c>
      <c r="CQ124" s="356" t="str">
        <f>IF('Marks Entry'!AW126="","",'Marks Entry'!AW126)</f>
        <v/>
      </c>
      <c r="CR124" s="356" t="str">
        <f>IF('Marks Entry'!AX126="","",'Marks Entry'!AX126)</f>
        <v/>
      </c>
      <c r="CS124" s="356" t="str">
        <f>IF('Marks Entry'!AY126="","",'Marks Entry'!AY126)</f>
        <v/>
      </c>
      <c r="CT124" s="357" t="str">
        <f t="shared" si="194"/>
        <v/>
      </c>
      <c r="CU124" s="380" t="str">
        <f t="shared" si="195"/>
        <v/>
      </c>
      <c r="CV124" s="356" t="str">
        <f>IF('Marks Entry'!AZ126="","",'Marks Entry'!AZ126)</f>
        <v/>
      </c>
      <c r="CW124" s="356" t="str">
        <f>IF('Marks Entry'!BA126="","",'Marks Entry'!BA126)</f>
        <v/>
      </c>
      <c r="CX124" s="356" t="str">
        <f t="shared" si="196"/>
        <v/>
      </c>
      <c r="CY124" s="380" t="str">
        <f t="shared" si="197"/>
        <v/>
      </c>
      <c r="CZ124" s="377" t="str">
        <f>IF(AND($B124="NSO",$E124=""),"",IF(AND('Marks Entry'!BB126="AB",'Marks Entry'!BC126="AB"),"AB",IF(AND('Marks Entry'!BB126="ML",'Marks Entry'!BC126="ML"),"RE",IF('Marks Entry'!BB126="","",ROUNDUP(('Marks Entry'!BB126+'Marks Entry'!BC126)*30/100,0)))))</f>
        <v/>
      </c>
      <c r="DA124" s="381" t="str">
        <f t="shared" si="198"/>
        <v/>
      </c>
      <c r="DB124" s="361">
        <f t="shared" si="199"/>
        <v>0</v>
      </c>
      <c r="DC124" s="361">
        <f t="shared" si="200"/>
        <v>0</v>
      </c>
      <c r="DD124" s="362" t="str">
        <f t="shared" si="201"/>
        <v/>
      </c>
      <c r="DE124" s="361" t="str">
        <f t="shared" si="202"/>
        <v/>
      </c>
      <c r="DF124" s="361" t="str">
        <f t="shared" si="203"/>
        <v/>
      </c>
      <c r="DG124" s="361" t="str">
        <f t="shared" si="204"/>
        <v/>
      </c>
      <c r="DH124" s="361">
        <f t="shared" si="205"/>
        <v>0</v>
      </c>
      <c r="DI124" s="382" t="str">
        <f t="shared" si="206"/>
        <v/>
      </c>
      <c r="DJ124" s="382" t="str">
        <f t="shared" si="207"/>
        <v/>
      </c>
      <c r="DK124" s="382" t="str">
        <f t="shared" si="208"/>
        <v/>
      </c>
      <c r="DL124" s="382" t="str">
        <f t="shared" si="209"/>
        <v/>
      </c>
      <c r="DM124" s="382" t="str">
        <f t="shared" si="210"/>
        <v/>
      </c>
      <c r="DN124" s="382" t="str">
        <f t="shared" si="211"/>
        <v/>
      </c>
      <c r="DO124" s="365">
        <f t="shared" si="212"/>
        <v>0</v>
      </c>
      <c r="DP124" s="365">
        <f t="shared" si="213"/>
        <v>0</v>
      </c>
      <c r="DQ124" s="365">
        <f t="shared" si="214"/>
        <v>0</v>
      </c>
      <c r="DR124" s="365">
        <f t="shared" si="215"/>
        <v>0</v>
      </c>
      <c r="DS124" s="365">
        <f t="shared" si="216"/>
        <v>0</v>
      </c>
      <c r="DT124" s="383" t="str">
        <f t="shared" si="217"/>
        <v/>
      </c>
      <c r="DU124" s="482" t="str">
        <f>IF('Marks Entry'!BD126="","",'Marks Entry'!BD126)</f>
        <v/>
      </c>
      <c r="DV124" s="482" t="str">
        <f>IF('Marks Entry'!BE126="","",'Marks Entry'!BE126)</f>
        <v/>
      </c>
      <c r="DW124" s="482" t="str">
        <f>IF('Marks Entry'!BF126="","",'Marks Entry'!BF126)</f>
        <v/>
      </c>
      <c r="DX124" s="384" t="str">
        <f t="shared" si="218"/>
        <v/>
      </c>
      <c r="DY124" s="356" t="str">
        <f t="shared" si="219"/>
        <v/>
      </c>
      <c r="DZ124" s="385" t="str">
        <f t="shared" si="220"/>
        <v/>
      </c>
      <c r="EA124" s="356" t="str">
        <f t="shared" si="221"/>
        <v/>
      </c>
      <c r="EB124" s="385" t="str">
        <f t="shared" si="222"/>
        <v/>
      </c>
      <c r="EC124" s="356" t="str">
        <f t="shared" si="223"/>
        <v/>
      </c>
      <c r="ED124" s="356" t="str">
        <f t="shared" si="224"/>
        <v/>
      </c>
      <c r="EE124" s="356" t="str">
        <f t="shared" si="225"/>
        <v/>
      </c>
      <c r="EF124" s="386" t="str">
        <f t="shared" si="226"/>
        <v/>
      </c>
      <c r="EG124" s="385" t="str">
        <f t="shared" si="227"/>
        <v/>
      </c>
      <c r="EH124" s="356" t="str">
        <f t="shared" si="228"/>
        <v/>
      </c>
      <c r="EI124" s="356" t="str">
        <f t="shared" si="229"/>
        <v/>
      </c>
      <c r="EJ124" s="356" t="str">
        <f t="shared" si="230"/>
        <v/>
      </c>
      <c r="EK124" s="356" t="str">
        <f t="shared" si="231"/>
        <v/>
      </c>
      <c r="EL124" s="385" t="str">
        <f t="shared" si="232"/>
        <v/>
      </c>
      <c r="EM124" s="356" t="str">
        <f t="shared" si="233"/>
        <v/>
      </c>
      <c r="EN124" s="356" t="str">
        <f t="shared" si="234"/>
        <v/>
      </c>
      <c r="EO124" s="356" t="str">
        <f t="shared" si="235"/>
        <v/>
      </c>
      <c r="EP124" s="356" t="str">
        <f t="shared" si="236"/>
        <v/>
      </c>
      <c r="EQ124" s="385" t="str">
        <f t="shared" si="237"/>
        <v/>
      </c>
      <c r="ER124" s="356" t="str">
        <f t="shared" si="238"/>
        <v/>
      </c>
      <c r="ES124" s="356" t="str">
        <f t="shared" si="239"/>
        <v/>
      </c>
      <c r="ET124" s="356" t="str">
        <f t="shared" si="240"/>
        <v/>
      </c>
      <c r="EU124" s="356" t="str">
        <f t="shared" si="241"/>
        <v/>
      </c>
      <c r="EV124" s="385" t="str">
        <f t="shared" si="242"/>
        <v/>
      </c>
      <c r="EW124" s="385" t="str">
        <f t="shared" si="243"/>
        <v/>
      </c>
      <c r="EX124" s="387" t="str">
        <f>IF('Student DATA Entry'!I121="","",'Student DATA Entry'!I121)</f>
        <v/>
      </c>
      <c r="EY124" s="388" t="str">
        <f>IF('Student DATA Entry'!J121="","",'Student DATA Entry'!J121)</f>
        <v/>
      </c>
      <c r="EZ124" s="373" t="str">
        <f t="shared" si="244"/>
        <v xml:space="preserve">      </v>
      </c>
      <c r="FA124" s="373" t="str">
        <f t="shared" si="245"/>
        <v xml:space="preserve">      </v>
      </c>
      <c r="FB124" s="373" t="str">
        <f t="shared" si="246"/>
        <v xml:space="preserve">      </v>
      </c>
      <c r="FC124" s="373" t="str">
        <f t="shared" si="247"/>
        <v xml:space="preserve">              </v>
      </c>
      <c r="FD124" s="373" t="str">
        <f t="shared" si="248"/>
        <v xml:space="preserve"> </v>
      </c>
      <c r="FE124" s="484" t="str">
        <f t="shared" si="249"/>
        <v/>
      </c>
      <c r="FF124" s="390" t="str">
        <f t="shared" si="250"/>
        <v/>
      </c>
      <c r="FG124" s="483" t="str">
        <f t="shared" si="251"/>
        <v/>
      </c>
      <c r="FH124" s="392" t="str">
        <f t="shared" si="140"/>
        <v/>
      </c>
      <c r="FI124" s="482" t="str">
        <f t="shared" si="252"/>
        <v/>
      </c>
    </row>
    <row r="125" spans="1:165" s="393" customFormat="1" ht="22" customHeight="1">
      <c r="A125" s="375">
        <v>120</v>
      </c>
      <c r="B125" s="376" t="str">
        <f>IF('Marks Entry'!B127="","",VALUE('Marks Entry'!B127))</f>
        <v/>
      </c>
      <c r="C125" s="377" t="str">
        <f>IF('Marks Entry'!C127="","",'Marks Entry'!C127)</f>
        <v/>
      </c>
      <c r="D125" s="378" t="str">
        <f>IF('Marks Entry'!D127="","",'Marks Entry'!D127)</f>
        <v/>
      </c>
      <c r="E125" s="379" t="str">
        <f>IF('Marks Entry'!E127="","",'Marks Entry'!E127)</f>
        <v/>
      </c>
      <c r="F125" s="379" t="str">
        <f>IF('Marks Entry'!F127="","",'Marks Entry'!F127)</f>
        <v/>
      </c>
      <c r="G125" s="379" t="str">
        <f>IF('Marks Entry'!G127="","",'Marks Entry'!G127)</f>
        <v/>
      </c>
      <c r="H125" s="356" t="str">
        <f>IF('Marks Entry'!H127="","",'Marks Entry'!H127)</f>
        <v/>
      </c>
      <c r="I125" s="356" t="str">
        <f>IF('Marks Entry'!I127="","",'Marks Entry'!I127)</f>
        <v/>
      </c>
      <c r="J125" s="356" t="str">
        <f>IF('Marks Entry'!J127="","",'Marks Entry'!J127)</f>
        <v/>
      </c>
      <c r="K125" s="356" t="str">
        <f>IF('Marks Entry'!K127="","",'Marks Entry'!K127)</f>
        <v/>
      </c>
      <c r="L125" s="356" t="str">
        <f>IF('Marks Entry'!L127="","",'Marks Entry'!L127)</f>
        <v/>
      </c>
      <c r="M125" s="357" t="str">
        <f t="shared" si="141"/>
        <v/>
      </c>
      <c r="N125" s="380" t="str">
        <f t="shared" si="142"/>
        <v/>
      </c>
      <c r="O125" s="356" t="str">
        <f>IF('Marks Entry'!M127="","",'Marks Entry'!M127)</f>
        <v/>
      </c>
      <c r="P125" s="380" t="str">
        <f t="shared" si="143"/>
        <v/>
      </c>
      <c r="Q125" s="377" t="str">
        <f>IF(AND($B125="NSO",$E125="",O125=""),"",IF(AND('Marks Entry'!N127="AB"),"AB",IF(AND('Marks Entry'!N127="ML"),"RE",IF('Marks Entry'!N127="","",ROUNDUP('Marks Entry'!N127*30/100,0)))))</f>
        <v/>
      </c>
      <c r="R125" s="381" t="str">
        <f t="shared" si="144"/>
        <v/>
      </c>
      <c r="S125" s="361">
        <f t="shared" si="145"/>
        <v>0</v>
      </c>
      <c r="T125" s="361">
        <f t="shared" si="146"/>
        <v>0</v>
      </c>
      <c r="U125" s="362" t="str">
        <f t="shared" si="147"/>
        <v/>
      </c>
      <c r="V125" s="361" t="str">
        <f t="shared" si="148"/>
        <v/>
      </c>
      <c r="W125" s="361" t="str">
        <f t="shared" si="149"/>
        <v/>
      </c>
      <c r="X125" s="361" t="str">
        <f t="shared" si="150"/>
        <v/>
      </c>
      <c r="Y125" s="356" t="str">
        <f>IF('Marks Entry'!O127="","",'Marks Entry'!O127)</f>
        <v/>
      </c>
      <c r="Z125" s="356" t="str">
        <f>IF('Marks Entry'!P127="","",'Marks Entry'!P127)</f>
        <v/>
      </c>
      <c r="AA125" s="356" t="str">
        <f>IF('Marks Entry'!Q127="","",'Marks Entry'!Q127)</f>
        <v/>
      </c>
      <c r="AB125" s="357" t="str">
        <f t="shared" si="151"/>
        <v/>
      </c>
      <c r="AC125" s="380" t="str">
        <f t="shared" si="152"/>
        <v/>
      </c>
      <c r="AD125" s="356" t="str">
        <f>IF('Marks Entry'!R127="","",'Marks Entry'!R127)</f>
        <v/>
      </c>
      <c r="AE125" s="380" t="str">
        <f t="shared" si="153"/>
        <v/>
      </c>
      <c r="AF125" s="377" t="str">
        <f>IF(AND($B125="NSO",$E125=""),"",IF(AND('Marks Entry'!S127="AB"),"AB",IF(AND('Marks Entry'!S127="ML"),"RE",IF('Marks Entry'!S127="","",ROUNDUP('Marks Entry'!S127*30/100,0)))))</f>
        <v/>
      </c>
      <c r="AG125" s="381" t="str">
        <f t="shared" si="154"/>
        <v/>
      </c>
      <c r="AH125" s="361">
        <f t="shared" si="155"/>
        <v>0</v>
      </c>
      <c r="AI125" s="361">
        <f t="shared" si="156"/>
        <v>0</v>
      </c>
      <c r="AJ125" s="362" t="str">
        <f t="shared" si="157"/>
        <v/>
      </c>
      <c r="AK125" s="361" t="str">
        <f t="shared" si="158"/>
        <v/>
      </c>
      <c r="AL125" s="361" t="str">
        <f t="shared" si="159"/>
        <v/>
      </c>
      <c r="AM125" s="361" t="str">
        <f t="shared" si="160"/>
        <v/>
      </c>
      <c r="AN125" s="363" t="str">
        <f>IF('Marks Entry'!T127="","",'Marks Entry'!T127)</f>
        <v/>
      </c>
      <c r="AO125" s="356" t="str">
        <f>IF('Marks Entry'!V127="","",'Marks Entry'!V127)</f>
        <v/>
      </c>
      <c r="AP125" s="356" t="str">
        <f>IF('Marks Entry'!W127="","",'Marks Entry'!W127)</f>
        <v/>
      </c>
      <c r="AQ125" s="356" t="str">
        <f>IF('Marks Entry'!X127="","",'Marks Entry'!X127)</f>
        <v/>
      </c>
      <c r="AR125" s="357" t="str">
        <f t="shared" si="161"/>
        <v/>
      </c>
      <c r="AS125" s="380" t="str">
        <f t="shared" si="162"/>
        <v/>
      </c>
      <c r="AT125" s="356" t="str">
        <f>IF('Marks Entry'!Y127="","",'Marks Entry'!Y127)</f>
        <v/>
      </c>
      <c r="AU125" s="356" t="str">
        <f>IF('Marks Entry'!Z127="","",'Marks Entry'!Z127)</f>
        <v/>
      </c>
      <c r="AV125" s="356" t="str">
        <f t="shared" si="163"/>
        <v/>
      </c>
      <c r="AW125" s="380" t="str">
        <f t="shared" si="164"/>
        <v/>
      </c>
      <c r="AX125" s="377" t="str">
        <f>IF(AND($B125="NSO",$E125=""),"",IF(AND('Marks Entry'!AA127="AB",'Marks Entry'!AB127="AB"),"AB",IF(AND('Marks Entry'!AA127="ML",'Marks Entry'!AB127="ML"),"RE",IF('Marks Entry'!AA127="","",ROUNDUP(('Marks Entry'!AA127+'Marks Entry'!AB127)*30/100,0)))))</f>
        <v/>
      </c>
      <c r="AY125" s="381" t="str">
        <f t="shared" si="165"/>
        <v/>
      </c>
      <c r="AZ125" s="361">
        <f t="shared" si="166"/>
        <v>0</v>
      </c>
      <c r="BA125" s="361">
        <f t="shared" si="167"/>
        <v>0</v>
      </c>
      <c r="BB125" s="362" t="str">
        <f t="shared" si="168"/>
        <v/>
      </c>
      <c r="BC125" s="361" t="str">
        <f t="shared" si="169"/>
        <v/>
      </c>
      <c r="BD125" s="361" t="str">
        <f t="shared" si="170"/>
        <v/>
      </c>
      <c r="BE125" s="361" t="str">
        <f t="shared" si="171"/>
        <v/>
      </c>
      <c r="BF125" s="363" t="str">
        <f>IF('Marks Entry'!AC127="","",'Marks Entry'!AC127)</f>
        <v/>
      </c>
      <c r="BG125" s="356" t="str">
        <f>IF('Marks Entry'!AE127="","",'Marks Entry'!AE127)</f>
        <v/>
      </c>
      <c r="BH125" s="356" t="str">
        <f>IF('Marks Entry'!AF127="","",'Marks Entry'!AF127)</f>
        <v/>
      </c>
      <c r="BI125" s="356" t="str">
        <f>IF('Marks Entry'!AG127="","",'Marks Entry'!AG127)</f>
        <v/>
      </c>
      <c r="BJ125" s="357" t="str">
        <f t="shared" si="172"/>
        <v/>
      </c>
      <c r="BK125" s="380" t="str">
        <f t="shared" si="173"/>
        <v/>
      </c>
      <c r="BL125" s="356" t="str">
        <f>IF('Marks Entry'!AH127="","",'Marks Entry'!AH127)</f>
        <v/>
      </c>
      <c r="BM125" s="356" t="str">
        <f>IF('Marks Entry'!AI127="","",'Marks Entry'!AI127)</f>
        <v/>
      </c>
      <c r="BN125" s="356" t="str">
        <f t="shared" si="174"/>
        <v/>
      </c>
      <c r="BO125" s="380" t="str">
        <f t="shared" si="175"/>
        <v/>
      </c>
      <c r="BP125" s="377" t="str">
        <f>IF(AND($B125="NSO",$E125=""),"",IF(AND('Marks Entry'!AJ127="AB",'Marks Entry'!AK127="AB"),"AB",IF(AND('Marks Entry'!AJ127="ML",'Marks Entry'!AK127="ML"),"RE",IF('Marks Entry'!AJ127="","",ROUNDUP(('Marks Entry'!AJ127+'Marks Entry'!AK127)*30/100,0)))))</f>
        <v/>
      </c>
      <c r="BQ125" s="381" t="str">
        <f t="shared" si="176"/>
        <v/>
      </c>
      <c r="BR125" s="361">
        <f t="shared" si="177"/>
        <v>0</v>
      </c>
      <c r="BS125" s="361">
        <f t="shared" si="178"/>
        <v>0</v>
      </c>
      <c r="BT125" s="362" t="str">
        <f t="shared" si="179"/>
        <v/>
      </c>
      <c r="BU125" s="361" t="str">
        <f t="shared" si="180"/>
        <v/>
      </c>
      <c r="BV125" s="361" t="str">
        <f t="shared" si="181"/>
        <v/>
      </c>
      <c r="BW125" s="361" t="str">
        <f t="shared" si="182"/>
        <v/>
      </c>
      <c r="BX125" s="363" t="str">
        <f>IF('Marks Entry'!AL127="","",'Marks Entry'!AL127)</f>
        <v/>
      </c>
      <c r="BY125" s="356" t="str">
        <f>IF('Marks Entry'!AN127="","",'Marks Entry'!AN127)</f>
        <v/>
      </c>
      <c r="BZ125" s="356" t="str">
        <f>IF('Marks Entry'!AO127="","",'Marks Entry'!AO127)</f>
        <v/>
      </c>
      <c r="CA125" s="356" t="str">
        <f>IF('Marks Entry'!AP127="","",'Marks Entry'!AP127)</f>
        <v/>
      </c>
      <c r="CB125" s="357" t="str">
        <f t="shared" si="183"/>
        <v/>
      </c>
      <c r="CC125" s="380" t="str">
        <f t="shared" si="184"/>
        <v/>
      </c>
      <c r="CD125" s="356" t="str">
        <f>IF('Marks Entry'!AQ127="","",'Marks Entry'!AQ127)</f>
        <v/>
      </c>
      <c r="CE125" s="356" t="str">
        <f>IF('Marks Entry'!AR127="","",'Marks Entry'!AR127)</f>
        <v/>
      </c>
      <c r="CF125" s="356" t="str">
        <f t="shared" si="185"/>
        <v/>
      </c>
      <c r="CG125" s="380" t="str">
        <f t="shared" si="186"/>
        <v/>
      </c>
      <c r="CH125" s="377" t="str">
        <f>IF(AND($B125="NSO",$E125=""),"",IF(AND('Marks Entry'!AS127="AB",'Marks Entry'!AT127="AB"),"AB",IF(AND('Marks Entry'!AS127="ML",'Marks Entry'!AT127="ML"),"RE",IF('Marks Entry'!AS127="","",ROUNDUP(('Marks Entry'!AS127+'Marks Entry'!AT127)*30/100,0)))))</f>
        <v/>
      </c>
      <c r="CI125" s="381" t="str">
        <f t="shared" si="187"/>
        <v/>
      </c>
      <c r="CJ125" s="361">
        <f t="shared" si="188"/>
        <v>0</v>
      </c>
      <c r="CK125" s="361">
        <f t="shared" si="189"/>
        <v>0</v>
      </c>
      <c r="CL125" s="362" t="str">
        <f t="shared" si="190"/>
        <v/>
      </c>
      <c r="CM125" s="361" t="str">
        <f t="shared" si="191"/>
        <v/>
      </c>
      <c r="CN125" s="361" t="str">
        <f t="shared" si="192"/>
        <v/>
      </c>
      <c r="CO125" s="361" t="str">
        <f t="shared" si="193"/>
        <v/>
      </c>
      <c r="CP125" s="363" t="str">
        <f>IF('Marks Entry'!AU127="","",'Marks Entry'!AU127)</f>
        <v/>
      </c>
      <c r="CQ125" s="356" t="str">
        <f>IF('Marks Entry'!AW127="","",'Marks Entry'!AW127)</f>
        <v/>
      </c>
      <c r="CR125" s="356" t="str">
        <f>IF('Marks Entry'!AX127="","",'Marks Entry'!AX127)</f>
        <v/>
      </c>
      <c r="CS125" s="356" t="str">
        <f>IF('Marks Entry'!AY127="","",'Marks Entry'!AY127)</f>
        <v/>
      </c>
      <c r="CT125" s="357" t="str">
        <f t="shared" si="194"/>
        <v/>
      </c>
      <c r="CU125" s="380" t="str">
        <f t="shared" si="195"/>
        <v/>
      </c>
      <c r="CV125" s="356" t="str">
        <f>IF('Marks Entry'!AZ127="","",'Marks Entry'!AZ127)</f>
        <v/>
      </c>
      <c r="CW125" s="356" t="str">
        <f>IF('Marks Entry'!BA127="","",'Marks Entry'!BA127)</f>
        <v/>
      </c>
      <c r="CX125" s="356" t="str">
        <f t="shared" si="196"/>
        <v/>
      </c>
      <c r="CY125" s="380" t="str">
        <f t="shared" si="197"/>
        <v/>
      </c>
      <c r="CZ125" s="377" t="str">
        <f>IF(AND($B125="NSO",$E125=""),"",IF(AND('Marks Entry'!BB127="AB",'Marks Entry'!BC127="AB"),"AB",IF(AND('Marks Entry'!BB127="ML",'Marks Entry'!BC127="ML"),"RE",IF('Marks Entry'!BB127="","",ROUNDUP(('Marks Entry'!BB127+'Marks Entry'!BC127)*30/100,0)))))</f>
        <v/>
      </c>
      <c r="DA125" s="381" t="str">
        <f t="shared" si="198"/>
        <v/>
      </c>
      <c r="DB125" s="361">
        <f t="shared" si="199"/>
        <v>0</v>
      </c>
      <c r="DC125" s="361">
        <f t="shared" si="200"/>
        <v>0</v>
      </c>
      <c r="DD125" s="362" t="str">
        <f t="shared" si="201"/>
        <v/>
      </c>
      <c r="DE125" s="361" t="str">
        <f t="shared" si="202"/>
        <v/>
      </c>
      <c r="DF125" s="361" t="str">
        <f t="shared" si="203"/>
        <v/>
      </c>
      <c r="DG125" s="361" t="str">
        <f t="shared" si="204"/>
        <v/>
      </c>
      <c r="DH125" s="361">
        <f t="shared" si="205"/>
        <v>0</v>
      </c>
      <c r="DI125" s="382" t="str">
        <f t="shared" si="206"/>
        <v/>
      </c>
      <c r="DJ125" s="382" t="str">
        <f t="shared" si="207"/>
        <v/>
      </c>
      <c r="DK125" s="382" t="str">
        <f t="shared" si="208"/>
        <v/>
      </c>
      <c r="DL125" s="382" t="str">
        <f t="shared" si="209"/>
        <v/>
      </c>
      <c r="DM125" s="382" t="str">
        <f t="shared" si="210"/>
        <v/>
      </c>
      <c r="DN125" s="382" t="str">
        <f t="shared" si="211"/>
        <v/>
      </c>
      <c r="DO125" s="365">
        <f t="shared" si="212"/>
        <v>0</v>
      </c>
      <c r="DP125" s="365">
        <f t="shared" si="213"/>
        <v>0</v>
      </c>
      <c r="DQ125" s="365">
        <f t="shared" si="214"/>
        <v>0</v>
      </c>
      <c r="DR125" s="365">
        <f t="shared" si="215"/>
        <v>0</v>
      </c>
      <c r="DS125" s="365">
        <f t="shared" si="216"/>
        <v>0</v>
      </c>
      <c r="DT125" s="383" t="str">
        <f t="shared" si="217"/>
        <v/>
      </c>
      <c r="DU125" s="482" t="str">
        <f>IF('Marks Entry'!BD127="","",'Marks Entry'!BD127)</f>
        <v/>
      </c>
      <c r="DV125" s="482" t="str">
        <f>IF('Marks Entry'!BE127="","",'Marks Entry'!BE127)</f>
        <v/>
      </c>
      <c r="DW125" s="482" t="str">
        <f>IF('Marks Entry'!BF127="","",'Marks Entry'!BF127)</f>
        <v/>
      </c>
      <c r="DX125" s="384" t="str">
        <f t="shared" si="218"/>
        <v/>
      </c>
      <c r="DY125" s="356" t="str">
        <f t="shared" si="219"/>
        <v/>
      </c>
      <c r="DZ125" s="385" t="str">
        <f t="shared" si="220"/>
        <v/>
      </c>
      <c r="EA125" s="356" t="str">
        <f t="shared" si="221"/>
        <v/>
      </c>
      <c r="EB125" s="385" t="str">
        <f t="shared" si="222"/>
        <v/>
      </c>
      <c r="EC125" s="356" t="str">
        <f t="shared" si="223"/>
        <v/>
      </c>
      <c r="ED125" s="356" t="str">
        <f t="shared" si="224"/>
        <v/>
      </c>
      <c r="EE125" s="356" t="str">
        <f t="shared" si="225"/>
        <v/>
      </c>
      <c r="EF125" s="386" t="str">
        <f t="shared" si="226"/>
        <v/>
      </c>
      <c r="EG125" s="385" t="str">
        <f t="shared" si="227"/>
        <v/>
      </c>
      <c r="EH125" s="356" t="str">
        <f t="shared" si="228"/>
        <v/>
      </c>
      <c r="EI125" s="356" t="str">
        <f t="shared" si="229"/>
        <v/>
      </c>
      <c r="EJ125" s="356" t="str">
        <f t="shared" si="230"/>
        <v/>
      </c>
      <c r="EK125" s="356" t="str">
        <f t="shared" si="231"/>
        <v/>
      </c>
      <c r="EL125" s="385" t="str">
        <f t="shared" si="232"/>
        <v/>
      </c>
      <c r="EM125" s="356" t="str">
        <f t="shared" si="233"/>
        <v/>
      </c>
      <c r="EN125" s="356" t="str">
        <f t="shared" si="234"/>
        <v/>
      </c>
      <c r="EO125" s="356" t="str">
        <f t="shared" si="235"/>
        <v/>
      </c>
      <c r="EP125" s="356" t="str">
        <f t="shared" si="236"/>
        <v/>
      </c>
      <c r="EQ125" s="385" t="str">
        <f t="shared" si="237"/>
        <v/>
      </c>
      <c r="ER125" s="356" t="str">
        <f t="shared" si="238"/>
        <v/>
      </c>
      <c r="ES125" s="356" t="str">
        <f t="shared" si="239"/>
        <v/>
      </c>
      <c r="ET125" s="356" t="str">
        <f t="shared" si="240"/>
        <v/>
      </c>
      <c r="EU125" s="356" t="str">
        <f t="shared" si="241"/>
        <v/>
      </c>
      <c r="EV125" s="385" t="str">
        <f t="shared" si="242"/>
        <v/>
      </c>
      <c r="EW125" s="385" t="str">
        <f t="shared" si="243"/>
        <v/>
      </c>
      <c r="EX125" s="387" t="str">
        <f>IF('Student DATA Entry'!I122="","",'Student DATA Entry'!I122)</f>
        <v/>
      </c>
      <c r="EY125" s="388" t="str">
        <f>IF('Student DATA Entry'!J122="","",'Student DATA Entry'!J122)</f>
        <v/>
      </c>
      <c r="EZ125" s="373" t="str">
        <f t="shared" si="244"/>
        <v xml:space="preserve">      </v>
      </c>
      <c r="FA125" s="373" t="str">
        <f t="shared" si="245"/>
        <v xml:space="preserve">      </v>
      </c>
      <c r="FB125" s="373" t="str">
        <f t="shared" si="246"/>
        <v xml:space="preserve">      </v>
      </c>
      <c r="FC125" s="373" t="str">
        <f t="shared" si="247"/>
        <v xml:space="preserve">              </v>
      </c>
      <c r="FD125" s="373" t="str">
        <f t="shared" si="248"/>
        <v xml:space="preserve"> </v>
      </c>
      <c r="FE125" s="484" t="str">
        <f t="shared" si="249"/>
        <v/>
      </c>
      <c r="FF125" s="390" t="str">
        <f t="shared" si="250"/>
        <v/>
      </c>
      <c r="FG125" s="483" t="str">
        <f t="shared" si="251"/>
        <v/>
      </c>
      <c r="FH125" s="392" t="str">
        <f t="shared" si="140"/>
        <v/>
      </c>
      <c r="FI125" s="482" t="str">
        <f t="shared" si="252"/>
        <v/>
      </c>
    </row>
    <row r="126" spans="1:165" s="393" customFormat="1" ht="22" customHeight="1">
      <c r="A126" s="375">
        <v>121</v>
      </c>
      <c r="B126" s="376" t="str">
        <f>IF('Marks Entry'!B128="","",VALUE('Marks Entry'!B128))</f>
        <v/>
      </c>
      <c r="C126" s="377" t="str">
        <f>IF('Marks Entry'!C128="","",'Marks Entry'!C128)</f>
        <v/>
      </c>
      <c r="D126" s="378" t="str">
        <f>IF('Marks Entry'!D128="","",'Marks Entry'!D128)</f>
        <v/>
      </c>
      <c r="E126" s="379" t="str">
        <f>IF('Marks Entry'!E128="","",'Marks Entry'!E128)</f>
        <v/>
      </c>
      <c r="F126" s="379" t="str">
        <f>IF('Marks Entry'!F128="","",'Marks Entry'!F128)</f>
        <v/>
      </c>
      <c r="G126" s="379" t="str">
        <f>IF('Marks Entry'!G128="","",'Marks Entry'!G128)</f>
        <v/>
      </c>
      <c r="H126" s="356" t="str">
        <f>IF('Marks Entry'!H128="","",'Marks Entry'!H128)</f>
        <v/>
      </c>
      <c r="I126" s="356" t="str">
        <f>IF('Marks Entry'!I128="","",'Marks Entry'!I128)</f>
        <v/>
      </c>
      <c r="J126" s="356" t="str">
        <f>IF('Marks Entry'!J128="","",'Marks Entry'!J128)</f>
        <v/>
      </c>
      <c r="K126" s="356" t="str">
        <f>IF('Marks Entry'!K128="","",'Marks Entry'!K128)</f>
        <v/>
      </c>
      <c r="L126" s="356" t="str">
        <f>IF('Marks Entry'!L128="","",'Marks Entry'!L128)</f>
        <v/>
      </c>
      <c r="M126" s="357" t="str">
        <f t="shared" si="141"/>
        <v/>
      </c>
      <c r="N126" s="380" t="str">
        <f t="shared" si="142"/>
        <v/>
      </c>
      <c r="O126" s="356" t="str">
        <f>IF('Marks Entry'!M128="","",'Marks Entry'!M128)</f>
        <v/>
      </c>
      <c r="P126" s="380" t="str">
        <f t="shared" si="143"/>
        <v/>
      </c>
      <c r="Q126" s="377" t="str">
        <f>IF(AND($B126="NSO",$E126="",O126=""),"",IF(AND('Marks Entry'!N128="AB"),"AB",IF(AND('Marks Entry'!N128="ML"),"RE",IF('Marks Entry'!N128="","",ROUNDUP('Marks Entry'!N128*30/100,0)))))</f>
        <v/>
      </c>
      <c r="R126" s="381" t="str">
        <f t="shared" si="144"/>
        <v/>
      </c>
      <c r="S126" s="361">
        <f t="shared" si="145"/>
        <v>0</v>
      </c>
      <c r="T126" s="361">
        <f t="shared" si="146"/>
        <v>0</v>
      </c>
      <c r="U126" s="362" t="str">
        <f t="shared" si="147"/>
        <v/>
      </c>
      <c r="V126" s="361" t="str">
        <f t="shared" si="148"/>
        <v/>
      </c>
      <c r="W126" s="361" t="str">
        <f t="shared" si="149"/>
        <v/>
      </c>
      <c r="X126" s="361" t="str">
        <f t="shared" si="150"/>
        <v/>
      </c>
      <c r="Y126" s="356" t="str">
        <f>IF('Marks Entry'!O128="","",'Marks Entry'!O128)</f>
        <v/>
      </c>
      <c r="Z126" s="356" t="str">
        <f>IF('Marks Entry'!P128="","",'Marks Entry'!P128)</f>
        <v/>
      </c>
      <c r="AA126" s="356" t="str">
        <f>IF('Marks Entry'!Q128="","",'Marks Entry'!Q128)</f>
        <v/>
      </c>
      <c r="AB126" s="357" t="str">
        <f t="shared" si="151"/>
        <v/>
      </c>
      <c r="AC126" s="380" t="str">
        <f t="shared" si="152"/>
        <v/>
      </c>
      <c r="AD126" s="356" t="str">
        <f>IF('Marks Entry'!R128="","",'Marks Entry'!R128)</f>
        <v/>
      </c>
      <c r="AE126" s="380" t="str">
        <f t="shared" si="153"/>
        <v/>
      </c>
      <c r="AF126" s="377" t="str">
        <f>IF(AND($B126="NSO",$E126=""),"",IF(AND('Marks Entry'!S128="AB"),"AB",IF(AND('Marks Entry'!S128="ML"),"RE",IF('Marks Entry'!S128="","",ROUNDUP('Marks Entry'!S128*30/100,0)))))</f>
        <v/>
      </c>
      <c r="AG126" s="381" t="str">
        <f t="shared" si="154"/>
        <v/>
      </c>
      <c r="AH126" s="361">
        <f t="shared" si="155"/>
        <v>0</v>
      </c>
      <c r="AI126" s="361">
        <f t="shared" si="156"/>
        <v>0</v>
      </c>
      <c r="AJ126" s="362" t="str">
        <f t="shared" si="157"/>
        <v/>
      </c>
      <c r="AK126" s="361" t="str">
        <f t="shared" si="158"/>
        <v/>
      </c>
      <c r="AL126" s="361" t="str">
        <f t="shared" si="159"/>
        <v/>
      </c>
      <c r="AM126" s="361" t="str">
        <f t="shared" si="160"/>
        <v/>
      </c>
      <c r="AN126" s="363" t="str">
        <f>IF('Marks Entry'!T128="","",'Marks Entry'!T128)</f>
        <v/>
      </c>
      <c r="AO126" s="356" t="str">
        <f>IF('Marks Entry'!V128="","",'Marks Entry'!V128)</f>
        <v/>
      </c>
      <c r="AP126" s="356" t="str">
        <f>IF('Marks Entry'!W128="","",'Marks Entry'!W128)</f>
        <v/>
      </c>
      <c r="AQ126" s="356" t="str">
        <f>IF('Marks Entry'!X128="","",'Marks Entry'!X128)</f>
        <v/>
      </c>
      <c r="AR126" s="357" t="str">
        <f t="shared" si="161"/>
        <v/>
      </c>
      <c r="AS126" s="380" t="str">
        <f t="shared" si="162"/>
        <v/>
      </c>
      <c r="AT126" s="356" t="str">
        <f>IF('Marks Entry'!Y128="","",'Marks Entry'!Y128)</f>
        <v/>
      </c>
      <c r="AU126" s="356" t="str">
        <f>IF('Marks Entry'!Z128="","",'Marks Entry'!Z128)</f>
        <v/>
      </c>
      <c r="AV126" s="356" t="str">
        <f t="shared" si="163"/>
        <v/>
      </c>
      <c r="AW126" s="380" t="str">
        <f t="shared" si="164"/>
        <v/>
      </c>
      <c r="AX126" s="377" t="str">
        <f>IF(AND($B126="NSO",$E126=""),"",IF(AND('Marks Entry'!AA128="AB",'Marks Entry'!AB128="AB"),"AB",IF(AND('Marks Entry'!AA128="ML",'Marks Entry'!AB128="ML"),"RE",IF('Marks Entry'!AA128="","",ROUNDUP(('Marks Entry'!AA128+'Marks Entry'!AB128)*30/100,0)))))</f>
        <v/>
      </c>
      <c r="AY126" s="381" t="str">
        <f t="shared" si="165"/>
        <v/>
      </c>
      <c r="AZ126" s="361">
        <f t="shared" si="166"/>
        <v>0</v>
      </c>
      <c r="BA126" s="361">
        <f t="shared" si="167"/>
        <v>0</v>
      </c>
      <c r="BB126" s="362" t="str">
        <f t="shared" si="168"/>
        <v/>
      </c>
      <c r="BC126" s="361" t="str">
        <f t="shared" si="169"/>
        <v/>
      </c>
      <c r="BD126" s="361" t="str">
        <f t="shared" si="170"/>
        <v/>
      </c>
      <c r="BE126" s="361" t="str">
        <f t="shared" si="171"/>
        <v/>
      </c>
      <c r="BF126" s="363" t="str">
        <f>IF('Marks Entry'!AC128="","",'Marks Entry'!AC128)</f>
        <v/>
      </c>
      <c r="BG126" s="356" t="str">
        <f>IF('Marks Entry'!AE128="","",'Marks Entry'!AE128)</f>
        <v/>
      </c>
      <c r="BH126" s="356" t="str">
        <f>IF('Marks Entry'!AF128="","",'Marks Entry'!AF128)</f>
        <v/>
      </c>
      <c r="BI126" s="356" t="str">
        <f>IF('Marks Entry'!AG128="","",'Marks Entry'!AG128)</f>
        <v/>
      </c>
      <c r="BJ126" s="357" t="str">
        <f t="shared" si="172"/>
        <v/>
      </c>
      <c r="BK126" s="380" t="str">
        <f t="shared" si="173"/>
        <v/>
      </c>
      <c r="BL126" s="356" t="str">
        <f>IF('Marks Entry'!AH128="","",'Marks Entry'!AH128)</f>
        <v/>
      </c>
      <c r="BM126" s="356" t="str">
        <f>IF('Marks Entry'!AI128="","",'Marks Entry'!AI128)</f>
        <v/>
      </c>
      <c r="BN126" s="356" t="str">
        <f t="shared" si="174"/>
        <v/>
      </c>
      <c r="BO126" s="380" t="str">
        <f t="shared" si="175"/>
        <v/>
      </c>
      <c r="BP126" s="377" t="str">
        <f>IF(AND($B126="NSO",$E126=""),"",IF(AND('Marks Entry'!AJ128="AB",'Marks Entry'!AK128="AB"),"AB",IF(AND('Marks Entry'!AJ128="ML",'Marks Entry'!AK128="ML"),"RE",IF('Marks Entry'!AJ128="","",ROUNDUP(('Marks Entry'!AJ128+'Marks Entry'!AK128)*30/100,0)))))</f>
        <v/>
      </c>
      <c r="BQ126" s="381" t="str">
        <f t="shared" si="176"/>
        <v/>
      </c>
      <c r="BR126" s="361">
        <f t="shared" si="177"/>
        <v>0</v>
      </c>
      <c r="BS126" s="361">
        <f t="shared" si="178"/>
        <v>0</v>
      </c>
      <c r="BT126" s="362" t="str">
        <f t="shared" si="179"/>
        <v/>
      </c>
      <c r="BU126" s="361" t="str">
        <f t="shared" si="180"/>
        <v/>
      </c>
      <c r="BV126" s="361" t="str">
        <f t="shared" si="181"/>
        <v/>
      </c>
      <c r="BW126" s="361" t="str">
        <f t="shared" si="182"/>
        <v/>
      </c>
      <c r="BX126" s="363" t="str">
        <f>IF('Marks Entry'!AL128="","",'Marks Entry'!AL128)</f>
        <v/>
      </c>
      <c r="BY126" s="356" t="str">
        <f>IF('Marks Entry'!AN128="","",'Marks Entry'!AN128)</f>
        <v/>
      </c>
      <c r="BZ126" s="356" t="str">
        <f>IF('Marks Entry'!AO128="","",'Marks Entry'!AO128)</f>
        <v/>
      </c>
      <c r="CA126" s="356" t="str">
        <f>IF('Marks Entry'!AP128="","",'Marks Entry'!AP128)</f>
        <v/>
      </c>
      <c r="CB126" s="357" t="str">
        <f t="shared" si="183"/>
        <v/>
      </c>
      <c r="CC126" s="380" t="str">
        <f t="shared" si="184"/>
        <v/>
      </c>
      <c r="CD126" s="356" t="str">
        <f>IF('Marks Entry'!AQ128="","",'Marks Entry'!AQ128)</f>
        <v/>
      </c>
      <c r="CE126" s="356" t="str">
        <f>IF('Marks Entry'!AR128="","",'Marks Entry'!AR128)</f>
        <v/>
      </c>
      <c r="CF126" s="356" t="str">
        <f t="shared" si="185"/>
        <v/>
      </c>
      <c r="CG126" s="380" t="str">
        <f t="shared" si="186"/>
        <v/>
      </c>
      <c r="CH126" s="377" t="str">
        <f>IF(AND($B126="NSO",$E126=""),"",IF(AND('Marks Entry'!AS128="AB",'Marks Entry'!AT128="AB"),"AB",IF(AND('Marks Entry'!AS128="ML",'Marks Entry'!AT128="ML"),"RE",IF('Marks Entry'!AS128="","",ROUNDUP(('Marks Entry'!AS128+'Marks Entry'!AT128)*30/100,0)))))</f>
        <v/>
      </c>
      <c r="CI126" s="381" t="str">
        <f t="shared" si="187"/>
        <v/>
      </c>
      <c r="CJ126" s="361">
        <f t="shared" si="188"/>
        <v>0</v>
      </c>
      <c r="CK126" s="361">
        <f t="shared" si="189"/>
        <v>0</v>
      </c>
      <c r="CL126" s="362" t="str">
        <f t="shared" si="190"/>
        <v/>
      </c>
      <c r="CM126" s="361" t="str">
        <f t="shared" si="191"/>
        <v/>
      </c>
      <c r="CN126" s="361" t="str">
        <f t="shared" si="192"/>
        <v/>
      </c>
      <c r="CO126" s="361" t="str">
        <f t="shared" si="193"/>
        <v/>
      </c>
      <c r="CP126" s="363" t="str">
        <f>IF('Marks Entry'!AU128="","",'Marks Entry'!AU128)</f>
        <v/>
      </c>
      <c r="CQ126" s="356" t="str">
        <f>IF('Marks Entry'!AW128="","",'Marks Entry'!AW128)</f>
        <v/>
      </c>
      <c r="CR126" s="356" t="str">
        <f>IF('Marks Entry'!AX128="","",'Marks Entry'!AX128)</f>
        <v/>
      </c>
      <c r="CS126" s="356" t="str">
        <f>IF('Marks Entry'!AY128="","",'Marks Entry'!AY128)</f>
        <v/>
      </c>
      <c r="CT126" s="357" t="str">
        <f t="shared" si="194"/>
        <v/>
      </c>
      <c r="CU126" s="380" t="str">
        <f t="shared" si="195"/>
        <v/>
      </c>
      <c r="CV126" s="356" t="str">
        <f>IF('Marks Entry'!AZ128="","",'Marks Entry'!AZ128)</f>
        <v/>
      </c>
      <c r="CW126" s="356" t="str">
        <f>IF('Marks Entry'!BA128="","",'Marks Entry'!BA128)</f>
        <v/>
      </c>
      <c r="CX126" s="356" t="str">
        <f t="shared" si="196"/>
        <v/>
      </c>
      <c r="CY126" s="380" t="str">
        <f t="shared" si="197"/>
        <v/>
      </c>
      <c r="CZ126" s="377" t="str">
        <f>IF(AND($B126="NSO",$E126=""),"",IF(AND('Marks Entry'!BB128="AB",'Marks Entry'!BC128="AB"),"AB",IF(AND('Marks Entry'!BB128="ML",'Marks Entry'!BC128="ML"),"RE",IF('Marks Entry'!BB128="","",ROUNDUP(('Marks Entry'!BB128+'Marks Entry'!BC128)*30/100,0)))))</f>
        <v/>
      </c>
      <c r="DA126" s="381" t="str">
        <f t="shared" si="198"/>
        <v/>
      </c>
      <c r="DB126" s="361">
        <f t="shared" si="199"/>
        <v>0</v>
      </c>
      <c r="DC126" s="361">
        <f t="shared" si="200"/>
        <v>0</v>
      </c>
      <c r="DD126" s="362" t="str">
        <f t="shared" si="201"/>
        <v/>
      </c>
      <c r="DE126" s="361" t="str">
        <f t="shared" si="202"/>
        <v/>
      </c>
      <c r="DF126" s="361" t="str">
        <f t="shared" si="203"/>
        <v/>
      </c>
      <c r="DG126" s="361" t="str">
        <f t="shared" si="204"/>
        <v/>
      </c>
      <c r="DH126" s="361">
        <f t="shared" si="205"/>
        <v>0</v>
      </c>
      <c r="DI126" s="382" t="str">
        <f t="shared" si="206"/>
        <v/>
      </c>
      <c r="DJ126" s="382" t="str">
        <f t="shared" si="207"/>
        <v/>
      </c>
      <c r="DK126" s="382" t="str">
        <f t="shared" si="208"/>
        <v/>
      </c>
      <c r="DL126" s="382" t="str">
        <f t="shared" si="209"/>
        <v/>
      </c>
      <c r="DM126" s="382" t="str">
        <f t="shared" si="210"/>
        <v/>
      </c>
      <c r="DN126" s="382" t="str">
        <f t="shared" si="211"/>
        <v/>
      </c>
      <c r="DO126" s="365">
        <f t="shared" si="212"/>
        <v>0</v>
      </c>
      <c r="DP126" s="365">
        <f t="shared" si="213"/>
        <v>0</v>
      </c>
      <c r="DQ126" s="365">
        <f t="shared" si="214"/>
        <v>0</v>
      </c>
      <c r="DR126" s="365">
        <f t="shared" si="215"/>
        <v>0</v>
      </c>
      <c r="DS126" s="365">
        <f t="shared" si="216"/>
        <v>0</v>
      </c>
      <c r="DT126" s="383" t="str">
        <f t="shared" si="217"/>
        <v/>
      </c>
      <c r="DU126" s="482" t="str">
        <f>IF('Marks Entry'!BD128="","",'Marks Entry'!BD128)</f>
        <v/>
      </c>
      <c r="DV126" s="482" t="str">
        <f>IF('Marks Entry'!BE128="","",'Marks Entry'!BE128)</f>
        <v/>
      </c>
      <c r="DW126" s="482" t="str">
        <f>IF('Marks Entry'!BF128="","",'Marks Entry'!BF128)</f>
        <v/>
      </c>
      <c r="DX126" s="384" t="str">
        <f t="shared" si="218"/>
        <v/>
      </c>
      <c r="DY126" s="356" t="str">
        <f t="shared" si="219"/>
        <v/>
      </c>
      <c r="DZ126" s="385" t="str">
        <f t="shared" si="220"/>
        <v/>
      </c>
      <c r="EA126" s="356" t="str">
        <f t="shared" si="221"/>
        <v/>
      </c>
      <c r="EB126" s="385" t="str">
        <f t="shared" si="222"/>
        <v/>
      </c>
      <c r="EC126" s="356" t="str">
        <f t="shared" si="223"/>
        <v/>
      </c>
      <c r="ED126" s="356" t="str">
        <f t="shared" si="224"/>
        <v/>
      </c>
      <c r="EE126" s="356" t="str">
        <f t="shared" si="225"/>
        <v/>
      </c>
      <c r="EF126" s="386" t="str">
        <f t="shared" si="226"/>
        <v/>
      </c>
      <c r="EG126" s="385" t="str">
        <f t="shared" si="227"/>
        <v/>
      </c>
      <c r="EH126" s="356" t="str">
        <f t="shared" si="228"/>
        <v/>
      </c>
      <c r="EI126" s="356" t="str">
        <f t="shared" si="229"/>
        <v/>
      </c>
      <c r="EJ126" s="356" t="str">
        <f t="shared" si="230"/>
        <v/>
      </c>
      <c r="EK126" s="356" t="str">
        <f t="shared" si="231"/>
        <v/>
      </c>
      <c r="EL126" s="385" t="str">
        <f t="shared" si="232"/>
        <v/>
      </c>
      <c r="EM126" s="356" t="str">
        <f t="shared" si="233"/>
        <v/>
      </c>
      <c r="EN126" s="356" t="str">
        <f t="shared" si="234"/>
        <v/>
      </c>
      <c r="EO126" s="356" t="str">
        <f t="shared" si="235"/>
        <v/>
      </c>
      <c r="EP126" s="356" t="str">
        <f t="shared" si="236"/>
        <v/>
      </c>
      <c r="EQ126" s="385" t="str">
        <f t="shared" si="237"/>
        <v/>
      </c>
      <c r="ER126" s="356" t="str">
        <f t="shared" si="238"/>
        <v/>
      </c>
      <c r="ES126" s="356" t="str">
        <f t="shared" si="239"/>
        <v/>
      </c>
      <c r="ET126" s="356" t="str">
        <f t="shared" si="240"/>
        <v/>
      </c>
      <c r="EU126" s="356" t="str">
        <f t="shared" si="241"/>
        <v/>
      </c>
      <c r="EV126" s="385" t="str">
        <f t="shared" si="242"/>
        <v/>
      </c>
      <c r="EW126" s="385" t="str">
        <f t="shared" si="243"/>
        <v/>
      </c>
      <c r="EX126" s="387" t="str">
        <f>IF('Student DATA Entry'!I123="","",'Student DATA Entry'!I123)</f>
        <v/>
      </c>
      <c r="EY126" s="388" t="str">
        <f>IF('Student DATA Entry'!J123="","",'Student DATA Entry'!J123)</f>
        <v/>
      </c>
      <c r="EZ126" s="373" t="str">
        <f t="shared" si="244"/>
        <v xml:space="preserve">      </v>
      </c>
      <c r="FA126" s="373" t="str">
        <f t="shared" si="245"/>
        <v xml:space="preserve">      </v>
      </c>
      <c r="FB126" s="373" t="str">
        <f t="shared" si="246"/>
        <v xml:space="preserve">      </v>
      </c>
      <c r="FC126" s="373" t="str">
        <f t="shared" si="247"/>
        <v xml:space="preserve">              </v>
      </c>
      <c r="FD126" s="373" t="str">
        <f t="shared" si="248"/>
        <v xml:space="preserve"> </v>
      </c>
      <c r="FE126" s="484" t="str">
        <f t="shared" si="249"/>
        <v/>
      </c>
      <c r="FF126" s="390" t="str">
        <f t="shared" si="250"/>
        <v/>
      </c>
      <c r="FG126" s="483" t="str">
        <f t="shared" si="251"/>
        <v/>
      </c>
      <c r="FH126" s="392" t="str">
        <f t="shared" si="140"/>
        <v/>
      </c>
      <c r="FI126" s="482" t="str">
        <f t="shared" si="252"/>
        <v/>
      </c>
    </row>
    <row r="127" spans="1:165" s="393" customFormat="1" ht="22" customHeight="1">
      <c r="A127" s="375">
        <v>122</v>
      </c>
      <c r="B127" s="376" t="str">
        <f>IF('Marks Entry'!B129="","",VALUE('Marks Entry'!B129))</f>
        <v/>
      </c>
      <c r="C127" s="377" t="str">
        <f>IF('Marks Entry'!C129="","",'Marks Entry'!C129)</f>
        <v/>
      </c>
      <c r="D127" s="378" t="str">
        <f>IF('Marks Entry'!D129="","",'Marks Entry'!D129)</f>
        <v/>
      </c>
      <c r="E127" s="379" t="str">
        <f>IF('Marks Entry'!E129="","",'Marks Entry'!E129)</f>
        <v/>
      </c>
      <c r="F127" s="379" t="str">
        <f>IF('Marks Entry'!F129="","",'Marks Entry'!F129)</f>
        <v/>
      </c>
      <c r="G127" s="379" t="str">
        <f>IF('Marks Entry'!G129="","",'Marks Entry'!G129)</f>
        <v/>
      </c>
      <c r="H127" s="356" t="str">
        <f>IF('Marks Entry'!H129="","",'Marks Entry'!H129)</f>
        <v/>
      </c>
      <c r="I127" s="356" t="str">
        <f>IF('Marks Entry'!I129="","",'Marks Entry'!I129)</f>
        <v/>
      </c>
      <c r="J127" s="356" t="str">
        <f>IF('Marks Entry'!J129="","",'Marks Entry'!J129)</f>
        <v/>
      </c>
      <c r="K127" s="356" t="str">
        <f>IF('Marks Entry'!K129="","",'Marks Entry'!K129)</f>
        <v/>
      </c>
      <c r="L127" s="356" t="str">
        <f>IF('Marks Entry'!L129="","",'Marks Entry'!L129)</f>
        <v/>
      </c>
      <c r="M127" s="357" t="str">
        <f t="shared" si="141"/>
        <v/>
      </c>
      <c r="N127" s="380" t="str">
        <f t="shared" si="142"/>
        <v/>
      </c>
      <c r="O127" s="356" t="str">
        <f>IF('Marks Entry'!M129="","",'Marks Entry'!M129)</f>
        <v/>
      </c>
      <c r="P127" s="380" t="str">
        <f t="shared" si="143"/>
        <v/>
      </c>
      <c r="Q127" s="377" t="str">
        <f>IF(AND($B127="NSO",$E127="",O127=""),"",IF(AND('Marks Entry'!N129="AB"),"AB",IF(AND('Marks Entry'!N129="ML"),"RE",IF('Marks Entry'!N129="","",ROUNDUP('Marks Entry'!N129*30/100,0)))))</f>
        <v/>
      </c>
      <c r="R127" s="381" t="str">
        <f t="shared" si="144"/>
        <v/>
      </c>
      <c r="S127" s="361">
        <f t="shared" si="145"/>
        <v>0</v>
      </c>
      <c r="T127" s="361">
        <f t="shared" si="146"/>
        <v>0</v>
      </c>
      <c r="U127" s="362" t="str">
        <f t="shared" si="147"/>
        <v/>
      </c>
      <c r="V127" s="361" t="str">
        <f t="shared" si="148"/>
        <v/>
      </c>
      <c r="W127" s="361" t="str">
        <f t="shared" si="149"/>
        <v/>
      </c>
      <c r="X127" s="361" t="str">
        <f t="shared" si="150"/>
        <v/>
      </c>
      <c r="Y127" s="356" t="str">
        <f>IF('Marks Entry'!O129="","",'Marks Entry'!O129)</f>
        <v/>
      </c>
      <c r="Z127" s="356" t="str">
        <f>IF('Marks Entry'!P129="","",'Marks Entry'!P129)</f>
        <v/>
      </c>
      <c r="AA127" s="356" t="str">
        <f>IF('Marks Entry'!Q129="","",'Marks Entry'!Q129)</f>
        <v/>
      </c>
      <c r="AB127" s="357" t="str">
        <f t="shared" si="151"/>
        <v/>
      </c>
      <c r="AC127" s="380" t="str">
        <f t="shared" si="152"/>
        <v/>
      </c>
      <c r="AD127" s="356" t="str">
        <f>IF('Marks Entry'!R129="","",'Marks Entry'!R129)</f>
        <v/>
      </c>
      <c r="AE127" s="380" t="str">
        <f t="shared" si="153"/>
        <v/>
      </c>
      <c r="AF127" s="377" t="str">
        <f>IF(AND($B127="NSO",$E127=""),"",IF(AND('Marks Entry'!S129="AB"),"AB",IF(AND('Marks Entry'!S129="ML"),"RE",IF('Marks Entry'!S129="","",ROUNDUP('Marks Entry'!S129*30/100,0)))))</f>
        <v/>
      </c>
      <c r="AG127" s="381" t="str">
        <f t="shared" si="154"/>
        <v/>
      </c>
      <c r="AH127" s="361">
        <f t="shared" si="155"/>
        <v>0</v>
      </c>
      <c r="AI127" s="361">
        <f t="shared" si="156"/>
        <v>0</v>
      </c>
      <c r="AJ127" s="362" t="str">
        <f t="shared" si="157"/>
        <v/>
      </c>
      <c r="AK127" s="361" t="str">
        <f t="shared" si="158"/>
        <v/>
      </c>
      <c r="AL127" s="361" t="str">
        <f t="shared" si="159"/>
        <v/>
      </c>
      <c r="AM127" s="361" t="str">
        <f t="shared" si="160"/>
        <v/>
      </c>
      <c r="AN127" s="363" t="str">
        <f>IF('Marks Entry'!T129="","",'Marks Entry'!T129)</f>
        <v/>
      </c>
      <c r="AO127" s="356" t="str">
        <f>IF('Marks Entry'!V129="","",'Marks Entry'!V129)</f>
        <v/>
      </c>
      <c r="AP127" s="356" t="str">
        <f>IF('Marks Entry'!W129="","",'Marks Entry'!W129)</f>
        <v/>
      </c>
      <c r="AQ127" s="356" t="str">
        <f>IF('Marks Entry'!X129="","",'Marks Entry'!X129)</f>
        <v/>
      </c>
      <c r="AR127" s="357" t="str">
        <f t="shared" si="161"/>
        <v/>
      </c>
      <c r="AS127" s="380" t="str">
        <f t="shared" si="162"/>
        <v/>
      </c>
      <c r="AT127" s="356" t="str">
        <f>IF('Marks Entry'!Y129="","",'Marks Entry'!Y129)</f>
        <v/>
      </c>
      <c r="AU127" s="356" t="str">
        <f>IF('Marks Entry'!Z129="","",'Marks Entry'!Z129)</f>
        <v/>
      </c>
      <c r="AV127" s="356" t="str">
        <f t="shared" si="163"/>
        <v/>
      </c>
      <c r="AW127" s="380" t="str">
        <f t="shared" si="164"/>
        <v/>
      </c>
      <c r="AX127" s="377" t="str">
        <f>IF(AND($B127="NSO",$E127=""),"",IF(AND('Marks Entry'!AA129="AB",'Marks Entry'!AB129="AB"),"AB",IF(AND('Marks Entry'!AA129="ML",'Marks Entry'!AB129="ML"),"RE",IF('Marks Entry'!AA129="","",ROUNDUP(('Marks Entry'!AA129+'Marks Entry'!AB129)*30/100,0)))))</f>
        <v/>
      </c>
      <c r="AY127" s="381" t="str">
        <f t="shared" si="165"/>
        <v/>
      </c>
      <c r="AZ127" s="361">
        <f t="shared" si="166"/>
        <v>0</v>
      </c>
      <c r="BA127" s="361">
        <f t="shared" si="167"/>
        <v>0</v>
      </c>
      <c r="BB127" s="362" t="str">
        <f t="shared" si="168"/>
        <v/>
      </c>
      <c r="BC127" s="361" t="str">
        <f t="shared" si="169"/>
        <v/>
      </c>
      <c r="BD127" s="361" t="str">
        <f t="shared" si="170"/>
        <v/>
      </c>
      <c r="BE127" s="361" t="str">
        <f t="shared" si="171"/>
        <v/>
      </c>
      <c r="BF127" s="363" t="str">
        <f>IF('Marks Entry'!AC129="","",'Marks Entry'!AC129)</f>
        <v/>
      </c>
      <c r="BG127" s="356" t="str">
        <f>IF('Marks Entry'!AE129="","",'Marks Entry'!AE129)</f>
        <v/>
      </c>
      <c r="BH127" s="356" t="str">
        <f>IF('Marks Entry'!AF129="","",'Marks Entry'!AF129)</f>
        <v/>
      </c>
      <c r="BI127" s="356" t="str">
        <f>IF('Marks Entry'!AG129="","",'Marks Entry'!AG129)</f>
        <v/>
      </c>
      <c r="BJ127" s="357" t="str">
        <f t="shared" si="172"/>
        <v/>
      </c>
      <c r="BK127" s="380" t="str">
        <f t="shared" si="173"/>
        <v/>
      </c>
      <c r="BL127" s="356" t="str">
        <f>IF('Marks Entry'!AH129="","",'Marks Entry'!AH129)</f>
        <v/>
      </c>
      <c r="BM127" s="356" t="str">
        <f>IF('Marks Entry'!AI129="","",'Marks Entry'!AI129)</f>
        <v/>
      </c>
      <c r="BN127" s="356" t="str">
        <f t="shared" si="174"/>
        <v/>
      </c>
      <c r="BO127" s="380" t="str">
        <f t="shared" si="175"/>
        <v/>
      </c>
      <c r="BP127" s="377" t="str">
        <f>IF(AND($B127="NSO",$E127=""),"",IF(AND('Marks Entry'!AJ129="AB",'Marks Entry'!AK129="AB"),"AB",IF(AND('Marks Entry'!AJ129="ML",'Marks Entry'!AK129="ML"),"RE",IF('Marks Entry'!AJ129="","",ROUNDUP(('Marks Entry'!AJ129+'Marks Entry'!AK129)*30/100,0)))))</f>
        <v/>
      </c>
      <c r="BQ127" s="381" t="str">
        <f t="shared" si="176"/>
        <v/>
      </c>
      <c r="BR127" s="361">
        <f t="shared" si="177"/>
        <v>0</v>
      </c>
      <c r="BS127" s="361">
        <f t="shared" si="178"/>
        <v>0</v>
      </c>
      <c r="BT127" s="362" t="str">
        <f t="shared" si="179"/>
        <v/>
      </c>
      <c r="BU127" s="361" t="str">
        <f t="shared" si="180"/>
        <v/>
      </c>
      <c r="BV127" s="361" t="str">
        <f t="shared" si="181"/>
        <v/>
      </c>
      <c r="BW127" s="361" t="str">
        <f t="shared" si="182"/>
        <v/>
      </c>
      <c r="BX127" s="363" t="str">
        <f>IF('Marks Entry'!AL129="","",'Marks Entry'!AL129)</f>
        <v/>
      </c>
      <c r="BY127" s="356" t="str">
        <f>IF('Marks Entry'!AN129="","",'Marks Entry'!AN129)</f>
        <v/>
      </c>
      <c r="BZ127" s="356" t="str">
        <f>IF('Marks Entry'!AO129="","",'Marks Entry'!AO129)</f>
        <v/>
      </c>
      <c r="CA127" s="356" t="str">
        <f>IF('Marks Entry'!AP129="","",'Marks Entry'!AP129)</f>
        <v/>
      </c>
      <c r="CB127" s="357" t="str">
        <f t="shared" si="183"/>
        <v/>
      </c>
      <c r="CC127" s="380" t="str">
        <f t="shared" si="184"/>
        <v/>
      </c>
      <c r="CD127" s="356" t="str">
        <f>IF('Marks Entry'!AQ129="","",'Marks Entry'!AQ129)</f>
        <v/>
      </c>
      <c r="CE127" s="356" t="str">
        <f>IF('Marks Entry'!AR129="","",'Marks Entry'!AR129)</f>
        <v/>
      </c>
      <c r="CF127" s="356" t="str">
        <f t="shared" si="185"/>
        <v/>
      </c>
      <c r="CG127" s="380" t="str">
        <f t="shared" si="186"/>
        <v/>
      </c>
      <c r="CH127" s="377" t="str">
        <f>IF(AND($B127="NSO",$E127=""),"",IF(AND('Marks Entry'!AS129="AB",'Marks Entry'!AT129="AB"),"AB",IF(AND('Marks Entry'!AS129="ML",'Marks Entry'!AT129="ML"),"RE",IF('Marks Entry'!AS129="","",ROUNDUP(('Marks Entry'!AS129+'Marks Entry'!AT129)*30/100,0)))))</f>
        <v/>
      </c>
      <c r="CI127" s="381" t="str">
        <f t="shared" si="187"/>
        <v/>
      </c>
      <c r="CJ127" s="361">
        <f t="shared" si="188"/>
        <v>0</v>
      </c>
      <c r="CK127" s="361">
        <f t="shared" si="189"/>
        <v>0</v>
      </c>
      <c r="CL127" s="362" t="str">
        <f t="shared" si="190"/>
        <v/>
      </c>
      <c r="CM127" s="361" t="str">
        <f t="shared" si="191"/>
        <v/>
      </c>
      <c r="CN127" s="361" t="str">
        <f t="shared" si="192"/>
        <v/>
      </c>
      <c r="CO127" s="361" t="str">
        <f t="shared" si="193"/>
        <v/>
      </c>
      <c r="CP127" s="363" t="str">
        <f>IF('Marks Entry'!AU129="","",'Marks Entry'!AU129)</f>
        <v/>
      </c>
      <c r="CQ127" s="356" t="str">
        <f>IF('Marks Entry'!AW129="","",'Marks Entry'!AW129)</f>
        <v/>
      </c>
      <c r="CR127" s="356" t="str">
        <f>IF('Marks Entry'!AX129="","",'Marks Entry'!AX129)</f>
        <v/>
      </c>
      <c r="CS127" s="356" t="str">
        <f>IF('Marks Entry'!AY129="","",'Marks Entry'!AY129)</f>
        <v/>
      </c>
      <c r="CT127" s="357" t="str">
        <f t="shared" si="194"/>
        <v/>
      </c>
      <c r="CU127" s="380" t="str">
        <f t="shared" si="195"/>
        <v/>
      </c>
      <c r="CV127" s="356" t="str">
        <f>IF('Marks Entry'!AZ129="","",'Marks Entry'!AZ129)</f>
        <v/>
      </c>
      <c r="CW127" s="356" t="str">
        <f>IF('Marks Entry'!BA129="","",'Marks Entry'!BA129)</f>
        <v/>
      </c>
      <c r="CX127" s="356" t="str">
        <f t="shared" si="196"/>
        <v/>
      </c>
      <c r="CY127" s="380" t="str">
        <f t="shared" si="197"/>
        <v/>
      </c>
      <c r="CZ127" s="377" t="str">
        <f>IF(AND($B127="NSO",$E127=""),"",IF(AND('Marks Entry'!BB129="AB",'Marks Entry'!BC129="AB"),"AB",IF(AND('Marks Entry'!BB129="ML",'Marks Entry'!BC129="ML"),"RE",IF('Marks Entry'!BB129="","",ROUNDUP(('Marks Entry'!BB129+'Marks Entry'!BC129)*30/100,0)))))</f>
        <v/>
      </c>
      <c r="DA127" s="381" t="str">
        <f t="shared" si="198"/>
        <v/>
      </c>
      <c r="DB127" s="361">
        <f t="shared" si="199"/>
        <v>0</v>
      </c>
      <c r="DC127" s="361">
        <f t="shared" si="200"/>
        <v>0</v>
      </c>
      <c r="DD127" s="362" t="str">
        <f t="shared" si="201"/>
        <v/>
      </c>
      <c r="DE127" s="361" t="str">
        <f t="shared" si="202"/>
        <v/>
      </c>
      <c r="DF127" s="361" t="str">
        <f t="shared" si="203"/>
        <v/>
      </c>
      <c r="DG127" s="361" t="str">
        <f t="shared" si="204"/>
        <v/>
      </c>
      <c r="DH127" s="361">
        <f t="shared" si="205"/>
        <v>0</v>
      </c>
      <c r="DI127" s="382" t="str">
        <f t="shared" si="206"/>
        <v/>
      </c>
      <c r="DJ127" s="382" t="str">
        <f t="shared" si="207"/>
        <v/>
      </c>
      <c r="DK127" s="382" t="str">
        <f t="shared" si="208"/>
        <v/>
      </c>
      <c r="DL127" s="382" t="str">
        <f t="shared" si="209"/>
        <v/>
      </c>
      <c r="DM127" s="382" t="str">
        <f t="shared" si="210"/>
        <v/>
      </c>
      <c r="DN127" s="382" t="str">
        <f t="shared" si="211"/>
        <v/>
      </c>
      <c r="DO127" s="365">
        <f t="shared" si="212"/>
        <v>0</v>
      </c>
      <c r="DP127" s="365">
        <f t="shared" si="213"/>
        <v>0</v>
      </c>
      <c r="DQ127" s="365">
        <f t="shared" si="214"/>
        <v>0</v>
      </c>
      <c r="DR127" s="365">
        <f t="shared" si="215"/>
        <v>0</v>
      </c>
      <c r="DS127" s="365">
        <f t="shared" si="216"/>
        <v>0</v>
      </c>
      <c r="DT127" s="383" t="str">
        <f t="shared" si="217"/>
        <v/>
      </c>
      <c r="DU127" s="482" t="str">
        <f>IF('Marks Entry'!BD129="","",'Marks Entry'!BD129)</f>
        <v/>
      </c>
      <c r="DV127" s="482" t="str">
        <f>IF('Marks Entry'!BE129="","",'Marks Entry'!BE129)</f>
        <v/>
      </c>
      <c r="DW127" s="482" t="str">
        <f>IF('Marks Entry'!BF129="","",'Marks Entry'!BF129)</f>
        <v/>
      </c>
      <c r="DX127" s="384" t="str">
        <f t="shared" si="218"/>
        <v/>
      </c>
      <c r="DY127" s="356" t="str">
        <f t="shared" si="219"/>
        <v/>
      </c>
      <c r="DZ127" s="385" t="str">
        <f t="shared" si="220"/>
        <v/>
      </c>
      <c r="EA127" s="356" t="str">
        <f t="shared" si="221"/>
        <v/>
      </c>
      <c r="EB127" s="385" t="str">
        <f t="shared" si="222"/>
        <v/>
      </c>
      <c r="EC127" s="356" t="str">
        <f t="shared" si="223"/>
        <v/>
      </c>
      <c r="ED127" s="356" t="str">
        <f t="shared" si="224"/>
        <v/>
      </c>
      <c r="EE127" s="356" t="str">
        <f t="shared" si="225"/>
        <v/>
      </c>
      <c r="EF127" s="386" t="str">
        <f t="shared" si="226"/>
        <v/>
      </c>
      <c r="EG127" s="385" t="str">
        <f t="shared" si="227"/>
        <v/>
      </c>
      <c r="EH127" s="356" t="str">
        <f t="shared" si="228"/>
        <v/>
      </c>
      <c r="EI127" s="356" t="str">
        <f t="shared" si="229"/>
        <v/>
      </c>
      <c r="EJ127" s="356" t="str">
        <f t="shared" si="230"/>
        <v/>
      </c>
      <c r="EK127" s="356" t="str">
        <f t="shared" si="231"/>
        <v/>
      </c>
      <c r="EL127" s="385" t="str">
        <f t="shared" si="232"/>
        <v/>
      </c>
      <c r="EM127" s="356" t="str">
        <f t="shared" si="233"/>
        <v/>
      </c>
      <c r="EN127" s="356" t="str">
        <f t="shared" si="234"/>
        <v/>
      </c>
      <c r="EO127" s="356" t="str">
        <f t="shared" si="235"/>
        <v/>
      </c>
      <c r="EP127" s="356" t="str">
        <f t="shared" si="236"/>
        <v/>
      </c>
      <c r="EQ127" s="385" t="str">
        <f t="shared" si="237"/>
        <v/>
      </c>
      <c r="ER127" s="356" t="str">
        <f t="shared" si="238"/>
        <v/>
      </c>
      <c r="ES127" s="356" t="str">
        <f t="shared" si="239"/>
        <v/>
      </c>
      <c r="ET127" s="356" t="str">
        <f t="shared" si="240"/>
        <v/>
      </c>
      <c r="EU127" s="356" t="str">
        <f t="shared" si="241"/>
        <v/>
      </c>
      <c r="EV127" s="385" t="str">
        <f t="shared" si="242"/>
        <v/>
      </c>
      <c r="EW127" s="385" t="str">
        <f t="shared" si="243"/>
        <v/>
      </c>
      <c r="EX127" s="387" t="str">
        <f>IF('Student DATA Entry'!I124="","",'Student DATA Entry'!I124)</f>
        <v/>
      </c>
      <c r="EY127" s="388" t="str">
        <f>IF('Student DATA Entry'!J124="","",'Student DATA Entry'!J124)</f>
        <v/>
      </c>
      <c r="EZ127" s="373" t="str">
        <f t="shared" si="244"/>
        <v xml:space="preserve">      </v>
      </c>
      <c r="FA127" s="373" t="str">
        <f t="shared" si="245"/>
        <v xml:space="preserve">      </v>
      </c>
      <c r="FB127" s="373" t="str">
        <f t="shared" si="246"/>
        <v xml:space="preserve">      </v>
      </c>
      <c r="FC127" s="373" t="str">
        <f t="shared" si="247"/>
        <v xml:space="preserve">              </v>
      </c>
      <c r="FD127" s="373" t="str">
        <f t="shared" si="248"/>
        <v xml:space="preserve"> </v>
      </c>
      <c r="FE127" s="484" t="str">
        <f t="shared" si="249"/>
        <v/>
      </c>
      <c r="FF127" s="390" t="str">
        <f t="shared" si="250"/>
        <v/>
      </c>
      <c r="FG127" s="483" t="str">
        <f t="shared" si="251"/>
        <v/>
      </c>
      <c r="FH127" s="392" t="str">
        <f t="shared" si="140"/>
        <v/>
      </c>
      <c r="FI127" s="482" t="str">
        <f t="shared" si="252"/>
        <v/>
      </c>
    </row>
    <row r="128" spans="1:165" s="393" customFormat="1" ht="22" customHeight="1">
      <c r="A128" s="375">
        <v>123</v>
      </c>
      <c r="B128" s="376" t="str">
        <f>IF('Marks Entry'!B130="","",VALUE('Marks Entry'!B130))</f>
        <v/>
      </c>
      <c r="C128" s="377" t="str">
        <f>IF('Marks Entry'!C130="","",'Marks Entry'!C130)</f>
        <v/>
      </c>
      <c r="D128" s="378" t="str">
        <f>IF('Marks Entry'!D130="","",'Marks Entry'!D130)</f>
        <v/>
      </c>
      <c r="E128" s="379" t="str">
        <f>IF('Marks Entry'!E130="","",'Marks Entry'!E130)</f>
        <v/>
      </c>
      <c r="F128" s="379" t="str">
        <f>IF('Marks Entry'!F130="","",'Marks Entry'!F130)</f>
        <v/>
      </c>
      <c r="G128" s="379" t="str">
        <f>IF('Marks Entry'!G130="","",'Marks Entry'!G130)</f>
        <v/>
      </c>
      <c r="H128" s="356" t="str">
        <f>IF('Marks Entry'!H130="","",'Marks Entry'!H130)</f>
        <v/>
      </c>
      <c r="I128" s="356" t="str">
        <f>IF('Marks Entry'!I130="","",'Marks Entry'!I130)</f>
        <v/>
      </c>
      <c r="J128" s="356" t="str">
        <f>IF('Marks Entry'!J130="","",'Marks Entry'!J130)</f>
        <v/>
      </c>
      <c r="K128" s="356" t="str">
        <f>IF('Marks Entry'!K130="","",'Marks Entry'!K130)</f>
        <v/>
      </c>
      <c r="L128" s="356" t="str">
        <f>IF('Marks Entry'!L130="","",'Marks Entry'!L130)</f>
        <v/>
      </c>
      <c r="M128" s="357" t="str">
        <f t="shared" si="141"/>
        <v/>
      </c>
      <c r="N128" s="380" t="str">
        <f t="shared" si="142"/>
        <v/>
      </c>
      <c r="O128" s="356" t="str">
        <f>IF('Marks Entry'!M130="","",'Marks Entry'!M130)</f>
        <v/>
      </c>
      <c r="P128" s="380" t="str">
        <f t="shared" si="143"/>
        <v/>
      </c>
      <c r="Q128" s="377" t="str">
        <f>IF(AND($B128="NSO",$E128="",O128=""),"",IF(AND('Marks Entry'!N130="AB"),"AB",IF(AND('Marks Entry'!N130="ML"),"RE",IF('Marks Entry'!N130="","",ROUNDUP('Marks Entry'!N130*30/100,0)))))</f>
        <v/>
      </c>
      <c r="R128" s="381" t="str">
        <f t="shared" si="144"/>
        <v/>
      </c>
      <c r="S128" s="361">
        <f t="shared" si="145"/>
        <v>0</v>
      </c>
      <c r="T128" s="361">
        <f t="shared" si="146"/>
        <v>0</v>
      </c>
      <c r="U128" s="362" t="str">
        <f t="shared" si="147"/>
        <v/>
      </c>
      <c r="V128" s="361" t="str">
        <f t="shared" si="148"/>
        <v/>
      </c>
      <c r="W128" s="361" t="str">
        <f t="shared" si="149"/>
        <v/>
      </c>
      <c r="X128" s="361" t="str">
        <f t="shared" si="150"/>
        <v/>
      </c>
      <c r="Y128" s="356" t="str">
        <f>IF('Marks Entry'!O130="","",'Marks Entry'!O130)</f>
        <v/>
      </c>
      <c r="Z128" s="356" t="str">
        <f>IF('Marks Entry'!P130="","",'Marks Entry'!P130)</f>
        <v/>
      </c>
      <c r="AA128" s="356" t="str">
        <f>IF('Marks Entry'!Q130="","",'Marks Entry'!Q130)</f>
        <v/>
      </c>
      <c r="AB128" s="357" t="str">
        <f t="shared" si="151"/>
        <v/>
      </c>
      <c r="AC128" s="380" t="str">
        <f t="shared" si="152"/>
        <v/>
      </c>
      <c r="AD128" s="356" t="str">
        <f>IF('Marks Entry'!R130="","",'Marks Entry'!R130)</f>
        <v/>
      </c>
      <c r="AE128" s="380" t="str">
        <f t="shared" si="153"/>
        <v/>
      </c>
      <c r="AF128" s="377" t="str">
        <f>IF(AND($B128="NSO",$E128=""),"",IF(AND('Marks Entry'!S130="AB"),"AB",IF(AND('Marks Entry'!S130="ML"),"RE",IF('Marks Entry'!S130="","",ROUNDUP('Marks Entry'!S130*30/100,0)))))</f>
        <v/>
      </c>
      <c r="AG128" s="381" t="str">
        <f t="shared" si="154"/>
        <v/>
      </c>
      <c r="AH128" s="361">
        <f t="shared" si="155"/>
        <v>0</v>
      </c>
      <c r="AI128" s="361">
        <f t="shared" si="156"/>
        <v>0</v>
      </c>
      <c r="AJ128" s="362" t="str">
        <f t="shared" si="157"/>
        <v/>
      </c>
      <c r="AK128" s="361" t="str">
        <f t="shared" si="158"/>
        <v/>
      </c>
      <c r="AL128" s="361" t="str">
        <f t="shared" si="159"/>
        <v/>
      </c>
      <c r="AM128" s="361" t="str">
        <f t="shared" si="160"/>
        <v/>
      </c>
      <c r="AN128" s="363" t="str">
        <f>IF('Marks Entry'!T130="","",'Marks Entry'!T130)</f>
        <v/>
      </c>
      <c r="AO128" s="356" t="str">
        <f>IF('Marks Entry'!V130="","",'Marks Entry'!V130)</f>
        <v/>
      </c>
      <c r="AP128" s="356" t="str">
        <f>IF('Marks Entry'!W130="","",'Marks Entry'!W130)</f>
        <v/>
      </c>
      <c r="AQ128" s="356" t="str">
        <f>IF('Marks Entry'!X130="","",'Marks Entry'!X130)</f>
        <v/>
      </c>
      <c r="AR128" s="357" t="str">
        <f t="shared" si="161"/>
        <v/>
      </c>
      <c r="AS128" s="380" t="str">
        <f t="shared" si="162"/>
        <v/>
      </c>
      <c r="AT128" s="356" t="str">
        <f>IF('Marks Entry'!Y130="","",'Marks Entry'!Y130)</f>
        <v/>
      </c>
      <c r="AU128" s="356" t="str">
        <f>IF('Marks Entry'!Z130="","",'Marks Entry'!Z130)</f>
        <v/>
      </c>
      <c r="AV128" s="356" t="str">
        <f t="shared" si="163"/>
        <v/>
      </c>
      <c r="AW128" s="380" t="str">
        <f t="shared" si="164"/>
        <v/>
      </c>
      <c r="AX128" s="377" t="str">
        <f>IF(AND($B128="NSO",$E128=""),"",IF(AND('Marks Entry'!AA130="AB",'Marks Entry'!AB130="AB"),"AB",IF(AND('Marks Entry'!AA130="ML",'Marks Entry'!AB130="ML"),"RE",IF('Marks Entry'!AA130="","",ROUNDUP(('Marks Entry'!AA130+'Marks Entry'!AB130)*30/100,0)))))</f>
        <v/>
      </c>
      <c r="AY128" s="381" t="str">
        <f t="shared" si="165"/>
        <v/>
      </c>
      <c r="AZ128" s="361">
        <f t="shared" si="166"/>
        <v>0</v>
      </c>
      <c r="BA128" s="361">
        <f t="shared" si="167"/>
        <v>0</v>
      </c>
      <c r="BB128" s="362" t="str">
        <f t="shared" si="168"/>
        <v/>
      </c>
      <c r="BC128" s="361" t="str">
        <f t="shared" si="169"/>
        <v/>
      </c>
      <c r="BD128" s="361" t="str">
        <f t="shared" si="170"/>
        <v/>
      </c>
      <c r="BE128" s="361" t="str">
        <f t="shared" si="171"/>
        <v/>
      </c>
      <c r="BF128" s="363" t="str">
        <f>IF('Marks Entry'!AC130="","",'Marks Entry'!AC130)</f>
        <v/>
      </c>
      <c r="BG128" s="356" t="str">
        <f>IF('Marks Entry'!AE130="","",'Marks Entry'!AE130)</f>
        <v/>
      </c>
      <c r="BH128" s="356" t="str">
        <f>IF('Marks Entry'!AF130="","",'Marks Entry'!AF130)</f>
        <v/>
      </c>
      <c r="BI128" s="356" t="str">
        <f>IF('Marks Entry'!AG130="","",'Marks Entry'!AG130)</f>
        <v/>
      </c>
      <c r="BJ128" s="357" t="str">
        <f t="shared" si="172"/>
        <v/>
      </c>
      <c r="BK128" s="380" t="str">
        <f t="shared" si="173"/>
        <v/>
      </c>
      <c r="BL128" s="356" t="str">
        <f>IF('Marks Entry'!AH130="","",'Marks Entry'!AH130)</f>
        <v/>
      </c>
      <c r="BM128" s="356" t="str">
        <f>IF('Marks Entry'!AI130="","",'Marks Entry'!AI130)</f>
        <v/>
      </c>
      <c r="BN128" s="356" t="str">
        <f t="shared" si="174"/>
        <v/>
      </c>
      <c r="BO128" s="380" t="str">
        <f t="shared" si="175"/>
        <v/>
      </c>
      <c r="BP128" s="377" t="str">
        <f>IF(AND($B128="NSO",$E128=""),"",IF(AND('Marks Entry'!AJ130="AB",'Marks Entry'!AK130="AB"),"AB",IF(AND('Marks Entry'!AJ130="ML",'Marks Entry'!AK130="ML"),"RE",IF('Marks Entry'!AJ130="","",ROUNDUP(('Marks Entry'!AJ130+'Marks Entry'!AK130)*30/100,0)))))</f>
        <v/>
      </c>
      <c r="BQ128" s="381" t="str">
        <f t="shared" si="176"/>
        <v/>
      </c>
      <c r="BR128" s="361">
        <f t="shared" si="177"/>
        <v>0</v>
      </c>
      <c r="BS128" s="361">
        <f t="shared" si="178"/>
        <v>0</v>
      </c>
      <c r="BT128" s="362" t="str">
        <f t="shared" si="179"/>
        <v/>
      </c>
      <c r="BU128" s="361" t="str">
        <f t="shared" si="180"/>
        <v/>
      </c>
      <c r="BV128" s="361" t="str">
        <f t="shared" si="181"/>
        <v/>
      </c>
      <c r="BW128" s="361" t="str">
        <f t="shared" si="182"/>
        <v/>
      </c>
      <c r="BX128" s="363" t="str">
        <f>IF('Marks Entry'!AL130="","",'Marks Entry'!AL130)</f>
        <v/>
      </c>
      <c r="BY128" s="356" t="str">
        <f>IF('Marks Entry'!AN130="","",'Marks Entry'!AN130)</f>
        <v/>
      </c>
      <c r="BZ128" s="356" t="str">
        <f>IF('Marks Entry'!AO130="","",'Marks Entry'!AO130)</f>
        <v/>
      </c>
      <c r="CA128" s="356" t="str">
        <f>IF('Marks Entry'!AP130="","",'Marks Entry'!AP130)</f>
        <v/>
      </c>
      <c r="CB128" s="357" t="str">
        <f t="shared" si="183"/>
        <v/>
      </c>
      <c r="CC128" s="380" t="str">
        <f t="shared" si="184"/>
        <v/>
      </c>
      <c r="CD128" s="356" t="str">
        <f>IF('Marks Entry'!AQ130="","",'Marks Entry'!AQ130)</f>
        <v/>
      </c>
      <c r="CE128" s="356" t="str">
        <f>IF('Marks Entry'!AR130="","",'Marks Entry'!AR130)</f>
        <v/>
      </c>
      <c r="CF128" s="356" t="str">
        <f t="shared" si="185"/>
        <v/>
      </c>
      <c r="CG128" s="380" t="str">
        <f t="shared" si="186"/>
        <v/>
      </c>
      <c r="CH128" s="377" t="str">
        <f>IF(AND($B128="NSO",$E128=""),"",IF(AND('Marks Entry'!AS130="AB",'Marks Entry'!AT130="AB"),"AB",IF(AND('Marks Entry'!AS130="ML",'Marks Entry'!AT130="ML"),"RE",IF('Marks Entry'!AS130="","",ROUNDUP(('Marks Entry'!AS130+'Marks Entry'!AT130)*30/100,0)))))</f>
        <v/>
      </c>
      <c r="CI128" s="381" t="str">
        <f t="shared" si="187"/>
        <v/>
      </c>
      <c r="CJ128" s="361">
        <f t="shared" si="188"/>
        <v>0</v>
      </c>
      <c r="CK128" s="361">
        <f t="shared" si="189"/>
        <v>0</v>
      </c>
      <c r="CL128" s="362" t="str">
        <f t="shared" si="190"/>
        <v/>
      </c>
      <c r="CM128" s="361" t="str">
        <f t="shared" si="191"/>
        <v/>
      </c>
      <c r="CN128" s="361" t="str">
        <f t="shared" si="192"/>
        <v/>
      </c>
      <c r="CO128" s="361" t="str">
        <f t="shared" si="193"/>
        <v/>
      </c>
      <c r="CP128" s="363" t="str">
        <f>IF('Marks Entry'!AU130="","",'Marks Entry'!AU130)</f>
        <v/>
      </c>
      <c r="CQ128" s="356" t="str">
        <f>IF('Marks Entry'!AW130="","",'Marks Entry'!AW130)</f>
        <v/>
      </c>
      <c r="CR128" s="356" t="str">
        <f>IF('Marks Entry'!AX130="","",'Marks Entry'!AX130)</f>
        <v/>
      </c>
      <c r="CS128" s="356" t="str">
        <f>IF('Marks Entry'!AY130="","",'Marks Entry'!AY130)</f>
        <v/>
      </c>
      <c r="CT128" s="357" t="str">
        <f t="shared" si="194"/>
        <v/>
      </c>
      <c r="CU128" s="380" t="str">
        <f t="shared" si="195"/>
        <v/>
      </c>
      <c r="CV128" s="356" t="str">
        <f>IF('Marks Entry'!AZ130="","",'Marks Entry'!AZ130)</f>
        <v/>
      </c>
      <c r="CW128" s="356" t="str">
        <f>IF('Marks Entry'!BA130="","",'Marks Entry'!BA130)</f>
        <v/>
      </c>
      <c r="CX128" s="356" t="str">
        <f t="shared" si="196"/>
        <v/>
      </c>
      <c r="CY128" s="380" t="str">
        <f t="shared" si="197"/>
        <v/>
      </c>
      <c r="CZ128" s="377" t="str">
        <f>IF(AND($B128="NSO",$E128=""),"",IF(AND('Marks Entry'!BB130="AB",'Marks Entry'!BC130="AB"),"AB",IF(AND('Marks Entry'!BB130="ML",'Marks Entry'!BC130="ML"),"RE",IF('Marks Entry'!BB130="","",ROUNDUP(('Marks Entry'!BB130+'Marks Entry'!BC130)*30/100,0)))))</f>
        <v/>
      </c>
      <c r="DA128" s="381" t="str">
        <f t="shared" si="198"/>
        <v/>
      </c>
      <c r="DB128" s="361">
        <f t="shared" si="199"/>
        <v>0</v>
      </c>
      <c r="DC128" s="361">
        <f t="shared" si="200"/>
        <v>0</v>
      </c>
      <c r="DD128" s="362" t="str">
        <f t="shared" si="201"/>
        <v/>
      </c>
      <c r="DE128" s="361" t="str">
        <f t="shared" si="202"/>
        <v/>
      </c>
      <c r="DF128" s="361" t="str">
        <f t="shared" si="203"/>
        <v/>
      </c>
      <c r="DG128" s="361" t="str">
        <f t="shared" si="204"/>
        <v/>
      </c>
      <c r="DH128" s="361">
        <f t="shared" si="205"/>
        <v>0</v>
      </c>
      <c r="DI128" s="382" t="str">
        <f t="shared" si="206"/>
        <v/>
      </c>
      <c r="DJ128" s="382" t="str">
        <f t="shared" si="207"/>
        <v/>
      </c>
      <c r="DK128" s="382" t="str">
        <f t="shared" si="208"/>
        <v/>
      </c>
      <c r="DL128" s="382" t="str">
        <f t="shared" si="209"/>
        <v/>
      </c>
      <c r="DM128" s="382" t="str">
        <f t="shared" si="210"/>
        <v/>
      </c>
      <c r="DN128" s="382" t="str">
        <f t="shared" si="211"/>
        <v/>
      </c>
      <c r="DO128" s="365">
        <f t="shared" si="212"/>
        <v>0</v>
      </c>
      <c r="DP128" s="365">
        <f t="shared" si="213"/>
        <v>0</v>
      </c>
      <c r="DQ128" s="365">
        <f t="shared" si="214"/>
        <v>0</v>
      </c>
      <c r="DR128" s="365">
        <f t="shared" si="215"/>
        <v>0</v>
      </c>
      <c r="DS128" s="365">
        <f t="shared" si="216"/>
        <v>0</v>
      </c>
      <c r="DT128" s="383" t="str">
        <f t="shared" si="217"/>
        <v/>
      </c>
      <c r="DU128" s="482" t="str">
        <f>IF('Marks Entry'!BD130="","",'Marks Entry'!BD130)</f>
        <v/>
      </c>
      <c r="DV128" s="482" t="str">
        <f>IF('Marks Entry'!BE130="","",'Marks Entry'!BE130)</f>
        <v/>
      </c>
      <c r="DW128" s="482" t="str">
        <f>IF('Marks Entry'!BF130="","",'Marks Entry'!BF130)</f>
        <v/>
      </c>
      <c r="DX128" s="384" t="str">
        <f t="shared" si="218"/>
        <v/>
      </c>
      <c r="DY128" s="356" t="str">
        <f t="shared" si="219"/>
        <v/>
      </c>
      <c r="DZ128" s="385" t="str">
        <f t="shared" si="220"/>
        <v/>
      </c>
      <c r="EA128" s="356" t="str">
        <f t="shared" si="221"/>
        <v/>
      </c>
      <c r="EB128" s="385" t="str">
        <f t="shared" si="222"/>
        <v/>
      </c>
      <c r="EC128" s="356" t="str">
        <f t="shared" si="223"/>
        <v/>
      </c>
      <c r="ED128" s="356" t="str">
        <f t="shared" si="224"/>
        <v/>
      </c>
      <c r="EE128" s="356" t="str">
        <f t="shared" si="225"/>
        <v/>
      </c>
      <c r="EF128" s="386" t="str">
        <f t="shared" si="226"/>
        <v/>
      </c>
      <c r="EG128" s="385" t="str">
        <f t="shared" si="227"/>
        <v/>
      </c>
      <c r="EH128" s="356" t="str">
        <f t="shared" si="228"/>
        <v/>
      </c>
      <c r="EI128" s="356" t="str">
        <f t="shared" si="229"/>
        <v/>
      </c>
      <c r="EJ128" s="356" t="str">
        <f t="shared" si="230"/>
        <v/>
      </c>
      <c r="EK128" s="356" t="str">
        <f t="shared" si="231"/>
        <v/>
      </c>
      <c r="EL128" s="385" t="str">
        <f t="shared" si="232"/>
        <v/>
      </c>
      <c r="EM128" s="356" t="str">
        <f t="shared" si="233"/>
        <v/>
      </c>
      <c r="EN128" s="356" t="str">
        <f t="shared" si="234"/>
        <v/>
      </c>
      <c r="EO128" s="356" t="str">
        <f t="shared" si="235"/>
        <v/>
      </c>
      <c r="EP128" s="356" t="str">
        <f t="shared" si="236"/>
        <v/>
      </c>
      <c r="EQ128" s="385" t="str">
        <f t="shared" si="237"/>
        <v/>
      </c>
      <c r="ER128" s="356" t="str">
        <f t="shared" si="238"/>
        <v/>
      </c>
      <c r="ES128" s="356" t="str">
        <f t="shared" si="239"/>
        <v/>
      </c>
      <c r="ET128" s="356" t="str">
        <f t="shared" si="240"/>
        <v/>
      </c>
      <c r="EU128" s="356" t="str">
        <f t="shared" si="241"/>
        <v/>
      </c>
      <c r="EV128" s="385" t="str">
        <f t="shared" si="242"/>
        <v/>
      </c>
      <c r="EW128" s="385" t="str">
        <f t="shared" si="243"/>
        <v/>
      </c>
      <c r="EX128" s="387" t="str">
        <f>IF('Student DATA Entry'!I125="","",'Student DATA Entry'!I125)</f>
        <v/>
      </c>
      <c r="EY128" s="388" t="str">
        <f>IF('Student DATA Entry'!J125="","",'Student DATA Entry'!J125)</f>
        <v/>
      </c>
      <c r="EZ128" s="373" t="str">
        <f t="shared" si="244"/>
        <v xml:space="preserve">      </v>
      </c>
      <c r="FA128" s="373" t="str">
        <f t="shared" si="245"/>
        <v xml:space="preserve">      </v>
      </c>
      <c r="FB128" s="373" t="str">
        <f t="shared" si="246"/>
        <v xml:space="preserve">      </v>
      </c>
      <c r="FC128" s="373" t="str">
        <f t="shared" si="247"/>
        <v xml:space="preserve">              </v>
      </c>
      <c r="FD128" s="373" t="str">
        <f t="shared" si="248"/>
        <v xml:space="preserve"> </v>
      </c>
      <c r="FE128" s="484" t="str">
        <f t="shared" si="249"/>
        <v/>
      </c>
      <c r="FF128" s="390" t="str">
        <f t="shared" si="250"/>
        <v/>
      </c>
      <c r="FG128" s="483" t="str">
        <f t="shared" si="251"/>
        <v/>
      </c>
      <c r="FH128" s="392" t="str">
        <f t="shared" si="140"/>
        <v/>
      </c>
      <c r="FI128" s="482" t="str">
        <f t="shared" si="252"/>
        <v/>
      </c>
    </row>
    <row r="129" spans="1:165" s="393" customFormat="1" ht="22" customHeight="1">
      <c r="A129" s="375">
        <v>124</v>
      </c>
      <c r="B129" s="376" t="str">
        <f>IF('Marks Entry'!B131="","",VALUE('Marks Entry'!B131))</f>
        <v/>
      </c>
      <c r="C129" s="377" t="str">
        <f>IF('Marks Entry'!C131="","",'Marks Entry'!C131)</f>
        <v/>
      </c>
      <c r="D129" s="378" t="str">
        <f>IF('Marks Entry'!D131="","",'Marks Entry'!D131)</f>
        <v/>
      </c>
      <c r="E129" s="379" t="str">
        <f>IF('Marks Entry'!E131="","",'Marks Entry'!E131)</f>
        <v/>
      </c>
      <c r="F129" s="379" t="str">
        <f>IF('Marks Entry'!F131="","",'Marks Entry'!F131)</f>
        <v/>
      </c>
      <c r="G129" s="379" t="str">
        <f>IF('Marks Entry'!G131="","",'Marks Entry'!G131)</f>
        <v/>
      </c>
      <c r="H129" s="356" t="str">
        <f>IF('Marks Entry'!H131="","",'Marks Entry'!H131)</f>
        <v/>
      </c>
      <c r="I129" s="356" t="str">
        <f>IF('Marks Entry'!I131="","",'Marks Entry'!I131)</f>
        <v/>
      </c>
      <c r="J129" s="356" t="str">
        <f>IF('Marks Entry'!J131="","",'Marks Entry'!J131)</f>
        <v/>
      </c>
      <c r="K129" s="356" t="str">
        <f>IF('Marks Entry'!K131="","",'Marks Entry'!K131)</f>
        <v/>
      </c>
      <c r="L129" s="356" t="str">
        <f>IF('Marks Entry'!L131="","",'Marks Entry'!L131)</f>
        <v/>
      </c>
      <c r="M129" s="357" t="str">
        <f t="shared" si="141"/>
        <v/>
      </c>
      <c r="N129" s="380" t="str">
        <f t="shared" si="142"/>
        <v/>
      </c>
      <c r="O129" s="356" t="str">
        <f>IF('Marks Entry'!M131="","",'Marks Entry'!M131)</f>
        <v/>
      </c>
      <c r="P129" s="380" t="str">
        <f t="shared" si="143"/>
        <v/>
      </c>
      <c r="Q129" s="377" t="str">
        <f>IF(AND($B129="NSO",$E129="",O129=""),"",IF(AND('Marks Entry'!N131="AB"),"AB",IF(AND('Marks Entry'!N131="ML"),"RE",IF('Marks Entry'!N131="","",ROUNDUP('Marks Entry'!N131*30/100,0)))))</f>
        <v/>
      </c>
      <c r="R129" s="381" t="str">
        <f t="shared" si="144"/>
        <v/>
      </c>
      <c r="S129" s="361">
        <f t="shared" si="145"/>
        <v>0</v>
      </c>
      <c r="T129" s="361">
        <f t="shared" si="146"/>
        <v>0</v>
      </c>
      <c r="U129" s="362" t="str">
        <f t="shared" si="147"/>
        <v/>
      </c>
      <c r="V129" s="361" t="str">
        <f t="shared" si="148"/>
        <v/>
      </c>
      <c r="W129" s="361" t="str">
        <f t="shared" si="149"/>
        <v/>
      </c>
      <c r="X129" s="361" t="str">
        <f t="shared" si="150"/>
        <v/>
      </c>
      <c r="Y129" s="356" t="str">
        <f>IF('Marks Entry'!O131="","",'Marks Entry'!O131)</f>
        <v/>
      </c>
      <c r="Z129" s="356" t="str">
        <f>IF('Marks Entry'!P131="","",'Marks Entry'!P131)</f>
        <v/>
      </c>
      <c r="AA129" s="356" t="str">
        <f>IF('Marks Entry'!Q131="","",'Marks Entry'!Q131)</f>
        <v/>
      </c>
      <c r="AB129" s="357" t="str">
        <f t="shared" si="151"/>
        <v/>
      </c>
      <c r="AC129" s="380" t="str">
        <f t="shared" si="152"/>
        <v/>
      </c>
      <c r="AD129" s="356" t="str">
        <f>IF('Marks Entry'!R131="","",'Marks Entry'!R131)</f>
        <v/>
      </c>
      <c r="AE129" s="380" t="str">
        <f t="shared" si="153"/>
        <v/>
      </c>
      <c r="AF129" s="377" t="str">
        <f>IF(AND($B129="NSO",$E129=""),"",IF(AND('Marks Entry'!S131="AB"),"AB",IF(AND('Marks Entry'!S131="ML"),"RE",IF('Marks Entry'!S131="","",ROUNDUP('Marks Entry'!S131*30/100,0)))))</f>
        <v/>
      </c>
      <c r="AG129" s="381" t="str">
        <f t="shared" si="154"/>
        <v/>
      </c>
      <c r="AH129" s="361">
        <f t="shared" si="155"/>
        <v>0</v>
      </c>
      <c r="AI129" s="361">
        <f t="shared" si="156"/>
        <v>0</v>
      </c>
      <c r="AJ129" s="362" t="str">
        <f t="shared" si="157"/>
        <v/>
      </c>
      <c r="AK129" s="361" t="str">
        <f t="shared" si="158"/>
        <v/>
      </c>
      <c r="AL129" s="361" t="str">
        <f t="shared" si="159"/>
        <v/>
      </c>
      <c r="AM129" s="361" t="str">
        <f t="shared" si="160"/>
        <v/>
      </c>
      <c r="AN129" s="363" t="str">
        <f>IF('Marks Entry'!T131="","",'Marks Entry'!T131)</f>
        <v/>
      </c>
      <c r="AO129" s="356" t="str">
        <f>IF('Marks Entry'!V131="","",'Marks Entry'!V131)</f>
        <v/>
      </c>
      <c r="AP129" s="356" t="str">
        <f>IF('Marks Entry'!W131="","",'Marks Entry'!W131)</f>
        <v/>
      </c>
      <c r="AQ129" s="356" t="str">
        <f>IF('Marks Entry'!X131="","",'Marks Entry'!X131)</f>
        <v/>
      </c>
      <c r="AR129" s="357" t="str">
        <f t="shared" si="161"/>
        <v/>
      </c>
      <c r="AS129" s="380" t="str">
        <f t="shared" si="162"/>
        <v/>
      </c>
      <c r="AT129" s="356" t="str">
        <f>IF('Marks Entry'!Y131="","",'Marks Entry'!Y131)</f>
        <v/>
      </c>
      <c r="AU129" s="356" t="str">
        <f>IF('Marks Entry'!Z131="","",'Marks Entry'!Z131)</f>
        <v/>
      </c>
      <c r="AV129" s="356" t="str">
        <f t="shared" si="163"/>
        <v/>
      </c>
      <c r="AW129" s="380" t="str">
        <f t="shared" si="164"/>
        <v/>
      </c>
      <c r="AX129" s="377" t="str">
        <f>IF(AND($B129="NSO",$E129=""),"",IF(AND('Marks Entry'!AA131="AB",'Marks Entry'!AB131="AB"),"AB",IF(AND('Marks Entry'!AA131="ML",'Marks Entry'!AB131="ML"),"RE",IF('Marks Entry'!AA131="","",ROUNDUP(('Marks Entry'!AA131+'Marks Entry'!AB131)*30/100,0)))))</f>
        <v/>
      </c>
      <c r="AY129" s="381" t="str">
        <f t="shared" si="165"/>
        <v/>
      </c>
      <c r="AZ129" s="361">
        <f t="shared" si="166"/>
        <v>0</v>
      </c>
      <c r="BA129" s="361">
        <f t="shared" si="167"/>
        <v>0</v>
      </c>
      <c r="BB129" s="362" t="str">
        <f t="shared" si="168"/>
        <v/>
      </c>
      <c r="BC129" s="361" t="str">
        <f t="shared" si="169"/>
        <v/>
      </c>
      <c r="BD129" s="361" t="str">
        <f t="shared" si="170"/>
        <v/>
      </c>
      <c r="BE129" s="361" t="str">
        <f t="shared" si="171"/>
        <v/>
      </c>
      <c r="BF129" s="363" t="str">
        <f>IF('Marks Entry'!AC131="","",'Marks Entry'!AC131)</f>
        <v/>
      </c>
      <c r="BG129" s="356" t="str">
        <f>IF('Marks Entry'!AE131="","",'Marks Entry'!AE131)</f>
        <v/>
      </c>
      <c r="BH129" s="356" t="str">
        <f>IF('Marks Entry'!AF131="","",'Marks Entry'!AF131)</f>
        <v/>
      </c>
      <c r="BI129" s="356" t="str">
        <f>IF('Marks Entry'!AG131="","",'Marks Entry'!AG131)</f>
        <v/>
      </c>
      <c r="BJ129" s="357" t="str">
        <f t="shared" si="172"/>
        <v/>
      </c>
      <c r="BK129" s="380" t="str">
        <f t="shared" si="173"/>
        <v/>
      </c>
      <c r="BL129" s="356" t="str">
        <f>IF('Marks Entry'!AH131="","",'Marks Entry'!AH131)</f>
        <v/>
      </c>
      <c r="BM129" s="356" t="str">
        <f>IF('Marks Entry'!AI131="","",'Marks Entry'!AI131)</f>
        <v/>
      </c>
      <c r="BN129" s="356" t="str">
        <f t="shared" si="174"/>
        <v/>
      </c>
      <c r="BO129" s="380" t="str">
        <f t="shared" si="175"/>
        <v/>
      </c>
      <c r="BP129" s="377" t="str">
        <f>IF(AND($B129="NSO",$E129=""),"",IF(AND('Marks Entry'!AJ131="AB",'Marks Entry'!AK131="AB"),"AB",IF(AND('Marks Entry'!AJ131="ML",'Marks Entry'!AK131="ML"),"RE",IF('Marks Entry'!AJ131="","",ROUNDUP(('Marks Entry'!AJ131+'Marks Entry'!AK131)*30/100,0)))))</f>
        <v/>
      </c>
      <c r="BQ129" s="381" t="str">
        <f t="shared" si="176"/>
        <v/>
      </c>
      <c r="BR129" s="361">
        <f t="shared" si="177"/>
        <v>0</v>
      </c>
      <c r="BS129" s="361">
        <f t="shared" si="178"/>
        <v>0</v>
      </c>
      <c r="BT129" s="362" t="str">
        <f t="shared" si="179"/>
        <v/>
      </c>
      <c r="BU129" s="361" t="str">
        <f t="shared" si="180"/>
        <v/>
      </c>
      <c r="BV129" s="361" t="str">
        <f t="shared" si="181"/>
        <v/>
      </c>
      <c r="BW129" s="361" t="str">
        <f t="shared" si="182"/>
        <v/>
      </c>
      <c r="BX129" s="363" t="str">
        <f>IF('Marks Entry'!AL131="","",'Marks Entry'!AL131)</f>
        <v/>
      </c>
      <c r="BY129" s="356" t="str">
        <f>IF('Marks Entry'!AN131="","",'Marks Entry'!AN131)</f>
        <v/>
      </c>
      <c r="BZ129" s="356" t="str">
        <f>IF('Marks Entry'!AO131="","",'Marks Entry'!AO131)</f>
        <v/>
      </c>
      <c r="CA129" s="356" t="str">
        <f>IF('Marks Entry'!AP131="","",'Marks Entry'!AP131)</f>
        <v/>
      </c>
      <c r="CB129" s="357" t="str">
        <f t="shared" si="183"/>
        <v/>
      </c>
      <c r="CC129" s="380" t="str">
        <f t="shared" si="184"/>
        <v/>
      </c>
      <c r="CD129" s="356" t="str">
        <f>IF('Marks Entry'!AQ131="","",'Marks Entry'!AQ131)</f>
        <v/>
      </c>
      <c r="CE129" s="356" t="str">
        <f>IF('Marks Entry'!AR131="","",'Marks Entry'!AR131)</f>
        <v/>
      </c>
      <c r="CF129" s="356" t="str">
        <f t="shared" si="185"/>
        <v/>
      </c>
      <c r="CG129" s="380" t="str">
        <f t="shared" si="186"/>
        <v/>
      </c>
      <c r="CH129" s="377" t="str">
        <f>IF(AND($B129="NSO",$E129=""),"",IF(AND('Marks Entry'!AS131="AB",'Marks Entry'!AT131="AB"),"AB",IF(AND('Marks Entry'!AS131="ML",'Marks Entry'!AT131="ML"),"RE",IF('Marks Entry'!AS131="","",ROUNDUP(('Marks Entry'!AS131+'Marks Entry'!AT131)*30/100,0)))))</f>
        <v/>
      </c>
      <c r="CI129" s="381" t="str">
        <f t="shared" si="187"/>
        <v/>
      </c>
      <c r="CJ129" s="361">
        <f t="shared" si="188"/>
        <v>0</v>
      </c>
      <c r="CK129" s="361">
        <f t="shared" si="189"/>
        <v>0</v>
      </c>
      <c r="CL129" s="362" t="str">
        <f t="shared" si="190"/>
        <v/>
      </c>
      <c r="CM129" s="361" t="str">
        <f t="shared" si="191"/>
        <v/>
      </c>
      <c r="CN129" s="361" t="str">
        <f t="shared" si="192"/>
        <v/>
      </c>
      <c r="CO129" s="361" t="str">
        <f t="shared" si="193"/>
        <v/>
      </c>
      <c r="CP129" s="363" t="str">
        <f>IF('Marks Entry'!AU131="","",'Marks Entry'!AU131)</f>
        <v/>
      </c>
      <c r="CQ129" s="356" t="str">
        <f>IF('Marks Entry'!AW131="","",'Marks Entry'!AW131)</f>
        <v/>
      </c>
      <c r="CR129" s="356" t="str">
        <f>IF('Marks Entry'!AX131="","",'Marks Entry'!AX131)</f>
        <v/>
      </c>
      <c r="CS129" s="356" t="str">
        <f>IF('Marks Entry'!AY131="","",'Marks Entry'!AY131)</f>
        <v/>
      </c>
      <c r="CT129" s="357" t="str">
        <f t="shared" si="194"/>
        <v/>
      </c>
      <c r="CU129" s="380" t="str">
        <f t="shared" si="195"/>
        <v/>
      </c>
      <c r="CV129" s="356" t="str">
        <f>IF('Marks Entry'!AZ131="","",'Marks Entry'!AZ131)</f>
        <v/>
      </c>
      <c r="CW129" s="356" t="str">
        <f>IF('Marks Entry'!BA131="","",'Marks Entry'!BA131)</f>
        <v/>
      </c>
      <c r="CX129" s="356" t="str">
        <f t="shared" si="196"/>
        <v/>
      </c>
      <c r="CY129" s="380" t="str">
        <f t="shared" si="197"/>
        <v/>
      </c>
      <c r="CZ129" s="377" t="str">
        <f>IF(AND($B129="NSO",$E129=""),"",IF(AND('Marks Entry'!BB131="AB",'Marks Entry'!BC131="AB"),"AB",IF(AND('Marks Entry'!BB131="ML",'Marks Entry'!BC131="ML"),"RE",IF('Marks Entry'!BB131="","",ROUNDUP(('Marks Entry'!BB131+'Marks Entry'!BC131)*30/100,0)))))</f>
        <v/>
      </c>
      <c r="DA129" s="381" t="str">
        <f t="shared" si="198"/>
        <v/>
      </c>
      <c r="DB129" s="361">
        <f t="shared" si="199"/>
        <v>0</v>
      </c>
      <c r="DC129" s="361">
        <f t="shared" si="200"/>
        <v>0</v>
      </c>
      <c r="DD129" s="362" t="str">
        <f t="shared" si="201"/>
        <v/>
      </c>
      <c r="DE129" s="361" t="str">
        <f t="shared" si="202"/>
        <v/>
      </c>
      <c r="DF129" s="361" t="str">
        <f t="shared" si="203"/>
        <v/>
      </c>
      <c r="DG129" s="361" t="str">
        <f t="shared" si="204"/>
        <v/>
      </c>
      <c r="DH129" s="361">
        <f t="shared" si="205"/>
        <v>0</v>
      </c>
      <c r="DI129" s="382" t="str">
        <f t="shared" si="206"/>
        <v/>
      </c>
      <c r="DJ129" s="382" t="str">
        <f t="shared" si="207"/>
        <v/>
      </c>
      <c r="DK129" s="382" t="str">
        <f t="shared" si="208"/>
        <v/>
      </c>
      <c r="DL129" s="382" t="str">
        <f t="shared" si="209"/>
        <v/>
      </c>
      <c r="DM129" s="382" t="str">
        <f t="shared" si="210"/>
        <v/>
      </c>
      <c r="DN129" s="382" t="str">
        <f t="shared" si="211"/>
        <v/>
      </c>
      <c r="DO129" s="365">
        <f t="shared" si="212"/>
        <v>0</v>
      </c>
      <c r="DP129" s="365">
        <f t="shared" si="213"/>
        <v>0</v>
      </c>
      <c r="DQ129" s="365">
        <f t="shared" si="214"/>
        <v>0</v>
      </c>
      <c r="DR129" s="365">
        <f t="shared" si="215"/>
        <v>0</v>
      </c>
      <c r="DS129" s="365">
        <f t="shared" si="216"/>
        <v>0</v>
      </c>
      <c r="DT129" s="383" t="str">
        <f t="shared" si="217"/>
        <v/>
      </c>
      <c r="DU129" s="482" t="str">
        <f>IF('Marks Entry'!BD131="","",'Marks Entry'!BD131)</f>
        <v/>
      </c>
      <c r="DV129" s="482" t="str">
        <f>IF('Marks Entry'!BE131="","",'Marks Entry'!BE131)</f>
        <v/>
      </c>
      <c r="DW129" s="482" t="str">
        <f>IF('Marks Entry'!BF131="","",'Marks Entry'!BF131)</f>
        <v/>
      </c>
      <c r="DX129" s="384" t="str">
        <f t="shared" si="218"/>
        <v/>
      </c>
      <c r="DY129" s="356" t="str">
        <f t="shared" si="219"/>
        <v/>
      </c>
      <c r="DZ129" s="385" t="str">
        <f t="shared" si="220"/>
        <v/>
      </c>
      <c r="EA129" s="356" t="str">
        <f t="shared" si="221"/>
        <v/>
      </c>
      <c r="EB129" s="385" t="str">
        <f t="shared" si="222"/>
        <v/>
      </c>
      <c r="EC129" s="356" t="str">
        <f t="shared" si="223"/>
        <v/>
      </c>
      <c r="ED129" s="356" t="str">
        <f t="shared" si="224"/>
        <v/>
      </c>
      <c r="EE129" s="356" t="str">
        <f t="shared" si="225"/>
        <v/>
      </c>
      <c r="EF129" s="386" t="str">
        <f t="shared" si="226"/>
        <v/>
      </c>
      <c r="EG129" s="385" t="str">
        <f t="shared" si="227"/>
        <v/>
      </c>
      <c r="EH129" s="356" t="str">
        <f t="shared" si="228"/>
        <v/>
      </c>
      <c r="EI129" s="356" t="str">
        <f t="shared" si="229"/>
        <v/>
      </c>
      <c r="EJ129" s="356" t="str">
        <f t="shared" si="230"/>
        <v/>
      </c>
      <c r="EK129" s="356" t="str">
        <f t="shared" si="231"/>
        <v/>
      </c>
      <c r="EL129" s="385" t="str">
        <f t="shared" si="232"/>
        <v/>
      </c>
      <c r="EM129" s="356" t="str">
        <f t="shared" si="233"/>
        <v/>
      </c>
      <c r="EN129" s="356" t="str">
        <f t="shared" si="234"/>
        <v/>
      </c>
      <c r="EO129" s="356" t="str">
        <f t="shared" si="235"/>
        <v/>
      </c>
      <c r="EP129" s="356" t="str">
        <f t="shared" si="236"/>
        <v/>
      </c>
      <c r="EQ129" s="385" t="str">
        <f t="shared" si="237"/>
        <v/>
      </c>
      <c r="ER129" s="356" t="str">
        <f t="shared" si="238"/>
        <v/>
      </c>
      <c r="ES129" s="356" t="str">
        <f t="shared" si="239"/>
        <v/>
      </c>
      <c r="ET129" s="356" t="str">
        <f t="shared" si="240"/>
        <v/>
      </c>
      <c r="EU129" s="356" t="str">
        <f t="shared" si="241"/>
        <v/>
      </c>
      <c r="EV129" s="385" t="str">
        <f t="shared" si="242"/>
        <v/>
      </c>
      <c r="EW129" s="385" t="str">
        <f t="shared" si="243"/>
        <v/>
      </c>
      <c r="EX129" s="387" t="str">
        <f>IF('Student DATA Entry'!I126="","",'Student DATA Entry'!I126)</f>
        <v/>
      </c>
      <c r="EY129" s="388" t="str">
        <f>IF('Student DATA Entry'!J126="","",'Student DATA Entry'!J126)</f>
        <v/>
      </c>
      <c r="EZ129" s="373" t="str">
        <f t="shared" si="244"/>
        <v xml:space="preserve">      </v>
      </c>
      <c r="FA129" s="373" t="str">
        <f t="shared" si="245"/>
        <v xml:space="preserve">      </v>
      </c>
      <c r="FB129" s="373" t="str">
        <f t="shared" si="246"/>
        <v xml:space="preserve">      </v>
      </c>
      <c r="FC129" s="373" t="str">
        <f t="shared" si="247"/>
        <v xml:space="preserve">              </v>
      </c>
      <c r="FD129" s="373" t="str">
        <f t="shared" si="248"/>
        <v xml:space="preserve"> </v>
      </c>
      <c r="FE129" s="484" t="str">
        <f t="shared" si="249"/>
        <v/>
      </c>
      <c r="FF129" s="390" t="str">
        <f t="shared" si="250"/>
        <v/>
      </c>
      <c r="FG129" s="483" t="str">
        <f t="shared" si="251"/>
        <v/>
      </c>
      <c r="FH129" s="392" t="str">
        <f t="shared" si="140"/>
        <v/>
      </c>
      <c r="FI129" s="482" t="str">
        <f t="shared" si="252"/>
        <v/>
      </c>
    </row>
    <row r="130" spans="1:165" s="393" customFormat="1" ht="22" customHeight="1">
      <c r="A130" s="375">
        <v>125</v>
      </c>
      <c r="B130" s="376" t="str">
        <f>IF('Marks Entry'!B132="","",VALUE('Marks Entry'!B132))</f>
        <v/>
      </c>
      <c r="C130" s="377" t="str">
        <f>IF('Marks Entry'!C132="","",'Marks Entry'!C132)</f>
        <v/>
      </c>
      <c r="D130" s="378" t="str">
        <f>IF('Marks Entry'!D132="","",'Marks Entry'!D132)</f>
        <v/>
      </c>
      <c r="E130" s="379" t="str">
        <f>IF('Marks Entry'!E132="","",'Marks Entry'!E132)</f>
        <v/>
      </c>
      <c r="F130" s="379" t="str">
        <f>IF('Marks Entry'!F132="","",'Marks Entry'!F132)</f>
        <v/>
      </c>
      <c r="G130" s="379" t="str">
        <f>IF('Marks Entry'!G132="","",'Marks Entry'!G132)</f>
        <v/>
      </c>
      <c r="H130" s="356" t="str">
        <f>IF('Marks Entry'!H132="","",'Marks Entry'!H132)</f>
        <v/>
      </c>
      <c r="I130" s="356" t="str">
        <f>IF('Marks Entry'!I132="","",'Marks Entry'!I132)</f>
        <v/>
      </c>
      <c r="J130" s="356" t="str">
        <f>IF('Marks Entry'!J132="","",'Marks Entry'!J132)</f>
        <v/>
      </c>
      <c r="K130" s="356" t="str">
        <f>IF('Marks Entry'!K132="","",'Marks Entry'!K132)</f>
        <v/>
      </c>
      <c r="L130" s="356" t="str">
        <f>IF('Marks Entry'!L132="","",'Marks Entry'!L132)</f>
        <v/>
      </c>
      <c r="M130" s="357" t="str">
        <f t="shared" si="141"/>
        <v/>
      </c>
      <c r="N130" s="380" t="str">
        <f t="shared" si="142"/>
        <v/>
      </c>
      <c r="O130" s="356" t="str">
        <f>IF('Marks Entry'!M132="","",'Marks Entry'!M132)</f>
        <v/>
      </c>
      <c r="P130" s="380" t="str">
        <f t="shared" si="143"/>
        <v/>
      </c>
      <c r="Q130" s="377" t="str">
        <f>IF(AND($B130="NSO",$E130="",O130=""),"",IF(AND('Marks Entry'!N132="AB"),"AB",IF(AND('Marks Entry'!N132="ML"),"RE",IF('Marks Entry'!N132="","",ROUNDUP('Marks Entry'!N132*30/100,0)))))</f>
        <v/>
      </c>
      <c r="R130" s="381" t="str">
        <f t="shared" si="144"/>
        <v/>
      </c>
      <c r="S130" s="361">
        <f t="shared" si="145"/>
        <v>0</v>
      </c>
      <c r="T130" s="361">
        <f t="shared" si="146"/>
        <v>0</v>
      </c>
      <c r="U130" s="362" t="str">
        <f t="shared" si="147"/>
        <v/>
      </c>
      <c r="V130" s="361" t="str">
        <f t="shared" si="148"/>
        <v/>
      </c>
      <c r="W130" s="361" t="str">
        <f t="shared" si="149"/>
        <v/>
      </c>
      <c r="X130" s="361" t="str">
        <f t="shared" si="150"/>
        <v/>
      </c>
      <c r="Y130" s="356" t="str">
        <f>IF('Marks Entry'!O132="","",'Marks Entry'!O132)</f>
        <v/>
      </c>
      <c r="Z130" s="356" t="str">
        <f>IF('Marks Entry'!P132="","",'Marks Entry'!P132)</f>
        <v/>
      </c>
      <c r="AA130" s="356" t="str">
        <f>IF('Marks Entry'!Q132="","",'Marks Entry'!Q132)</f>
        <v/>
      </c>
      <c r="AB130" s="357" t="str">
        <f t="shared" si="151"/>
        <v/>
      </c>
      <c r="AC130" s="380" t="str">
        <f t="shared" si="152"/>
        <v/>
      </c>
      <c r="AD130" s="356" t="str">
        <f>IF('Marks Entry'!R132="","",'Marks Entry'!R132)</f>
        <v/>
      </c>
      <c r="AE130" s="380" t="str">
        <f t="shared" si="153"/>
        <v/>
      </c>
      <c r="AF130" s="377" t="str">
        <f>IF(AND($B130="NSO",$E130=""),"",IF(AND('Marks Entry'!S132="AB"),"AB",IF(AND('Marks Entry'!S132="ML"),"RE",IF('Marks Entry'!S132="","",ROUNDUP('Marks Entry'!S132*30/100,0)))))</f>
        <v/>
      </c>
      <c r="AG130" s="381" t="str">
        <f t="shared" si="154"/>
        <v/>
      </c>
      <c r="AH130" s="361">
        <f t="shared" si="155"/>
        <v>0</v>
      </c>
      <c r="AI130" s="361">
        <f t="shared" si="156"/>
        <v>0</v>
      </c>
      <c r="AJ130" s="362" t="str">
        <f t="shared" si="157"/>
        <v/>
      </c>
      <c r="AK130" s="361" t="str">
        <f t="shared" si="158"/>
        <v/>
      </c>
      <c r="AL130" s="361" t="str">
        <f t="shared" si="159"/>
        <v/>
      </c>
      <c r="AM130" s="361" t="str">
        <f t="shared" si="160"/>
        <v/>
      </c>
      <c r="AN130" s="363" t="str">
        <f>IF('Marks Entry'!T132="","",'Marks Entry'!T132)</f>
        <v/>
      </c>
      <c r="AO130" s="356" t="str">
        <f>IF('Marks Entry'!V132="","",'Marks Entry'!V132)</f>
        <v/>
      </c>
      <c r="AP130" s="356" t="str">
        <f>IF('Marks Entry'!W132="","",'Marks Entry'!W132)</f>
        <v/>
      </c>
      <c r="AQ130" s="356" t="str">
        <f>IF('Marks Entry'!X132="","",'Marks Entry'!X132)</f>
        <v/>
      </c>
      <c r="AR130" s="357" t="str">
        <f t="shared" si="161"/>
        <v/>
      </c>
      <c r="AS130" s="380" t="str">
        <f t="shared" si="162"/>
        <v/>
      </c>
      <c r="AT130" s="356" t="str">
        <f>IF('Marks Entry'!Y132="","",'Marks Entry'!Y132)</f>
        <v/>
      </c>
      <c r="AU130" s="356" t="str">
        <f>IF('Marks Entry'!Z132="","",'Marks Entry'!Z132)</f>
        <v/>
      </c>
      <c r="AV130" s="356" t="str">
        <f t="shared" si="163"/>
        <v/>
      </c>
      <c r="AW130" s="380" t="str">
        <f t="shared" si="164"/>
        <v/>
      </c>
      <c r="AX130" s="377" t="str">
        <f>IF(AND($B130="NSO",$E130=""),"",IF(AND('Marks Entry'!AA132="AB",'Marks Entry'!AB132="AB"),"AB",IF(AND('Marks Entry'!AA132="ML",'Marks Entry'!AB132="ML"),"RE",IF('Marks Entry'!AA132="","",ROUNDUP(('Marks Entry'!AA132+'Marks Entry'!AB132)*30/100,0)))))</f>
        <v/>
      </c>
      <c r="AY130" s="381" t="str">
        <f t="shared" si="165"/>
        <v/>
      </c>
      <c r="AZ130" s="361">
        <f t="shared" si="166"/>
        <v>0</v>
      </c>
      <c r="BA130" s="361">
        <f t="shared" si="167"/>
        <v>0</v>
      </c>
      <c r="BB130" s="362" t="str">
        <f t="shared" si="168"/>
        <v/>
      </c>
      <c r="BC130" s="361" t="str">
        <f t="shared" si="169"/>
        <v/>
      </c>
      <c r="BD130" s="361" t="str">
        <f t="shared" si="170"/>
        <v/>
      </c>
      <c r="BE130" s="361" t="str">
        <f t="shared" si="171"/>
        <v/>
      </c>
      <c r="BF130" s="363" t="str">
        <f>IF('Marks Entry'!AC132="","",'Marks Entry'!AC132)</f>
        <v/>
      </c>
      <c r="BG130" s="356" t="str">
        <f>IF('Marks Entry'!AE132="","",'Marks Entry'!AE132)</f>
        <v/>
      </c>
      <c r="BH130" s="356" t="str">
        <f>IF('Marks Entry'!AF132="","",'Marks Entry'!AF132)</f>
        <v/>
      </c>
      <c r="BI130" s="356" t="str">
        <f>IF('Marks Entry'!AG132="","",'Marks Entry'!AG132)</f>
        <v/>
      </c>
      <c r="BJ130" s="357" t="str">
        <f t="shared" si="172"/>
        <v/>
      </c>
      <c r="BK130" s="380" t="str">
        <f t="shared" si="173"/>
        <v/>
      </c>
      <c r="BL130" s="356" t="str">
        <f>IF('Marks Entry'!AH132="","",'Marks Entry'!AH132)</f>
        <v/>
      </c>
      <c r="BM130" s="356" t="str">
        <f>IF('Marks Entry'!AI132="","",'Marks Entry'!AI132)</f>
        <v/>
      </c>
      <c r="BN130" s="356" t="str">
        <f t="shared" si="174"/>
        <v/>
      </c>
      <c r="BO130" s="380" t="str">
        <f t="shared" si="175"/>
        <v/>
      </c>
      <c r="BP130" s="377" t="str">
        <f>IF(AND($B130="NSO",$E130=""),"",IF(AND('Marks Entry'!AJ132="AB",'Marks Entry'!AK132="AB"),"AB",IF(AND('Marks Entry'!AJ132="ML",'Marks Entry'!AK132="ML"),"RE",IF('Marks Entry'!AJ132="","",ROUNDUP(('Marks Entry'!AJ132+'Marks Entry'!AK132)*30/100,0)))))</f>
        <v/>
      </c>
      <c r="BQ130" s="381" t="str">
        <f t="shared" si="176"/>
        <v/>
      </c>
      <c r="BR130" s="361">
        <f t="shared" si="177"/>
        <v>0</v>
      </c>
      <c r="BS130" s="361">
        <f t="shared" si="178"/>
        <v>0</v>
      </c>
      <c r="BT130" s="362" t="str">
        <f t="shared" si="179"/>
        <v/>
      </c>
      <c r="BU130" s="361" t="str">
        <f t="shared" si="180"/>
        <v/>
      </c>
      <c r="BV130" s="361" t="str">
        <f t="shared" si="181"/>
        <v/>
      </c>
      <c r="BW130" s="361" t="str">
        <f t="shared" si="182"/>
        <v/>
      </c>
      <c r="BX130" s="363" t="str">
        <f>IF('Marks Entry'!AL132="","",'Marks Entry'!AL132)</f>
        <v/>
      </c>
      <c r="BY130" s="356" t="str">
        <f>IF('Marks Entry'!AN132="","",'Marks Entry'!AN132)</f>
        <v/>
      </c>
      <c r="BZ130" s="356" t="str">
        <f>IF('Marks Entry'!AO132="","",'Marks Entry'!AO132)</f>
        <v/>
      </c>
      <c r="CA130" s="356" t="str">
        <f>IF('Marks Entry'!AP132="","",'Marks Entry'!AP132)</f>
        <v/>
      </c>
      <c r="CB130" s="357" t="str">
        <f t="shared" si="183"/>
        <v/>
      </c>
      <c r="CC130" s="380" t="str">
        <f t="shared" si="184"/>
        <v/>
      </c>
      <c r="CD130" s="356" t="str">
        <f>IF('Marks Entry'!AQ132="","",'Marks Entry'!AQ132)</f>
        <v/>
      </c>
      <c r="CE130" s="356" t="str">
        <f>IF('Marks Entry'!AR132="","",'Marks Entry'!AR132)</f>
        <v/>
      </c>
      <c r="CF130" s="356" t="str">
        <f t="shared" si="185"/>
        <v/>
      </c>
      <c r="CG130" s="380" t="str">
        <f t="shared" si="186"/>
        <v/>
      </c>
      <c r="CH130" s="377" t="str">
        <f>IF(AND($B130="NSO",$E130=""),"",IF(AND('Marks Entry'!AS132="AB",'Marks Entry'!AT132="AB"),"AB",IF(AND('Marks Entry'!AS132="ML",'Marks Entry'!AT132="ML"),"RE",IF('Marks Entry'!AS132="","",ROUNDUP(('Marks Entry'!AS132+'Marks Entry'!AT132)*30/100,0)))))</f>
        <v/>
      </c>
      <c r="CI130" s="381" t="str">
        <f t="shared" si="187"/>
        <v/>
      </c>
      <c r="CJ130" s="361">
        <f t="shared" si="188"/>
        <v>0</v>
      </c>
      <c r="CK130" s="361">
        <f t="shared" si="189"/>
        <v>0</v>
      </c>
      <c r="CL130" s="362" t="str">
        <f t="shared" si="190"/>
        <v/>
      </c>
      <c r="CM130" s="361" t="str">
        <f t="shared" si="191"/>
        <v/>
      </c>
      <c r="CN130" s="361" t="str">
        <f t="shared" si="192"/>
        <v/>
      </c>
      <c r="CO130" s="361" t="str">
        <f t="shared" si="193"/>
        <v/>
      </c>
      <c r="CP130" s="363" t="str">
        <f>IF('Marks Entry'!AU132="","",'Marks Entry'!AU132)</f>
        <v/>
      </c>
      <c r="CQ130" s="356" t="str">
        <f>IF('Marks Entry'!AW132="","",'Marks Entry'!AW132)</f>
        <v/>
      </c>
      <c r="CR130" s="356" t="str">
        <f>IF('Marks Entry'!AX132="","",'Marks Entry'!AX132)</f>
        <v/>
      </c>
      <c r="CS130" s="356" t="str">
        <f>IF('Marks Entry'!AY132="","",'Marks Entry'!AY132)</f>
        <v/>
      </c>
      <c r="CT130" s="357" t="str">
        <f t="shared" si="194"/>
        <v/>
      </c>
      <c r="CU130" s="380" t="str">
        <f t="shared" si="195"/>
        <v/>
      </c>
      <c r="CV130" s="356" t="str">
        <f>IF('Marks Entry'!AZ132="","",'Marks Entry'!AZ132)</f>
        <v/>
      </c>
      <c r="CW130" s="356" t="str">
        <f>IF('Marks Entry'!BA132="","",'Marks Entry'!BA132)</f>
        <v/>
      </c>
      <c r="CX130" s="356" t="str">
        <f t="shared" si="196"/>
        <v/>
      </c>
      <c r="CY130" s="380" t="str">
        <f t="shared" si="197"/>
        <v/>
      </c>
      <c r="CZ130" s="377" t="str">
        <f>IF(AND($B130="NSO",$E130=""),"",IF(AND('Marks Entry'!BB132="AB",'Marks Entry'!BC132="AB"),"AB",IF(AND('Marks Entry'!BB132="ML",'Marks Entry'!BC132="ML"),"RE",IF('Marks Entry'!BB132="","",ROUNDUP(('Marks Entry'!BB132+'Marks Entry'!BC132)*30/100,0)))))</f>
        <v/>
      </c>
      <c r="DA130" s="381" t="str">
        <f t="shared" si="198"/>
        <v/>
      </c>
      <c r="DB130" s="361">
        <f t="shared" si="199"/>
        <v>0</v>
      </c>
      <c r="DC130" s="361">
        <f t="shared" si="200"/>
        <v>0</v>
      </c>
      <c r="DD130" s="362" t="str">
        <f t="shared" si="201"/>
        <v/>
      </c>
      <c r="DE130" s="361" t="str">
        <f t="shared" si="202"/>
        <v/>
      </c>
      <c r="DF130" s="361" t="str">
        <f t="shared" si="203"/>
        <v/>
      </c>
      <c r="DG130" s="361" t="str">
        <f t="shared" si="204"/>
        <v/>
      </c>
      <c r="DH130" s="361">
        <f t="shared" si="205"/>
        <v>0</v>
      </c>
      <c r="DI130" s="382" t="str">
        <f t="shared" si="206"/>
        <v/>
      </c>
      <c r="DJ130" s="382" t="str">
        <f t="shared" si="207"/>
        <v/>
      </c>
      <c r="DK130" s="382" t="str">
        <f t="shared" si="208"/>
        <v/>
      </c>
      <c r="DL130" s="382" t="str">
        <f t="shared" si="209"/>
        <v/>
      </c>
      <c r="DM130" s="382" t="str">
        <f t="shared" si="210"/>
        <v/>
      </c>
      <c r="DN130" s="382" t="str">
        <f t="shared" si="211"/>
        <v/>
      </c>
      <c r="DO130" s="365">
        <f t="shared" si="212"/>
        <v>0</v>
      </c>
      <c r="DP130" s="365">
        <f t="shared" si="213"/>
        <v>0</v>
      </c>
      <c r="DQ130" s="365">
        <f t="shared" si="214"/>
        <v>0</v>
      </c>
      <c r="DR130" s="365">
        <f t="shared" si="215"/>
        <v>0</v>
      </c>
      <c r="DS130" s="365">
        <f t="shared" si="216"/>
        <v>0</v>
      </c>
      <c r="DT130" s="383" t="str">
        <f t="shared" si="217"/>
        <v/>
      </c>
      <c r="DU130" s="482" t="str">
        <f>IF('Marks Entry'!BD132="","",'Marks Entry'!BD132)</f>
        <v/>
      </c>
      <c r="DV130" s="482" t="str">
        <f>IF('Marks Entry'!BE132="","",'Marks Entry'!BE132)</f>
        <v/>
      </c>
      <c r="DW130" s="482" t="str">
        <f>IF('Marks Entry'!BF132="","",'Marks Entry'!BF132)</f>
        <v/>
      </c>
      <c r="DX130" s="384" t="str">
        <f t="shared" si="218"/>
        <v/>
      </c>
      <c r="DY130" s="356" t="str">
        <f t="shared" si="219"/>
        <v/>
      </c>
      <c r="DZ130" s="385" t="str">
        <f t="shared" si="220"/>
        <v/>
      </c>
      <c r="EA130" s="356" t="str">
        <f t="shared" si="221"/>
        <v/>
      </c>
      <c r="EB130" s="385" t="str">
        <f t="shared" si="222"/>
        <v/>
      </c>
      <c r="EC130" s="356" t="str">
        <f t="shared" si="223"/>
        <v/>
      </c>
      <c r="ED130" s="356" t="str">
        <f t="shared" si="224"/>
        <v/>
      </c>
      <c r="EE130" s="356" t="str">
        <f t="shared" si="225"/>
        <v/>
      </c>
      <c r="EF130" s="386" t="str">
        <f t="shared" si="226"/>
        <v/>
      </c>
      <c r="EG130" s="385" t="str">
        <f t="shared" si="227"/>
        <v/>
      </c>
      <c r="EH130" s="356" t="str">
        <f t="shared" si="228"/>
        <v/>
      </c>
      <c r="EI130" s="356" t="str">
        <f t="shared" si="229"/>
        <v/>
      </c>
      <c r="EJ130" s="356" t="str">
        <f t="shared" si="230"/>
        <v/>
      </c>
      <c r="EK130" s="356" t="str">
        <f t="shared" si="231"/>
        <v/>
      </c>
      <c r="EL130" s="385" t="str">
        <f t="shared" si="232"/>
        <v/>
      </c>
      <c r="EM130" s="356" t="str">
        <f t="shared" si="233"/>
        <v/>
      </c>
      <c r="EN130" s="356" t="str">
        <f t="shared" si="234"/>
        <v/>
      </c>
      <c r="EO130" s="356" t="str">
        <f t="shared" si="235"/>
        <v/>
      </c>
      <c r="EP130" s="356" t="str">
        <f t="shared" si="236"/>
        <v/>
      </c>
      <c r="EQ130" s="385" t="str">
        <f t="shared" si="237"/>
        <v/>
      </c>
      <c r="ER130" s="356" t="str">
        <f t="shared" si="238"/>
        <v/>
      </c>
      <c r="ES130" s="356" t="str">
        <f t="shared" si="239"/>
        <v/>
      </c>
      <c r="ET130" s="356" t="str">
        <f t="shared" si="240"/>
        <v/>
      </c>
      <c r="EU130" s="356" t="str">
        <f t="shared" si="241"/>
        <v/>
      </c>
      <c r="EV130" s="385" t="str">
        <f t="shared" si="242"/>
        <v/>
      </c>
      <c r="EW130" s="385" t="str">
        <f t="shared" si="243"/>
        <v/>
      </c>
      <c r="EX130" s="387" t="str">
        <f>IF('Student DATA Entry'!I127="","",'Student DATA Entry'!I127)</f>
        <v/>
      </c>
      <c r="EY130" s="388" t="str">
        <f>IF('Student DATA Entry'!J127="","",'Student DATA Entry'!J127)</f>
        <v/>
      </c>
      <c r="EZ130" s="373" t="str">
        <f t="shared" si="244"/>
        <v xml:space="preserve">      </v>
      </c>
      <c r="FA130" s="373" t="str">
        <f t="shared" si="245"/>
        <v xml:space="preserve">      </v>
      </c>
      <c r="FB130" s="373" t="str">
        <f t="shared" si="246"/>
        <v xml:space="preserve">      </v>
      </c>
      <c r="FC130" s="373" t="str">
        <f t="shared" si="247"/>
        <v xml:space="preserve">              </v>
      </c>
      <c r="FD130" s="373" t="str">
        <f t="shared" si="248"/>
        <v xml:space="preserve"> </v>
      </c>
      <c r="FE130" s="484" t="str">
        <f t="shared" si="249"/>
        <v/>
      </c>
      <c r="FF130" s="390" t="str">
        <f t="shared" si="250"/>
        <v/>
      </c>
      <c r="FG130" s="483" t="str">
        <f t="shared" si="251"/>
        <v/>
      </c>
      <c r="FH130" s="392" t="str">
        <f t="shared" si="140"/>
        <v/>
      </c>
      <c r="FI130" s="482" t="str">
        <f t="shared" si="252"/>
        <v/>
      </c>
    </row>
    <row r="131" spans="1:165" s="393" customFormat="1" ht="22" customHeight="1">
      <c r="A131" s="375">
        <v>126</v>
      </c>
      <c r="B131" s="376" t="str">
        <f>IF('Marks Entry'!B133="","",VALUE('Marks Entry'!B133))</f>
        <v/>
      </c>
      <c r="C131" s="377" t="str">
        <f>IF('Marks Entry'!C133="","",'Marks Entry'!C133)</f>
        <v/>
      </c>
      <c r="D131" s="378" t="str">
        <f>IF('Marks Entry'!D133="","",'Marks Entry'!D133)</f>
        <v/>
      </c>
      <c r="E131" s="379" t="str">
        <f>IF('Marks Entry'!E133="","",'Marks Entry'!E133)</f>
        <v/>
      </c>
      <c r="F131" s="379" t="str">
        <f>IF('Marks Entry'!F133="","",'Marks Entry'!F133)</f>
        <v/>
      </c>
      <c r="G131" s="379" t="str">
        <f>IF('Marks Entry'!G133="","",'Marks Entry'!G133)</f>
        <v/>
      </c>
      <c r="H131" s="356" t="str">
        <f>IF('Marks Entry'!H133="","",'Marks Entry'!H133)</f>
        <v/>
      </c>
      <c r="I131" s="356" t="str">
        <f>IF('Marks Entry'!I133="","",'Marks Entry'!I133)</f>
        <v/>
      </c>
      <c r="J131" s="356" t="str">
        <f>IF('Marks Entry'!J133="","",'Marks Entry'!J133)</f>
        <v/>
      </c>
      <c r="K131" s="356" t="str">
        <f>IF('Marks Entry'!K133="","",'Marks Entry'!K133)</f>
        <v/>
      </c>
      <c r="L131" s="356" t="str">
        <f>IF('Marks Entry'!L133="","",'Marks Entry'!L133)</f>
        <v/>
      </c>
      <c r="M131" s="357" t="str">
        <f t="shared" si="141"/>
        <v/>
      </c>
      <c r="N131" s="380" t="str">
        <f t="shared" si="142"/>
        <v/>
      </c>
      <c r="O131" s="356" t="str">
        <f>IF('Marks Entry'!M133="","",'Marks Entry'!M133)</f>
        <v/>
      </c>
      <c r="P131" s="380" t="str">
        <f t="shared" si="143"/>
        <v/>
      </c>
      <c r="Q131" s="377" t="str">
        <f>IF(AND($B131="NSO",$E131="",O131=""),"",IF(AND('Marks Entry'!N133="AB"),"AB",IF(AND('Marks Entry'!N133="ML"),"RE",IF('Marks Entry'!N133="","",ROUNDUP('Marks Entry'!N133*30/100,0)))))</f>
        <v/>
      </c>
      <c r="R131" s="381" t="str">
        <f t="shared" si="144"/>
        <v/>
      </c>
      <c r="S131" s="361">
        <f t="shared" si="145"/>
        <v>0</v>
      </c>
      <c r="T131" s="361">
        <f t="shared" si="146"/>
        <v>0</v>
      </c>
      <c r="U131" s="362" t="str">
        <f t="shared" si="147"/>
        <v/>
      </c>
      <c r="V131" s="361" t="str">
        <f t="shared" si="148"/>
        <v/>
      </c>
      <c r="W131" s="361" t="str">
        <f t="shared" si="149"/>
        <v/>
      </c>
      <c r="X131" s="361" t="str">
        <f t="shared" si="150"/>
        <v/>
      </c>
      <c r="Y131" s="356" t="str">
        <f>IF('Marks Entry'!O133="","",'Marks Entry'!O133)</f>
        <v/>
      </c>
      <c r="Z131" s="356" t="str">
        <f>IF('Marks Entry'!P133="","",'Marks Entry'!P133)</f>
        <v/>
      </c>
      <c r="AA131" s="356" t="str">
        <f>IF('Marks Entry'!Q133="","",'Marks Entry'!Q133)</f>
        <v/>
      </c>
      <c r="AB131" s="357" t="str">
        <f t="shared" si="151"/>
        <v/>
      </c>
      <c r="AC131" s="380" t="str">
        <f t="shared" si="152"/>
        <v/>
      </c>
      <c r="AD131" s="356" t="str">
        <f>IF('Marks Entry'!R133="","",'Marks Entry'!R133)</f>
        <v/>
      </c>
      <c r="AE131" s="380" t="str">
        <f t="shared" si="153"/>
        <v/>
      </c>
      <c r="AF131" s="377" t="str">
        <f>IF(AND($B131="NSO",$E131=""),"",IF(AND('Marks Entry'!S133="AB"),"AB",IF(AND('Marks Entry'!S133="ML"),"RE",IF('Marks Entry'!S133="","",ROUNDUP('Marks Entry'!S133*30/100,0)))))</f>
        <v/>
      </c>
      <c r="AG131" s="381" t="str">
        <f t="shared" si="154"/>
        <v/>
      </c>
      <c r="AH131" s="361">
        <f t="shared" si="155"/>
        <v>0</v>
      </c>
      <c r="AI131" s="361">
        <f t="shared" si="156"/>
        <v>0</v>
      </c>
      <c r="AJ131" s="362" t="str">
        <f t="shared" si="157"/>
        <v/>
      </c>
      <c r="AK131" s="361" t="str">
        <f t="shared" si="158"/>
        <v/>
      </c>
      <c r="AL131" s="361" t="str">
        <f t="shared" si="159"/>
        <v/>
      </c>
      <c r="AM131" s="361" t="str">
        <f t="shared" si="160"/>
        <v/>
      </c>
      <c r="AN131" s="363" t="str">
        <f>IF('Marks Entry'!T133="","",'Marks Entry'!T133)</f>
        <v/>
      </c>
      <c r="AO131" s="356" t="str">
        <f>IF('Marks Entry'!V133="","",'Marks Entry'!V133)</f>
        <v/>
      </c>
      <c r="AP131" s="356" t="str">
        <f>IF('Marks Entry'!W133="","",'Marks Entry'!W133)</f>
        <v/>
      </c>
      <c r="AQ131" s="356" t="str">
        <f>IF('Marks Entry'!X133="","",'Marks Entry'!X133)</f>
        <v/>
      </c>
      <c r="AR131" s="357" t="str">
        <f t="shared" si="161"/>
        <v/>
      </c>
      <c r="AS131" s="380" t="str">
        <f t="shared" si="162"/>
        <v/>
      </c>
      <c r="AT131" s="356" t="str">
        <f>IF('Marks Entry'!Y133="","",'Marks Entry'!Y133)</f>
        <v/>
      </c>
      <c r="AU131" s="356" t="str">
        <f>IF('Marks Entry'!Z133="","",'Marks Entry'!Z133)</f>
        <v/>
      </c>
      <c r="AV131" s="356" t="str">
        <f t="shared" si="163"/>
        <v/>
      </c>
      <c r="AW131" s="380" t="str">
        <f t="shared" si="164"/>
        <v/>
      </c>
      <c r="AX131" s="377" t="str">
        <f>IF(AND($B131="NSO",$E131=""),"",IF(AND('Marks Entry'!AA133="AB",'Marks Entry'!AB133="AB"),"AB",IF(AND('Marks Entry'!AA133="ML",'Marks Entry'!AB133="ML"),"RE",IF('Marks Entry'!AA133="","",ROUNDUP(('Marks Entry'!AA133+'Marks Entry'!AB133)*30/100,0)))))</f>
        <v/>
      </c>
      <c r="AY131" s="381" t="str">
        <f t="shared" si="165"/>
        <v/>
      </c>
      <c r="AZ131" s="361">
        <f t="shared" si="166"/>
        <v>0</v>
      </c>
      <c r="BA131" s="361">
        <f t="shared" si="167"/>
        <v>0</v>
      </c>
      <c r="BB131" s="362" t="str">
        <f t="shared" si="168"/>
        <v/>
      </c>
      <c r="BC131" s="361" t="str">
        <f t="shared" si="169"/>
        <v/>
      </c>
      <c r="BD131" s="361" t="str">
        <f t="shared" si="170"/>
        <v/>
      </c>
      <c r="BE131" s="361" t="str">
        <f t="shared" si="171"/>
        <v/>
      </c>
      <c r="BF131" s="363" t="str">
        <f>IF('Marks Entry'!AC133="","",'Marks Entry'!AC133)</f>
        <v/>
      </c>
      <c r="BG131" s="356" t="str">
        <f>IF('Marks Entry'!AE133="","",'Marks Entry'!AE133)</f>
        <v/>
      </c>
      <c r="BH131" s="356" t="str">
        <f>IF('Marks Entry'!AF133="","",'Marks Entry'!AF133)</f>
        <v/>
      </c>
      <c r="BI131" s="356" t="str">
        <f>IF('Marks Entry'!AG133="","",'Marks Entry'!AG133)</f>
        <v/>
      </c>
      <c r="BJ131" s="357" t="str">
        <f t="shared" si="172"/>
        <v/>
      </c>
      <c r="BK131" s="380" t="str">
        <f t="shared" si="173"/>
        <v/>
      </c>
      <c r="BL131" s="356" t="str">
        <f>IF('Marks Entry'!AH133="","",'Marks Entry'!AH133)</f>
        <v/>
      </c>
      <c r="BM131" s="356" t="str">
        <f>IF('Marks Entry'!AI133="","",'Marks Entry'!AI133)</f>
        <v/>
      </c>
      <c r="BN131" s="356" t="str">
        <f t="shared" si="174"/>
        <v/>
      </c>
      <c r="BO131" s="380" t="str">
        <f t="shared" si="175"/>
        <v/>
      </c>
      <c r="BP131" s="377" t="str">
        <f>IF(AND($B131="NSO",$E131=""),"",IF(AND('Marks Entry'!AJ133="AB",'Marks Entry'!AK133="AB"),"AB",IF(AND('Marks Entry'!AJ133="ML",'Marks Entry'!AK133="ML"),"RE",IF('Marks Entry'!AJ133="","",ROUNDUP(('Marks Entry'!AJ133+'Marks Entry'!AK133)*30/100,0)))))</f>
        <v/>
      </c>
      <c r="BQ131" s="381" t="str">
        <f t="shared" si="176"/>
        <v/>
      </c>
      <c r="BR131" s="361">
        <f t="shared" si="177"/>
        <v>0</v>
      </c>
      <c r="BS131" s="361">
        <f t="shared" si="178"/>
        <v>0</v>
      </c>
      <c r="BT131" s="362" t="str">
        <f t="shared" si="179"/>
        <v/>
      </c>
      <c r="BU131" s="361" t="str">
        <f t="shared" si="180"/>
        <v/>
      </c>
      <c r="BV131" s="361" t="str">
        <f t="shared" si="181"/>
        <v/>
      </c>
      <c r="BW131" s="361" t="str">
        <f t="shared" si="182"/>
        <v/>
      </c>
      <c r="BX131" s="363" t="str">
        <f>IF('Marks Entry'!AL133="","",'Marks Entry'!AL133)</f>
        <v/>
      </c>
      <c r="BY131" s="356" t="str">
        <f>IF('Marks Entry'!AN133="","",'Marks Entry'!AN133)</f>
        <v/>
      </c>
      <c r="BZ131" s="356" t="str">
        <f>IF('Marks Entry'!AO133="","",'Marks Entry'!AO133)</f>
        <v/>
      </c>
      <c r="CA131" s="356" t="str">
        <f>IF('Marks Entry'!AP133="","",'Marks Entry'!AP133)</f>
        <v/>
      </c>
      <c r="CB131" s="357" t="str">
        <f t="shared" si="183"/>
        <v/>
      </c>
      <c r="CC131" s="380" t="str">
        <f t="shared" si="184"/>
        <v/>
      </c>
      <c r="CD131" s="356" t="str">
        <f>IF('Marks Entry'!AQ133="","",'Marks Entry'!AQ133)</f>
        <v/>
      </c>
      <c r="CE131" s="356" t="str">
        <f>IF('Marks Entry'!AR133="","",'Marks Entry'!AR133)</f>
        <v/>
      </c>
      <c r="CF131" s="356" t="str">
        <f t="shared" si="185"/>
        <v/>
      </c>
      <c r="CG131" s="380" t="str">
        <f t="shared" si="186"/>
        <v/>
      </c>
      <c r="CH131" s="377" t="str">
        <f>IF(AND($B131="NSO",$E131=""),"",IF(AND('Marks Entry'!AS133="AB",'Marks Entry'!AT133="AB"),"AB",IF(AND('Marks Entry'!AS133="ML",'Marks Entry'!AT133="ML"),"RE",IF('Marks Entry'!AS133="","",ROUNDUP(('Marks Entry'!AS133+'Marks Entry'!AT133)*30/100,0)))))</f>
        <v/>
      </c>
      <c r="CI131" s="381" t="str">
        <f t="shared" si="187"/>
        <v/>
      </c>
      <c r="CJ131" s="361">
        <f t="shared" si="188"/>
        <v>0</v>
      </c>
      <c r="CK131" s="361">
        <f t="shared" si="189"/>
        <v>0</v>
      </c>
      <c r="CL131" s="362" t="str">
        <f t="shared" si="190"/>
        <v/>
      </c>
      <c r="CM131" s="361" t="str">
        <f t="shared" si="191"/>
        <v/>
      </c>
      <c r="CN131" s="361" t="str">
        <f t="shared" si="192"/>
        <v/>
      </c>
      <c r="CO131" s="361" t="str">
        <f t="shared" si="193"/>
        <v/>
      </c>
      <c r="CP131" s="363" t="str">
        <f>IF('Marks Entry'!AU133="","",'Marks Entry'!AU133)</f>
        <v/>
      </c>
      <c r="CQ131" s="356" t="str">
        <f>IF('Marks Entry'!AW133="","",'Marks Entry'!AW133)</f>
        <v/>
      </c>
      <c r="CR131" s="356" t="str">
        <f>IF('Marks Entry'!AX133="","",'Marks Entry'!AX133)</f>
        <v/>
      </c>
      <c r="CS131" s="356" t="str">
        <f>IF('Marks Entry'!AY133="","",'Marks Entry'!AY133)</f>
        <v/>
      </c>
      <c r="CT131" s="357" t="str">
        <f t="shared" si="194"/>
        <v/>
      </c>
      <c r="CU131" s="380" t="str">
        <f t="shared" si="195"/>
        <v/>
      </c>
      <c r="CV131" s="356" t="str">
        <f>IF('Marks Entry'!AZ133="","",'Marks Entry'!AZ133)</f>
        <v/>
      </c>
      <c r="CW131" s="356" t="str">
        <f>IF('Marks Entry'!BA133="","",'Marks Entry'!BA133)</f>
        <v/>
      </c>
      <c r="CX131" s="356" t="str">
        <f t="shared" si="196"/>
        <v/>
      </c>
      <c r="CY131" s="380" t="str">
        <f t="shared" si="197"/>
        <v/>
      </c>
      <c r="CZ131" s="377" t="str">
        <f>IF(AND($B131="NSO",$E131=""),"",IF(AND('Marks Entry'!BB133="AB",'Marks Entry'!BC133="AB"),"AB",IF(AND('Marks Entry'!BB133="ML",'Marks Entry'!BC133="ML"),"RE",IF('Marks Entry'!BB133="","",ROUNDUP(('Marks Entry'!BB133+'Marks Entry'!BC133)*30/100,0)))))</f>
        <v/>
      </c>
      <c r="DA131" s="381" t="str">
        <f t="shared" si="198"/>
        <v/>
      </c>
      <c r="DB131" s="361">
        <f t="shared" si="199"/>
        <v>0</v>
      </c>
      <c r="DC131" s="361">
        <f t="shared" si="200"/>
        <v>0</v>
      </c>
      <c r="DD131" s="362" t="str">
        <f t="shared" si="201"/>
        <v/>
      </c>
      <c r="DE131" s="361" t="str">
        <f t="shared" si="202"/>
        <v/>
      </c>
      <c r="DF131" s="361" t="str">
        <f t="shared" si="203"/>
        <v/>
      </c>
      <c r="DG131" s="361" t="str">
        <f t="shared" si="204"/>
        <v/>
      </c>
      <c r="DH131" s="361">
        <f t="shared" si="205"/>
        <v>0</v>
      </c>
      <c r="DI131" s="382" t="str">
        <f t="shared" si="206"/>
        <v/>
      </c>
      <c r="DJ131" s="382" t="str">
        <f t="shared" si="207"/>
        <v/>
      </c>
      <c r="DK131" s="382" t="str">
        <f t="shared" si="208"/>
        <v/>
      </c>
      <c r="DL131" s="382" t="str">
        <f t="shared" si="209"/>
        <v/>
      </c>
      <c r="DM131" s="382" t="str">
        <f t="shared" si="210"/>
        <v/>
      </c>
      <c r="DN131" s="382" t="str">
        <f t="shared" si="211"/>
        <v/>
      </c>
      <c r="DO131" s="365">
        <f t="shared" si="212"/>
        <v>0</v>
      </c>
      <c r="DP131" s="365">
        <f t="shared" si="213"/>
        <v>0</v>
      </c>
      <c r="DQ131" s="365">
        <f t="shared" si="214"/>
        <v>0</v>
      </c>
      <c r="DR131" s="365">
        <f t="shared" si="215"/>
        <v>0</v>
      </c>
      <c r="DS131" s="365">
        <f t="shared" si="216"/>
        <v>0</v>
      </c>
      <c r="DT131" s="383" t="str">
        <f t="shared" si="217"/>
        <v/>
      </c>
      <c r="DU131" s="482" t="str">
        <f>IF('Marks Entry'!BD133="","",'Marks Entry'!BD133)</f>
        <v/>
      </c>
      <c r="DV131" s="482" t="str">
        <f>IF('Marks Entry'!BE133="","",'Marks Entry'!BE133)</f>
        <v/>
      </c>
      <c r="DW131" s="482" t="str">
        <f>IF('Marks Entry'!BF133="","",'Marks Entry'!BF133)</f>
        <v/>
      </c>
      <c r="DX131" s="384" t="str">
        <f t="shared" si="218"/>
        <v/>
      </c>
      <c r="DY131" s="356" t="str">
        <f t="shared" si="219"/>
        <v/>
      </c>
      <c r="DZ131" s="385" t="str">
        <f t="shared" si="220"/>
        <v/>
      </c>
      <c r="EA131" s="356" t="str">
        <f t="shared" si="221"/>
        <v/>
      </c>
      <c r="EB131" s="385" t="str">
        <f t="shared" si="222"/>
        <v/>
      </c>
      <c r="EC131" s="356" t="str">
        <f t="shared" si="223"/>
        <v/>
      </c>
      <c r="ED131" s="356" t="str">
        <f t="shared" si="224"/>
        <v/>
      </c>
      <c r="EE131" s="356" t="str">
        <f t="shared" si="225"/>
        <v/>
      </c>
      <c r="EF131" s="386" t="str">
        <f t="shared" si="226"/>
        <v/>
      </c>
      <c r="EG131" s="385" t="str">
        <f t="shared" si="227"/>
        <v/>
      </c>
      <c r="EH131" s="356" t="str">
        <f t="shared" si="228"/>
        <v/>
      </c>
      <c r="EI131" s="356" t="str">
        <f t="shared" si="229"/>
        <v/>
      </c>
      <c r="EJ131" s="356" t="str">
        <f t="shared" si="230"/>
        <v/>
      </c>
      <c r="EK131" s="356" t="str">
        <f t="shared" si="231"/>
        <v/>
      </c>
      <c r="EL131" s="385" t="str">
        <f t="shared" si="232"/>
        <v/>
      </c>
      <c r="EM131" s="356" t="str">
        <f t="shared" si="233"/>
        <v/>
      </c>
      <c r="EN131" s="356" t="str">
        <f t="shared" si="234"/>
        <v/>
      </c>
      <c r="EO131" s="356" t="str">
        <f t="shared" si="235"/>
        <v/>
      </c>
      <c r="EP131" s="356" t="str">
        <f t="shared" si="236"/>
        <v/>
      </c>
      <c r="EQ131" s="385" t="str">
        <f t="shared" si="237"/>
        <v/>
      </c>
      <c r="ER131" s="356" t="str">
        <f t="shared" si="238"/>
        <v/>
      </c>
      <c r="ES131" s="356" t="str">
        <f t="shared" si="239"/>
        <v/>
      </c>
      <c r="ET131" s="356" t="str">
        <f t="shared" si="240"/>
        <v/>
      </c>
      <c r="EU131" s="356" t="str">
        <f t="shared" si="241"/>
        <v/>
      </c>
      <c r="EV131" s="385" t="str">
        <f t="shared" si="242"/>
        <v/>
      </c>
      <c r="EW131" s="385" t="str">
        <f t="shared" si="243"/>
        <v/>
      </c>
      <c r="EX131" s="387" t="str">
        <f>IF('Student DATA Entry'!I128="","",'Student DATA Entry'!I128)</f>
        <v/>
      </c>
      <c r="EY131" s="388" t="str">
        <f>IF('Student DATA Entry'!J128="","",'Student DATA Entry'!J128)</f>
        <v/>
      </c>
      <c r="EZ131" s="373" t="str">
        <f t="shared" si="244"/>
        <v xml:space="preserve">      </v>
      </c>
      <c r="FA131" s="373" t="str">
        <f t="shared" si="245"/>
        <v xml:space="preserve">      </v>
      </c>
      <c r="FB131" s="373" t="str">
        <f t="shared" si="246"/>
        <v xml:space="preserve">      </v>
      </c>
      <c r="FC131" s="373" t="str">
        <f t="shared" si="247"/>
        <v xml:space="preserve">              </v>
      </c>
      <c r="FD131" s="373" t="str">
        <f t="shared" si="248"/>
        <v xml:space="preserve"> </v>
      </c>
      <c r="FE131" s="484" t="str">
        <f t="shared" si="249"/>
        <v/>
      </c>
      <c r="FF131" s="390" t="str">
        <f t="shared" si="250"/>
        <v/>
      </c>
      <c r="FG131" s="483" t="str">
        <f t="shared" si="251"/>
        <v/>
      </c>
      <c r="FH131" s="392" t="str">
        <f t="shared" si="140"/>
        <v/>
      </c>
      <c r="FI131" s="482" t="str">
        <f t="shared" si="252"/>
        <v/>
      </c>
    </row>
    <row r="132" spans="1:165" s="393" customFormat="1" ht="22" customHeight="1">
      <c r="A132" s="375">
        <v>127</v>
      </c>
      <c r="B132" s="376" t="str">
        <f>IF('Marks Entry'!B134="","",VALUE('Marks Entry'!B134))</f>
        <v/>
      </c>
      <c r="C132" s="377" t="str">
        <f>IF('Marks Entry'!C134="","",'Marks Entry'!C134)</f>
        <v/>
      </c>
      <c r="D132" s="378" t="str">
        <f>IF('Marks Entry'!D134="","",'Marks Entry'!D134)</f>
        <v/>
      </c>
      <c r="E132" s="379" t="str">
        <f>IF('Marks Entry'!E134="","",'Marks Entry'!E134)</f>
        <v/>
      </c>
      <c r="F132" s="379" t="str">
        <f>IF('Marks Entry'!F134="","",'Marks Entry'!F134)</f>
        <v/>
      </c>
      <c r="G132" s="379" t="str">
        <f>IF('Marks Entry'!G134="","",'Marks Entry'!G134)</f>
        <v/>
      </c>
      <c r="H132" s="356" t="str">
        <f>IF('Marks Entry'!H134="","",'Marks Entry'!H134)</f>
        <v/>
      </c>
      <c r="I132" s="356" t="str">
        <f>IF('Marks Entry'!I134="","",'Marks Entry'!I134)</f>
        <v/>
      </c>
      <c r="J132" s="356" t="str">
        <f>IF('Marks Entry'!J134="","",'Marks Entry'!J134)</f>
        <v/>
      </c>
      <c r="K132" s="356" t="str">
        <f>IF('Marks Entry'!K134="","",'Marks Entry'!K134)</f>
        <v/>
      </c>
      <c r="L132" s="356" t="str">
        <f>IF('Marks Entry'!L134="","",'Marks Entry'!L134)</f>
        <v/>
      </c>
      <c r="M132" s="357" t="str">
        <f t="shared" si="141"/>
        <v/>
      </c>
      <c r="N132" s="380" t="str">
        <f t="shared" si="142"/>
        <v/>
      </c>
      <c r="O132" s="356" t="str">
        <f>IF('Marks Entry'!M134="","",'Marks Entry'!M134)</f>
        <v/>
      </c>
      <c r="P132" s="380" t="str">
        <f t="shared" si="143"/>
        <v/>
      </c>
      <c r="Q132" s="377" t="str">
        <f>IF(AND($B132="NSO",$E132="",O132=""),"",IF(AND('Marks Entry'!N134="AB"),"AB",IF(AND('Marks Entry'!N134="ML"),"RE",IF('Marks Entry'!N134="","",ROUNDUP('Marks Entry'!N134*30/100,0)))))</f>
        <v/>
      </c>
      <c r="R132" s="381" t="str">
        <f t="shared" si="144"/>
        <v/>
      </c>
      <c r="S132" s="361">
        <f t="shared" si="145"/>
        <v>0</v>
      </c>
      <c r="T132" s="361">
        <f t="shared" si="146"/>
        <v>0</v>
      </c>
      <c r="U132" s="362" t="str">
        <f t="shared" si="147"/>
        <v/>
      </c>
      <c r="V132" s="361" t="str">
        <f t="shared" si="148"/>
        <v/>
      </c>
      <c r="W132" s="361" t="str">
        <f t="shared" si="149"/>
        <v/>
      </c>
      <c r="X132" s="361" t="str">
        <f t="shared" si="150"/>
        <v/>
      </c>
      <c r="Y132" s="356" t="str">
        <f>IF('Marks Entry'!O134="","",'Marks Entry'!O134)</f>
        <v/>
      </c>
      <c r="Z132" s="356" t="str">
        <f>IF('Marks Entry'!P134="","",'Marks Entry'!P134)</f>
        <v/>
      </c>
      <c r="AA132" s="356" t="str">
        <f>IF('Marks Entry'!Q134="","",'Marks Entry'!Q134)</f>
        <v/>
      </c>
      <c r="AB132" s="357" t="str">
        <f t="shared" si="151"/>
        <v/>
      </c>
      <c r="AC132" s="380" t="str">
        <f t="shared" si="152"/>
        <v/>
      </c>
      <c r="AD132" s="356" t="str">
        <f>IF('Marks Entry'!R134="","",'Marks Entry'!R134)</f>
        <v/>
      </c>
      <c r="AE132" s="380" t="str">
        <f t="shared" si="153"/>
        <v/>
      </c>
      <c r="AF132" s="377" t="str">
        <f>IF(AND($B132="NSO",$E132=""),"",IF(AND('Marks Entry'!S134="AB"),"AB",IF(AND('Marks Entry'!S134="ML"),"RE",IF('Marks Entry'!S134="","",ROUNDUP('Marks Entry'!S134*30/100,0)))))</f>
        <v/>
      </c>
      <c r="AG132" s="381" t="str">
        <f t="shared" si="154"/>
        <v/>
      </c>
      <c r="AH132" s="361">
        <f t="shared" si="155"/>
        <v>0</v>
      </c>
      <c r="AI132" s="361">
        <f t="shared" si="156"/>
        <v>0</v>
      </c>
      <c r="AJ132" s="362" t="str">
        <f t="shared" si="157"/>
        <v/>
      </c>
      <c r="AK132" s="361" t="str">
        <f t="shared" si="158"/>
        <v/>
      </c>
      <c r="AL132" s="361" t="str">
        <f t="shared" si="159"/>
        <v/>
      </c>
      <c r="AM132" s="361" t="str">
        <f t="shared" si="160"/>
        <v/>
      </c>
      <c r="AN132" s="363" t="str">
        <f>IF('Marks Entry'!T134="","",'Marks Entry'!T134)</f>
        <v/>
      </c>
      <c r="AO132" s="356" t="str">
        <f>IF('Marks Entry'!V134="","",'Marks Entry'!V134)</f>
        <v/>
      </c>
      <c r="AP132" s="356" t="str">
        <f>IF('Marks Entry'!W134="","",'Marks Entry'!W134)</f>
        <v/>
      </c>
      <c r="AQ132" s="356" t="str">
        <f>IF('Marks Entry'!X134="","",'Marks Entry'!X134)</f>
        <v/>
      </c>
      <c r="AR132" s="357" t="str">
        <f t="shared" si="161"/>
        <v/>
      </c>
      <c r="AS132" s="380" t="str">
        <f t="shared" si="162"/>
        <v/>
      </c>
      <c r="AT132" s="356" t="str">
        <f>IF('Marks Entry'!Y134="","",'Marks Entry'!Y134)</f>
        <v/>
      </c>
      <c r="AU132" s="356" t="str">
        <f>IF('Marks Entry'!Z134="","",'Marks Entry'!Z134)</f>
        <v/>
      </c>
      <c r="AV132" s="356" t="str">
        <f t="shared" si="163"/>
        <v/>
      </c>
      <c r="AW132" s="380" t="str">
        <f t="shared" si="164"/>
        <v/>
      </c>
      <c r="AX132" s="377" t="str">
        <f>IF(AND($B132="NSO",$E132=""),"",IF(AND('Marks Entry'!AA134="AB",'Marks Entry'!AB134="AB"),"AB",IF(AND('Marks Entry'!AA134="ML",'Marks Entry'!AB134="ML"),"RE",IF('Marks Entry'!AA134="","",ROUNDUP(('Marks Entry'!AA134+'Marks Entry'!AB134)*30/100,0)))))</f>
        <v/>
      </c>
      <c r="AY132" s="381" t="str">
        <f t="shared" si="165"/>
        <v/>
      </c>
      <c r="AZ132" s="361">
        <f t="shared" si="166"/>
        <v>0</v>
      </c>
      <c r="BA132" s="361">
        <f t="shared" si="167"/>
        <v>0</v>
      </c>
      <c r="BB132" s="362" t="str">
        <f t="shared" si="168"/>
        <v/>
      </c>
      <c r="BC132" s="361" t="str">
        <f t="shared" si="169"/>
        <v/>
      </c>
      <c r="BD132" s="361" t="str">
        <f t="shared" si="170"/>
        <v/>
      </c>
      <c r="BE132" s="361" t="str">
        <f t="shared" si="171"/>
        <v/>
      </c>
      <c r="BF132" s="363" t="str">
        <f>IF('Marks Entry'!AC134="","",'Marks Entry'!AC134)</f>
        <v/>
      </c>
      <c r="BG132" s="356" t="str">
        <f>IF('Marks Entry'!AE134="","",'Marks Entry'!AE134)</f>
        <v/>
      </c>
      <c r="BH132" s="356" t="str">
        <f>IF('Marks Entry'!AF134="","",'Marks Entry'!AF134)</f>
        <v/>
      </c>
      <c r="BI132" s="356" t="str">
        <f>IF('Marks Entry'!AG134="","",'Marks Entry'!AG134)</f>
        <v/>
      </c>
      <c r="BJ132" s="357" t="str">
        <f t="shared" si="172"/>
        <v/>
      </c>
      <c r="BK132" s="380" t="str">
        <f t="shared" si="173"/>
        <v/>
      </c>
      <c r="BL132" s="356" t="str">
        <f>IF('Marks Entry'!AH134="","",'Marks Entry'!AH134)</f>
        <v/>
      </c>
      <c r="BM132" s="356" t="str">
        <f>IF('Marks Entry'!AI134="","",'Marks Entry'!AI134)</f>
        <v/>
      </c>
      <c r="BN132" s="356" t="str">
        <f t="shared" si="174"/>
        <v/>
      </c>
      <c r="BO132" s="380" t="str">
        <f t="shared" si="175"/>
        <v/>
      </c>
      <c r="BP132" s="377" t="str">
        <f>IF(AND($B132="NSO",$E132=""),"",IF(AND('Marks Entry'!AJ134="AB",'Marks Entry'!AK134="AB"),"AB",IF(AND('Marks Entry'!AJ134="ML",'Marks Entry'!AK134="ML"),"RE",IF('Marks Entry'!AJ134="","",ROUNDUP(('Marks Entry'!AJ134+'Marks Entry'!AK134)*30/100,0)))))</f>
        <v/>
      </c>
      <c r="BQ132" s="381" t="str">
        <f t="shared" si="176"/>
        <v/>
      </c>
      <c r="BR132" s="361">
        <f t="shared" si="177"/>
        <v>0</v>
      </c>
      <c r="BS132" s="361">
        <f t="shared" si="178"/>
        <v>0</v>
      </c>
      <c r="BT132" s="362" t="str">
        <f t="shared" si="179"/>
        <v/>
      </c>
      <c r="BU132" s="361" t="str">
        <f t="shared" si="180"/>
        <v/>
      </c>
      <c r="BV132" s="361" t="str">
        <f t="shared" si="181"/>
        <v/>
      </c>
      <c r="BW132" s="361" t="str">
        <f t="shared" si="182"/>
        <v/>
      </c>
      <c r="BX132" s="363" t="str">
        <f>IF('Marks Entry'!AL134="","",'Marks Entry'!AL134)</f>
        <v/>
      </c>
      <c r="BY132" s="356" t="str">
        <f>IF('Marks Entry'!AN134="","",'Marks Entry'!AN134)</f>
        <v/>
      </c>
      <c r="BZ132" s="356" t="str">
        <f>IF('Marks Entry'!AO134="","",'Marks Entry'!AO134)</f>
        <v/>
      </c>
      <c r="CA132" s="356" t="str">
        <f>IF('Marks Entry'!AP134="","",'Marks Entry'!AP134)</f>
        <v/>
      </c>
      <c r="CB132" s="357" t="str">
        <f t="shared" si="183"/>
        <v/>
      </c>
      <c r="CC132" s="380" t="str">
        <f t="shared" si="184"/>
        <v/>
      </c>
      <c r="CD132" s="356" t="str">
        <f>IF('Marks Entry'!AQ134="","",'Marks Entry'!AQ134)</f>
        <v/>
      </c>
      <c r="CE132" s="356" t="str">
        <f>IF('Marks Entry'!AR134="","",'Marks Entry'!AR134)</f>
        <v/>
      </c>
      <c r="CF132" s="356" t="str">
        <f t="shared" si="185"/>
        <v/>
      </c>
      <c r="CG132" s="380" t="str">
        <f t="shared" si="186"/>
        <v/>
      </c>
      <c r="CH132" s="377" t="str">
        <f>IF(AND($B132="NSO",$E132=""),"",IF(AND('Marks Entry'!AS134="AB",'Marks Entry'!AT134="AB"),"AB",IF(AND('Marks Entry'!AS134="ML",'Marks Entry'!AT134="ML"),"RE",IF('Marks Entry'!AS134="","",ROUNDUP(('Marks Entry'!AS134+'Marks Entry'!AT134)*30/100,0)))))</f>
        <v/>
      </c>
      <c r="CI132" s="381" t="str">
        <f t="shared" si="187"/>
        <v/>
      </c>
      <c r="CJ132" s="361">
        <f t="shared" si="188"/>
        <v>0</v>
      </c>
      <c r="CK132" s="361">
        <f t="shared" si="189"/>
        <v>0</v>
      </c>
      <c r="CL132" s="362" t="str">
        <f t="shared" si="190"/>
        <v/>
      </c>
      <c r="CM132" s="361" t="str">
        <f t="shared" si="191"/>
        <v/>
      </c>
      <c r="CN132" s="361" t="str">
        <f t="shared" si="192"/>
        <v/>
      </c>
      <c r="CO132" s="361" t="str">
        <f t="shared" si="193"/>
        <v/>
      </c>
      <c r="CP132" s="363" t="str">
        <f>IF('Marks Entry'!AU134="","",'Marks Entry'!AU134)</f>
        <v/>
      </c>
      <c r="CQ132" s="356" t="str">
        <f>IF('Marks Entry'!AW134="","",'Marks Entry'!AW134)</f>
        <v/>
      </c>
      <c r="CR132" s="356" t="str">
        <f>IF('Marks Entry'!AX134="","",'Marks Entry'!AX134)</f>
        <v/>
      </c>
      <c r="CS132" s="356" t="str">
        <f>IF('Marks Entry'!AY134="","",'Marks Entry'!AY134)</f>
        <v/>
      </c>
      <c r="CT132" s="357" t="str">
        <f t="shared" si="194"/>
        <v/>
      </c>
      <c r="CU132" s="380" t="str">
        <f t="shared" si="195"/>
        <v/>
      </c>
      <c r="CV132" s="356" t="str">
        <f>IF('Marks Entry'!AZ134="","",'Marks Entry'!AZ134)</f>
        <v/>
      </c>
      <c r="CW132" s="356" t="str">
        <f>IF('Marks Entry'!BA134="","",'Marks Entry'!BA134)</f>
        <v/>
      </c>
      <c r="CX132" s="356" t="str">
        <f t="shared" si="196"/>
        <v/>
      </c>
      <c r="CY132" s="380" t="str">
        <f t="shared" si="197"/>
        <v/>
      </c>
      <c r="CZ132" s="377" t="str">
        <f>IF(AND($B132="NSO",$E132=""),"",IF(AND('Marks Entry'!BB134="AB",'Marks Entry'!BC134="AB"),"AB",IF(AND('Marks Entry'!BB134="ML",'Marks Entry'!BC134="ML"),"RE",IF('Marks Entry'!BB134="","",ROUNDUP(('Marks Entry'!BB134+'Marks Entry'!BC134)*30/100,0)))))</f>
        <v/>
      </c>
      <c r="DA132" s="381" t="str">
        <f t="shared" si="198"/>
        <v/>
      </c>
      <c r="DB132" s="361">
        <f t="shared" si="199"/>
        <v>0</v>
      </c>
      <c r="DC132" s="361">
        <f t="shared" si="200"/>
        <v>0</v>
      </c>
      <c r="DD132" s="362" t="str">
        <f t="shared" si="201"/>
        <v/>
      </c>
      <c r="DE132" s="361" t="str">
        <f t="shared" si="202"/>
        <v/>
      </c>
      <c r="DF132" s="361" t="str">
        <f t="shared" si="203"/>
        <v/>
      </c>
      <c r="DG132" s="361" t="str">
        <f t="shared" si="204"/>
        <v/>
      </c>
      <c r="DH132" s="361">
        <f t="shared" si="205"/>
        <v>0</v>
      </c>
      <c r="DI132" s="382" t="str">
        <f t="shared" si="206"/>
        <v/>
      </c>
      <c r="DJ132" s="382" t="str">
        <f t="shared" si="207"/>
        <v/>
      </c>
      <c r="DK132" s="382" t="str">
        <f t="shared" si="208"/>
        <v/>
      </c>
      <c r="DL132" s="382" t="str">
        <f t="shared" si="209"/>
        <v/>
      </c>
      <c r="DM132" s="382" t="str">
        <f t="shared" si="210"/>
        <v/>
      </c>
      <c r="DN132" s="382" t="str">
        <f t="shared" si="211"/>
        <v/>
      </c>
      <c r="DO132" s="365">
        <f t="shared" si="212"/>
        <v>0</v>
      </c>
      <c r="DP132" s="365">
        <f t="shared" si="213"/>
        <v>0</v>
      </c>
      <c r="DQ132" s="365">
        <f t="shared" si="214"/>
        <v>0</v>
      </c>
      <c r="DR132" s="365">
        <f t="shared" si="215"/>
        <v>0</v>
      </c>
      <c r="DS132" s="365">
        <f t="shared" si="216"/>
        <v>0</v>
      </c>
      <c r="DT132" s="383" t="str">
        <f t="shared" si="217"/>
        <v/>
      </c>
      <c r="DU132" s="482" t="str">
        <f>IF('Marks Entry'!BD134="","",'Marks Entry'!BD134)</f>
        <v/>
      </c>
      <c r="DV132" s="482" t="str">
        <f>IF('Marks Entry'!BE134="","",'Marks Entry'!BE134)</f>
        <v/>
      </c>
      <c r="DW132" s="482" t="str">
        <f>IF('Marks Entry'!BF134="","",'Marks Entry'!BF134)</f>
        <v/>
      </c>
      <c r="DX132" s="384" t="str">
        <f t="shared" si="218"/>
        <v/>
      </c>
      <c r="DY132" s="356" t="str">
        <f t="shared" si="219"/>
        <v/>
      </c>
      <c r="DZ132" s="385" t="str">
        <f t="shared" si="220"/>
        <v/>
      </c>
      <c r="EA132" s="356" t="str">
        <f t="shared" si="221"/>
        <v/>
      </c>
      <c r="EB132" s="385" t="str">
        <f t="shared" si="222"/>
        <v/>
      </c>
      <c r="EC132" s="356" t="str">
        <f t="shared" si="223"/>
        <v/>
      </c>
      <c r="ED132" s="356" t="str">
        <f t="shared" si="224"/>
        <v/>
      </c>
      <c r="EE132" s="356" t="str">
        <f t="shared" si="225"/>
        <v/>
      </c>
      <c r="EF132" s="386" t="str">
        <f t="shared" si="226"/>
        <v/>
      </c>
      <c r="EG132" s="385" t="str">
        <f t="shared" si="227"/>
        <v/>
      </c>
      <c r="EH132" s="356" t="str">
        <f t="shared" si="228"/>
        <v/>
      </c>
      <c r="EI132" s="356" t="str">
        <f t="shared" si="229"/>
        <v/>
      </c>
      <c r="EJ132" s="356" t="str">
        <f t="shared" si="230"/>
        <v/>
      </c>
      <c r="EK132" s="356" t="str">
        <f t="shared" si="231"/>
        <v/>
      </c>
      <c r="EL132" s="385" t="str">
        <f t="shared" si="232"/>
        <v/>
      </c>
      <c r="EM132" s="356" t="str">
        <f t="shared" si="233"/>
        <v/>
      </c>
      <c r="EN132" s="356" t="str">
        <f t="shared" si="234"/>
        <v/>
      </c>
      <c r="EO132" s="356" t="str">
        <f t="shared" si="235"/>
        <v/>
      </c>
      <c r="EP132" s="356" t="str">
        <f t="shared" si="236"/>
        <v/>
      </c>
      <c r="EQ132" s="385" t="str">
        <f t="shared" si="237"/>
        <v/>
      </c>
      <c r="ER132" s="356" t="str">
        <f t="shared" si="238"/>
        <v/>
      </c>
      <c r="ES132" s="356" t="str">
        <f t="shared" si="239"/>
        <v/>
      </c>
      <c r="ET132" s="356" t="str">
        <f t="shared" si="240"/>
        <v/>
      </c>
      <c r="EU132" s="356" t="str">
        <f t="shared" si="241"/>
        <v/>
      </c>
      <c r="EV132" s="385" t="str">
        <f t="shared" si="242"/>
        <v/>
      </c>
      <c r="EW132" s="385" t="str">
        <f t="shared" si="243"/>
        <v/>
      </c>
      <c r="EX132" s="387" t="str">
        <f>IF('Student DATA Entry'!I129="","",'Student DATA Entry'!I129)</f>
        <v/>
      </c>
      <c r="EY132" s="388" t="str">
        <f>IF('Student DATA Entry'!J129="","",'Student DATA Entry'!J129)</f>
        <v/>
      </c>
      <c r="EZ132" s="373" t="str">
        <f t="shared" si="244"/>
        <v xml:space="preserve">      </v>
      </c>
      <c r="FA132" s="373" t="str">
        <f t="shared" si="245"/>
        <v xml:space="preserve">      </v>
      </c>
      <c r="FB132" s="373" t="str">
        <f t="shared" si="246"/>
        <v xml:space="preserve">      </v>
      </c>
      <c r="FC132" s="373" t="str">
        <f t="shared" si="247"/>
        <v xml:space="preserve">              </v>
      </c>
      <c r="FD132" s="373" t="str">
        <f t="shared" si="248"/>
        <v xml:space="preserve"> </v>
      </c>
      <c r="FE132" s="484" t="str">
        <f t="shared" si="249"/>
        <v/>
      </c>
      <c r="FF132" s="390" t="str">
        <f t="shared" si="250"/>
        <v/>
      </c>
      <c r="FG132" s="483" t="str">
        <f t="shared" si="251"/>
        <v/>
      </c>
      <c r="FH132" s="392" t="str">
        <f t="shared" si="140"/>
        <v/>
      </c>
      <c r="FI132" s="482" t="str">
        <f t="shared" si="252"/>
        <v/>
      </c>
    </row>
    <row r="133" spans="1:165" s="393" customFormat="1" ht="22" customHeight="1">
      <c r="A133" s="375">
        <v>128</v>
      </c>
      <c r="B133" s="376" t="str">
        <f>IF('Marks Entry'!B135="","",VALUE('Marks Entry'!B135))</f>
        <v/>
      </c>
      <c r="C133" s="377" t="str">
        <f>IF('Marks Entry'!C135="","",'Marks Entry'!C135)</f>
        <v/>
      </c>
      <c r="D133" s="378" t="str">
        <f>IF('Marks Entry'!D135="","",'Marks Entry'!D135)</f>
        <v/>
      </c>
      <c r="E133" s="379" t="str">
        <f>IF('Marks Entry'!E135="","",'Marks Entry'!E135)</f>
        <v/>
      </c>
      <c r="F133" s="379" t="str">
        <f>IF('Marks Entry'!F135="","",'Marks Entry'!F135)</f>
        <v/>
      </c>
      <c r="G133" s="379" t="str">
        <f>IF('Marks Entry'!G135="","",'Marks Entry'!G135)</f>
        <v/>
      </c>
      <c r="H133" s="356" t="str">
        <f>IF('Marks Entry'!H135="","",'Marks Entry'!H135)</f>
        <v/>
      </c>
      <c r="I133" s="356" t="str">
        <f>IF('Marks Entry'!I135="","",'Marks Entry'!I135)</f>
        <v/>
      </c>
      <c r="J133" s="356" t="str">
        <f>IF('Marks Entry'!J135="","",'Marks Entry'!J135)</f>
        <v/>
      </c>
      <c r="K133" s="356" t="str">
        <f>IF('Marks Entry'!K135="","",'Marks Entry'!K135)</f>
        <v/>
      </c>
      <c r="L133" s="356" t="str">
        <f>IF('Marks Entry'!L135="","",'Marks Entry'!L135)</f>
        <v/>
      </c>
      <c r="M133" s="357" t="str">
        <f t="shared" si="141"/>
        <v/>
      </c>
      <c r="N133" s="380" t="str">
        <f t="shared" si="142"/>
        <v/>
      </c>
      <c r="O133" s="356" t="str">
        <f>IF('Marks Entry'!M135="","",'Marks Entry'!M135)</f>
        <v/>
      </c>
      <c r="P133" s="380" t="str">
        <f t="shared" si="143"/>
        <v/>
      </c>
      <c r="Q133" s="377" t="str">
        <f>IF(AND($B133="NSO",$E133="",O133=""),"",IF(AND('Marks Entry'!N135="AB"),"AB",IF(AND('Marks Entry'!N135="ML"),"RE",IF('Marks Entry'!N135="","",ROUNDUP('Marks Entry'!N135*30/100,0)))))</f>
        <v/>
      </c>
      <c r="R133" s="381" t="str">
        <f t="shared" si="144"/>
        <v/>
      </c>
      <c r="S133" s="361">
        <f t="shared" si="145"/>
        <v>0</v>
      </c>
      <c r="T133" s="361">
        <f t="shared" si="146"/>
        <v>0</v>
      </c>
      <c r="U133" s="362" t="str">
        <f t="shared" si="147"/>
        <v/>
      </c>
      <c r="V133" s="361" t="str">
        <f t="shared" si="148"/>
        <v/>
      </c>
      <c r="W133" s="361" t="str">
        <f t="shared" si="149"/>
        <v/>
      </c>
      <c r="X133" s="361" t="str">
        <f t="shared" si="150"/>
        <v/>
      </c>
      <c r="Y133" s="356" t="str">
        <f>IF('Marks Entry'!O135="","",'Marks Entry'!O135)</f>
        <v/>
      </c>
      <c r="Z133" s="356" t="str">
        <f>IF('Marks Entry'!P135="","",'Marks Entry'!P135)</f>
        <v/>
      </c>
      <c r="AA133" s="356" t="str">
        <f>IF('Marks Entry'!Q135="","",'Marks Entry'!Q135)</f>
        <v/>
      </c>
      <c r="AB133" s="357" t="str">
        <f t="shared" si="151"/>
        <v/>
      </c>
      <c r="AC133" s="380" t="str">
        <f t="shared" si="152"/>
        <v/>
      </c>
      <c r="AD133" s="356" t="str">
        <f>IF('Marks Entry'!R135="","",'Marks Entry'!R135)</f>
        <v/>
      </c>
      <c r="AE133" s="380" t="str">
        <f t="shared" si="153"/>
        <v/>
      </c>
      <c r="AF133" s="377" t="str">
        <f>IF(AND($B133="NSO",$E133=""),"",IF(AND('Marks Entry'!S135="AB"),"AB",IF(AND('Marks Entry'!S135="ML"),"RE",IF('Marks Entry'!S135="","",ROUNDUP('Marks Entry'!S135*30/100,0)))))</f>
        <v/>
      </c>
      <c r="AG133" s="381" t="str">
        <f t="shared" si="154"/>
        <v/>
      </c>
      <c r="AH133" s="361">
        <f t="shared" si="155"/>
        <v>0</v>
      </c>
      <c r="AI133" s="361">
        <f t="shared" si="156"/>
        <v>0</v>
      </c>
      <c r="AJ133" s="362" t="str">
        <f t="shared" si="157"/>
        <v/>
      </c>
      <c r="AK133" s="361" t="str">
        <f t="shared" si="158"/>
        <v/>
      </c>
      <c r="AL133" s="361" t="str">
        <f t="shared" si="159"/>
        <v/>
      </c>
      <c r="AM133" s="361" t="str">
        <f t="shared" si="160"/>
        <v/>
      </c>
      <c r="AN133" s="363" t="str">
        <f>IF('Marks Entry'!T135="","",'Marks Entry'!T135)</f>
        <v/>
      </c>
      <c r="AO133" s="356" t="str">
        <f>IF('Marks Entry'!V135="","",'Marks Entry'!V135)</f>
        <v/>
      </c>
      <c r="AP133" s="356" t="str">
        <f>IF('Marks Entry'!W135="","",'Marks Entry'!W135)</f>
        <v/>
      </c>
      <c r="AQ133" s="356" t="str">
        <f>IF('Marks Entry'!X135="","",'Marks Entry'!X135)</f>
        <v/>
      </c>
      <c r="AR133" s="357" t="str">
        <f t="shared" si="161"/>
        <v/>
      </c>
      <c r="AS133" s="380" t="str">
        <f t="shared" si="162"/>
        <v/>
      </c>
      <c r="AT133" s="356" t="str">
        <f>IF('Marks Entry'!Y135="","",'Marks Entry'!Y135)</f>
        <v/>
      </c>
      <c r="AU133" s="356" t="str">
        <f>IF('Marks Entry'!Z135="","",'Marks Entry'!Z135)</f>
        <v/>
      </c>
      <c r="AV133" s="356" t="str">
        <f t="shared" si="163"/>
        <v/>
      </c>
      <c r="AW133" s="380" t="str">
        <f t="shared" si="164"/>
        <v/>
      </c>
      <c r="AX133" s="377" t="str">
        <f>IF(AND($B133="NSO",$E133=""),"",IF(AND('Marks Entry'!AA135="AB",'Marks Entry'!AB135="AB"),"AB",IF(AND('Marks Entry'!AA135="ML",'Marks Entry'!AB135="ML"),"RE",IF('Marks Entry'!AA135="","",ROUNDUP(('Marks Entry'!AA135+'Marks Entry'!AB135)*30/100,0)))))</f>
        <v/>
      </c>
      <c r="AY133" s="381" t="str">
        <f t="shared" si="165"/>
        <v/>
      </c>
      <c r="AZ133" s="361">
        <f t="shared" si="166"/>
        <v>0</v>
      </c>
      <c r="BA133" s="361">
        <f t="shared" si="167"/>
        <v>0</v>
      </c>
      <c r="BB133" s="362" t="str">
        <f t="shared" si="168"/>
        <v/>
      </c>
      <c r="BC133" s="361" t="str">
        <f t="shared" si="169"/>
        <v/>
      </c>
      <c r="BD133" s="361" t="str">
        <f t="shared" si="170"/>
        <v/>
      </c>
      <c r="BE133" s="361" t="str">
        <f t="shared" si="171"/>
        <v/>
      </c>
      <c r="BF133" s="363" t="str">
        <f>IF('Marks Entry'!AC135="","",'Marks Entry'!AC135)</f>
        <v/>
      </c>
      <c r="BG133" s="356" t="str">
        <f>IF('Marks Entry'!AE135="","",'Marks Entry'!AE135)</f>
        <v/>
      </c>
      <c r="BH133" s="356" t="str">
        <f>IF('Marks Entry'!AF135="","",'Marks Entry'!AF135)</f>
        <v/>
      </c>
      <c r="BI133" s="356" t="str">
        <f>IF('Marks Entry'!AG135="","",'Marks Entry'!AG135)</f>
        <v/>
      </c>
      <c r="BJ133" s="357" t="str">
        <f t="shared" si="172"/>
        <v/>
      </c>
      <c r="BK133" s="380" t="str">
        <f t="shared" si="173"/>
        <v/>
      </c>
      <c r="BL133" s="356" t="str">
        <f>IF('Marks Entry'!AH135="","",'Marks Entry'!AH135)</f>
        <v/>
      </c>
      <c r="BM133" s="356" t="str">
        <f>IF('Marks Entry'!AI135="","",'Marks Entry'!AI135)</f>
        <v/>
      </c>
      <c r="BN133" s="356" t="str">
        <f t="shared" si="174"/>
        <v/>
      </c>
      <c r="BO133" s="380" t="str">
        <f t="shared" si="175"/>
        <v/>
      </c>
      <c r="BP133" s="377" t="str">
        <f>IF(AND($B133="NSO",$E133=""),"",IF(AND('Marks Entry'!AJ135="AB",'Marks Entry'!AK135="AB"),"AB",IF(AND('Marks Entry'!AJ135="ML",'Marks Entry'!AK135="ML"),"RE",IF('Marks Entry'!AJ135="","",ROUNDUP(('Marks Entry'!AJ135+'Marks Entry'!AK135)*30/100,0)))))</f>
        <v/>
      </c>
      <c r="BQ133" s="381" t="str">
        <f t="shared" si="176"/>
        <v/>
      </c>
      <c r="BR133" s="361">
        <f t="shared" si="177"/>
        <v>0</v>
      </c>
      <c r="BS133" s="361">
        <f t="shared" si="178"/>
        <v>0</v>
      </c>
      <c r="BT133" s="362" t="str">
        <f t="shared" si="179"/>
        <v/>
      </c>
      <c r="BU133" s="361" t="str">
        <f t="shared" si="180"/>
        <v/>
      </c>
      <c r="BV133" s="361" t="str">
        <f t="shared" si="181"/>
        <v/>
      </c>
      <c r="BW133" s="361" t="str">
        <f t="shared" si="182"/>
        <v/>
      </c>
      <c r="BX133" s="363" t="str">
        <f>IF('Marks Entry'!AL135="","",'Marks Entry'!AL135)</f>
        <v/>
      </c>
      <c r="BY133" s="356" t="str">
        <f>IF('Marks Entry'!AN135="","",'Marks Entry'!AN135)</f>
        <v/>
      </c>
      <c r="BZ133" s="356" t="str">
        <f>IF('Marks Entry'!AO135="","",'Marks Entry'!AO135)</f>
        <v/>
      </c>
      <c r="CA133" s="356" t="str">
        <f>IF('Marks Entry'!AP135="","",'Marks Entry'!AP135)</f>
        <v/>
      </c>
      <c r="CB133" s="357" t="str">
        <f t="shared" si="183"/>
        <v/>
      </c>
      <c r="CC133" s="380" t="str">
        <f t="shared" si="184"/>
        <v/>
      </c>
      <c r="CD133" s="356" t="str">
        <f>IF('Marks Entry'!AQ135="","",'Marks Entry'!AQ135)</f>
        <v/>
      </c>
      <c r="CE133" s="356" t="str">
        <f>IF('Marks Entry'!AR135="","",'Marks Entry'!AR135)</f>
        <v/>
      </c>
      <c r="CF133" s="356" t="str">
        <f t="shared" si="185"/>
        <v/>
      </c>
      <c r="CG133" s="380" t="str">
        <f t="shared" si="186"/>
        <v/>
      </c>
      <c r="CH133" s="377" t="str">
        <f>IF(AND($B133="NSO",$E133=""),"",IF(AND('Marks Entry'!AS135="AB",'Marks Entry'!AT135="AB"),"AB",IF(AND('Marks Entry'!AS135="ML",'Marks Entry'!AT135="ML"),"RE",IF('Marks Entry'!AS135="","",ROUNDUP(('Marks Entry'!AS135+'Marks Entry'!AT135)*30/100,0)))))</f>
        <v/>
      </c>
      <c r="CI133" s="381" t="str">
        <f t="shared" si="187"/>
        <v/>
      </c>
      <c r="CJ133" s="361">
        <f t="shared" si="188"/>
        <v>0</v>
      </c>
      <c r="CK133" s="361">
        <f t="shared" si="189"/>
        <v>0</v>
      </c>
      <c r="CL133" s="362" t="str">
        <f t="shared" si="190"/>
        <v/>
      </c>
      <c r="CM133" s="361" t="str">
        <f t="shared" si="191"/>
        <v/>
      </c>
      <c r="CN133" s="361" t="str">
        <f t="shared" si="192"/>
        <v/>
      </c>
      <c r="CO133" s="361" t="str">
        <f t="shared" si="193"/>
        <v/>
      </c>
      <c r="CP133" s="363" t="str">
        <f>IF('Marks Entry'!AU135="","",'Marks Entry'!AU135)</f>
        <v/>
      </c>
      <c r="CQ133" s="356" t="str">
        <f>IF('Marks Entry'!AW135="","",'Marks Entry'!AW135)</f>
        <v/>
      </c>
      <c r="CR133" s="356" t="str">
        <f>IF('Marks Entry'!AX135="","",'Marks Entry'!AX135)</f>
        <v/>
      </c>
      <c r="CS133" s="356" t="str">
        <f>IF('Marks Entry'!AY135="","",'Marks Entry'!AY135)</f>
        <v/>
      </c>
      <c r="CT133" s="357" t="str">
        <f t="shared" si="194"/>
        <v/>
      </c>
      <c r="CU133" s="380" t="str">
        <f t="shared" si="195"/>
        <v/>
      </c>
      <c r="CV133" s="356" t="str">
        <f>IF('Marks Entry'!AZ135="","",'Marks Entry'!AZ135)</f>
        <v/>
      </c>
      <c r="CW133" s="356" t="str">
        <f>IF('Marks Entry'!BA135="","",'Marks Entry'!BA135)</f>
        <v/>
      </c>
      <c r="CX133" s="356" t="str">
        <f t="shared" si="196"/>
        <v/>
      </c>
      <c r="CY133" s="380" t="str">
        <f t="shared" si="197"/>
        <v/>
      </c>
      <c r="CZ133" s="377" t="str">
        <f>IF(AND($B133="NSO",$E133=""),"",IF(AND('Marks Entry'!BB135="AB",'Marks Entry'!BC135="AB"),"AB",IF(AND('Marks Entry'!BB135="ML",'Marks Entry'!BC135="ML"),"RE",IF('Marks Entry'!BB135="","",ROUNDUP(('Marks Entry'!BB135+'Marks Entry'!BC135)*30/100,0)))))</f>
        <v/>
      </c>
      <c r="DA133" s="381" t="str">
        <f t="shared" si="198"/>
        <v/>
      </c>
      <c r="DB133" s="361">
        <f t="shared" si="199"/>
        <v>0</v>
      </c>
      <c r="DC133" s="361">
        <f t="shared" si="200"/>
        <v>0</v>
      </c>
      <c r="DD133" s="362" t="str">
        <f t="shared" si="201"/>
        <v/>
      </c>
      <c r="DE133" s="361" t="str">
        <f t="shared" si="202"/>
        <v/>
      </c>
      <c r="DF133" s="361" t="str">
        <f t="shared" si="203"/>
        <v/>
      </c>
      <c r="DG133" s="361" t="str">
        <f t="shared" si="204"/>
        <v/>
      </c>
      <c r="DH133" s="361">
        <f t="shared" si="205"/>
        <v>0</v>
      </c>
      <c r="DI133" s="382" t="str">
        <f t="shared" si="206"/>
        <v/>
      </c>
      <c r="DJ133" s="382" t="str">
        <f t="shared" si="207"/>
        <v/>
      </c>
      <c r="DK133" s="382" t="str">
        <f t="shared" si="208"/>
        <v/>
      </c>
      <c r="DL133" s="382" t="str">
        <f t="shared" si="209"/>
        <v/>
      </c>
      <c r="DM133" s="382" t="str">
        <f t="shared" si="210"/>
        <v/>
      </c>
      <c r="DN133" s="382" t="str">
        <f t="shared" si="211"/>
        <v/>
      </c>
      <c r="DO133" s="365">
        <f t="shared" si="212"/>
        <v>0</v>
      </c>
      <c r="DP133" s="365">
        <f t="shared" si="213"/>
        <v>0</v>
      </c>
      <c r="DQ133" s="365">
        <f t="shared" si="214"/>
        <v>0</v>
      </c>
      <c r="DR133" s="365">
        <f t="shared" si="215"/>
        <v>0</v>
      </c>
      <c r="DS133" s="365">
        <f t="shared" si="216"/>
        <v>0</v>
      </c>
      <c r="DT133" s="383" t="str">
        <f t="shared" si="217"/>
        <v/>
      </c>
      <c r="DU133" s="482" t="str">
        <f>IF('Marks Entry'!BD135="","",'Marks Entry'!BD135)</f>
        <v/>
      </c>
      <c r="DV133" s="482" t="str">
        <f>IF('Marks Entry'!BE135="","",'Marks Entry'!BE135)</f>
        <v/>
      </c>
      <c r="DW133" s="482" t="str">
        <f>IF('Marks Entry'!BF135="","",'Marks Entry'!BF135)</f>
        <v/>
      </c>
      <c r="DX133" s="384" t="str">
        <f t="shared" si="218"/>
        <v/>
      </c>
      <c r="DY133" s="356" t="str">
        <f t="shared" si="219"/>
        <v/>
      </c>
      <c r="DZ133" s="385" t="str">
        <f t="shared" si="220"/>
        <v/>
      </c>
      <c r="EA133" s="356" t="str">
        <f t="shared" si="221"/>
        <v/>
      </c>
      <c r="EB133" s="385" t="str">
        <f t="shared" si="222"/>
        <v/>
      </c>
      <c r="EC133" s="356" t="str">
        <f t="shared" si="223"/>
        <v/>
      </c>
      <c r="ED133" s="356" t="str">
        <f t="shared" si="224"/>
        <v/>
      </c>
      <c r="EE133" s="356" t="str">
        <f t="shared" si="225"/>
        <v/>
      </c>
      <c r="EF133" s="386" t="str">
        <f t="shared" si="226"/>
        <v/>
      </c>
      <c r="EG133" s="385" t="str">
        <f t="shared" si="227"/>
        <v/>
      </c>
      <c r="EH133" s="356" t="str">
        <f t="shared" si="228"/>
        <v/>
      </c>
      <c r="EI133" s="356" t="str">
        <f t="shared" si="229"/>
        <v/>
      </c>
      <c r="EJ133" s="356" t="str">
        <f t="shared" si="230"/>
        <v/>
      </c>
      <c r="EK133" s="356" t="str">
        <f t="shared" si="231"/>
        <v/>
      </c>
      <c r="EL133" s="385" t="str">
        <f t="shared" si="232"/>
        <v/>
      </c>
      <c r="EM133" s="356" t="str">
        <f t="shared" si="233"/>
        <v/>
      </c>
      <c r="EN133" s="356" t="str">
        <f t="shared" si="234"/>
        <v/>
      </c>
      <c r="EO133" s="356" t="str">
        <f t="shared" si="235"/>
        <v/>
      </c>
      <c r="EP133" s="356" t="str">
        <f t="shared" si="236"/>
        <v/>
      </c>
      <c r="EQ133" s="385" t="str">
        <f t="shared" si="237"/>
        <v/>
      </c>
      <c r="ER133" s="356" t="str">
        <f t="shared" si="238"/>
        <v/>
      </c>
      <c r="ES133" s="356" t="str">
        <f t="shared" si="239"/>
        <v/>
      </c>
      <c r="ET133" s="356" t="str">
        <f t="shared" si="240"/>
        <v/>
      </c>
      <c r="EU133" s="356" t="str">
        <f t="shared" si="241"/>
        <v/>
      </c>
      <c r="EV133" s="385" t="str">
        <f t="shared" si="242"/>
        <v/>
      </c>
      <c r="EW133" s="385" t="str">
        <f t="shared" si="243"/>
        <v/>
      </c>
      <c r="EX133" s="387" t="str">
        <f>IF('Student DATA Entry'!I130="","",'Student DATA Entry'!I130)</f>
        <v/>
      </c>
      <c r="EY133" s="388" t="str">
        <f>IF('Student DATA Entry'!J130="","",'Student DATA Entry'!J130)</f>
        <v/>
      </c>
      <c r="EZ133" s="373" t="str">
        <f t="shared" si="244"/>
        <v xml:space="preserve">      </v>
      </c>
      <c r="FA133" s="373" t="str">
        <f t="shared" si="245"/>
        <v xml:space="preserve">      </v>
      </c>
      <c r="FB133" s="373" t="str">
        <f t="shared" si="246"/>
        <v xml:space="preserve">      </v>
      </c>
      <c r="FC133" s="373" t="str">
        <f t="shared" si="247"/>
        <v xml:space="preserve">              </v>
      </c>
      <c r="FD133" s="373" t="str">
        <f t="shared" si="248"/>
        <v xml:space="preserve"> </v>
      </c>
      <c r="FE133" s="484" t="str">
        <f t="shared" si="249"/>
        <v/>
      </c>
      <c r="FF133" s="390" t="str">
        <f t="shared" si="250"/>
        <v/>
      </c>
      <c r="FG133" s="483" t="str">
        <f t="shared" si="251"/>
        <v/>
      </c>
      <c r="FH133" s="392" t="str">
        <f t="shared" si="140"/>
        <v/>
      </c>
      <c r="FI133" s="482" t="str">
        <f t="shared" si="252"/>
        <v/>
      </c>
    </row>
    <row r="134" spans="1:165" s="393" customFormat="1" ht="22" customHeight="1">
      <c r="A134" s="375">
        <v>129</v>
      </c>
      <c r="B134" s="376" t="str">
        <f>IF('Marks Entry'!B136="","",VALUE('Marks Entry'!B136))</f>
        <v/>
      </c>
      <c r="C134" s="377" t="str">
        <f>IF('Marks Entry'!C136="","",'Marks Entry'!C136)</f>
        <v/>
      </c>
      <c r="D134" s="378" t="str">
        <f>IF('Marks Entry'!D136="","",'Marks Entry'!D136)</f>
        <v/>
      </c>
      <c r="E134" s="379" t="str">
        <f>IF('Marks Entry'!E136="","",'Marks Entry'!E136)</f>
        <v/>
      </c>
      <c r="F134" s="379" t="str">
        <f>IF('Marks Entry'!F136="","",'Marks Entry'!F136)</f>
        <v/>
      </c>
      <c r="G134" s="379" t="str">
        <f>IF('Marks Entry'!G136="","",'Marks Entry'!G136)</f>
        <v/>
      </c>
      <c r="H134" s="356" t="str">
        <f>IF('Marks Entry'!H136="","",'Marks Entry'!H136)</f>
        <v/>
      </c>
      <c r="I134" s="356" t="str">
        <f>IF('Marks Entry'!I136="","",'Marks Entry'!I136)</f>
        <v/>
      </c>
      <c r="J134" s="356" t="str">
        <f>IF('Marks Entry'!J136="","",'Marks Entry'!J136)</f>
        <v/>
      </c>
      <c r="K134" s="356" t="str">
        <f>IF('Marks Entry'!K136="","",'Marks Entry'!K136)</f>
        <v/>
      </c>
      <c r="L134" s="356" t="str">
        <f>IF('Marks Entry'!L136="","",'Marks Entry'!L136)</f>
        <v/>
      </c>
      <c r="M134" s="357" t="str">
        <f t="shared" si="141"/>
        <v/>
      </c>
      <c r="N134" s="380" t="str">
        <f t="shared" si="142"/>
        <v/>
      </c>
      <c r="O134" s="356" t="str">
        <f>IF('Marks Entry'!M136="","",'Marks Entry'!M136)</f>
        <v/>
      </c>
      <c r="P134" s="380" t="str">
        <f t="shared" si="143"/>
        <v/>
      </c>
      <c r="Q134" s="377" t="str">
        <f>IF(AND($B134="NSO",$E134="",O134=""),"",IF(AND('Marks Entry'!N136="AB"),"AB",IF(AND('Marks Entry'!N136="ML"),"RE",IF('Marks Entry'!N136="","",ROUNDUP('Marks Entry'!N136*30/100,0)))))</f>
        <v/>
      </c>
      <c r="R134" s="381" t="str">
        <f t="shared" si="144"/>
        <v/>
      </c>
      <c r="S134" s="361">
        <f t="shared" si="145"/>
        <v>0</v>
      </c>
      <c r="T134" s="361">
        <f t="shared" si="146"/>
        <v>0</v>
      </c>
      <c r="U134" s="362" t="str">
        <f t="shared" si="147"/>
        <v/>
      </c>
      <c r="V134" s="361" t="str">
        <f t="shared" si="148"/>
        <v/>
      </c>
      <c r="W134" s="361" t="str">
        <f t="shared" si="149"/>
        <v/>
      </c>
      <c r="X134" s="361" t="str">
        <f t="shared" si="150"/>
        <v/>
      </c>
      <c r="Y134" s="356" t="str">
        <f>IF('Marks Entry'!O136="","",'Marks Entry'!O136)</f>
        <v/>
      </c>
      <c r="Z134" s="356" t="str">
        <f>IF('Marks Entry'!P136="","",'Marks Entry'!P136)</f>
        <v/>
      </c>
      <c r="AA134" s="356" t="str">
        <f>IF('Marks Entry'!Q136="","",'Marks Entry'!Q136)</f>
        <v/>
      </c>
      <c r="AB134" s="357" t="str">
        <f t="shared" si="151"/>
        <v/>
      </c>
      <c r="AC134" s="380" t="str">
        <f t="shared" si="152"/>
        <v/>
      </c>
      <c r="AD134" s="356" t="str">
        <f>IF('Marks Entry'!R136="","",'Marks Entry'!R136)</f>
        <v/>
      </c>
      <c r="AE134" s="380" t="str">
        <f t="shared" si="153"/>
        <v/>
      </c>
      <c r="AF134" s="377" t="str">
        <f>IF(AND($B134="NSO",$E134=""),"",IF(AND('Marks Entry'!S136="AB"),"AB",IF(AND('Marks Entry'!S136="ML"),"RE",IF('Marks Entry'!S136="","",ROUNDUP('Marks Entry'!S136*30/100,0)))))</f>
        <v/>
      </c>
      <c r="AG134" s="381" t="str">
        <f t="shared" si="154"/>
        <v/>
      </c>
      <c r="AH134" s="361">
        <f t="shared" si="155"/>
        <v>0</v>
      </c>
      <c r="AI134" s="361">
        <f t="shared" si="156"/>
        <v>0</v>
      </c>
      <c r="AJ134" s="362" t="str">
        <f t="shared" si="157"/>
        <v/>
      </c>
      <c r="AK134" s="361" t="str">
        <f t="shared" si="158"/>
        <v/>
      </c>
      <c r="AL134" s="361" t="str">
        <f t="shared" si="159"/>
        <v/>
      </c>
      <c r="AM134" s="361" t="str">
        <f t="shared" si="160"/>
        <v/>
      </c>
      <c r="AN134" s="363" t="str">
        <f>IF('Marks Entry'!T136="","",'Marks Entry'!T136)</f>
        <v/>
      </c>
      <c r="AO134" s="356" t="str">
        <f>IF('Marks Entry'!V136="","",'Marks Entry'!V136)</f>
        <v/>
      </c>
      <c r="AP134" s="356" t="str">
        <f>IF('Marks Entry'!W136="","",'Marks Entry'!W136)</f>
        <v/>
      </c>
      <c r="AQ134" s="356" t="str">
        <f>IF('Marks Entry'!X136="","",'Marks Entry'!X136)</f>
        <v/>
      </c>
      <c r="AR134" s="357" t="str">
        <f t="shared" si="161"/>
        <v/>
      </c>
      <c r="AS134" s="380" t="str">
        <f t="shared" si="162"/>
        <v/>
      </c>
      <c r="AT134" s="356" t="str">
        <f>IF('Marks Entry'!Y136="","",'Marks Entry'!Y136)</f>
        <v/>
      </c>
      <c r="AU134" s="356" t="str">
        <f>IF('Marks Entry'!Z136="","",'Marks Entry'!Z136)</f>
        <v/>
      </c>
      <c r="AV134" s="356" t="str">
        <f t="shared" si="163"/>
        <v/>
      </c>
      <c r="AW134" s="380" t="str">
        <f t="shared" si="164"/>
        <v/>
      </c>
      <c r="AX134" s="377" t="str">
        <f>IF(AND($B134="NSO",$E134=""),"",IF(AND('Marks Entry'!AA136="AB",'Marks Entry'!AB136="AB"),"AB",IF(AND('Marks Entry'!AA136="ML",'Marks Entry'!AB136="ML"),"RE",IF('Marks Entry'!AA136="","",ROUNDUP(('Marks Entry'!AA136+'Marks Entry'!AB136)*30/100,0)))))</f>
        <v/>
      </c>
      <c r="AY134" s="381" t="str">
        <f t="shared" si="165"/>
        <v/>
      </c>
      <c r="AZ134" s="361">
        <f t="shared" si="166"/>
        <v>0</v>
      </c>
      <c r="BA134" s="361">
        <f t="shared" si="167"/>
        <v>0</v>
      </c>
      <c r="BB134" s="362" t="str">
        <f t="shared" si="168"/>
        <v/>
      </c>
      <c r="BC134" s="361" t="str">
        <f t="shared" si="169"/>
        <v/>
      </c>
      <c r="BD134" s="361" t="str">
        <f t="shared" si="170"/>
        <v/>
      </c>
      <c r="BE134" s="361" t="str">
        <f t="shared" si="171"/>
        <v/>
      </c>
      <c r="BF134" s="363" t="str">
        <f>IF('Marks Entry'!AC136="","",'Marks Entry'!AC136)</f>
        <v/>
      </c>
      <c r="BG134" s="356" t="str">
        <f>IF('Marks Entry'!AE136="","",'Marks Entry'!AE136)</f>
        <v/>
      </c>
      <c r="BH134" s="356" t="str">
        <f>IF('Marks Entry'!AF136="","",'Marks Entry'!AF136)</f>
        <v/>
      </c>
      <c r="BI134" s="356" t="str">
        <f>IF('Marks Entry'!AG136="","",'Marks Entry'!AG136)</f>
        <v/>
      </c>
      <c r="BJ134" s="357" t="str">
        <f t="shared" si="172"/>
        <v/>
      </c>
      <c r="BK134" s="380" t="str">
        <f t="shared" si="173"/>
        <v/>
      </c>
      <c r="BL134" s="356" t="str">
        <f>IF('Marks Entry'!AH136="","",'Marks Entry'!AH136)</f>
        <v/>
      </c>
      <c r="BM134" s="356" t="str">
        <f>IF('Marks Entry'!AI136="","",'Marks Entry'!AI136)</f>
        <v/>
      </c>
      <c r="BN134" s="356" t="str">
        <f t="shared" si="174"/>
        <v/>
      </c>
      <c r="BO134" s="380" t="str">
        <f t="shared" si="175"/>
        <v/>
      </c>
      <c r="BP134" s="377" t="str">
        <f>IF(AND($B134="NSO",$E134=""),"",IF(AND('Marks Entry'!AJ136="AB",'Marks Entry'!AK136="AB"),"AB",IF(AND('Marks Entry'!AJ136="ML",'Marks Entry'!AK136="ML"),"RE",IF('Marks Entry'!AJ136="","",ROUNDUP(('Marks Entry'!AJ136+'Marks Entry'!AK136)*30/100,0)))))</f>
        <v/>
      </c>
      <c r="BQ134" s="381" t="str">
        <f t="shared" si="176"/>
        <v/>
      </c>
      <c r="BR134" s="361">
        <f t="shared" si="177"/>
        <v>0</v>
      </c>
      <c r="BS134" s="361">
        <f t="shared" si="178"/>
        <v>0</v>
      </c>
      <c r="BT134" s="362" t="str">
        <f t="shared" si="179"/>
        <v/>
      </c>
      <c r="BU134" s="361" t="str">
        <f t="shared" si="180"/>
        <v/>
      </c>
      <c r="BV134" s="361" t="str">
        <f t="shared" si="181"/>
        <v/>
      </c>
      <c r="BW134" s="361" t="str">
        <f t="shared" si="182"/>
        <v/>
      </c>
      <c r="BX134" s="363" t="str">
        <f>IF('Marks Entry'!AL136="","",'Marks Entry'!AL136)</f>
        <v/>
      </c>
      <c r="BY134" s="356" t="str">
        <f>IF('Marks Entry'!AN136="","",'Marks Entry'!AN136)</f>
        <v/>
      </c>
      <c r="BZ134" s="356" t="str">
        <f>IF('Marks Entry'!AO136="","",'Marks Entry'!AO136)</f>
        <v/>
      </c>
      <c r="CA134" s="356" t="str">
        <f>IF('Marks Entry'!AP136="","",'Marks Entry'!AP136)</f>
        <v/>
      </c>
      <c r="CB134" s="357" t="str">
        <f t="shared" si="183"/>
        <v/>
      </c>
      <c r="CC134" s="380" t="str">
        <f t="shared" si="184"/>
        <v/>
      </c>
      <c r="CD134" s="356" t="str">
        <f>IF('Marks Entry'!AQ136="","",'Marks Entry'!AQ136)</f>
        <v/>
      </c>
      <c r="CE134" s="356" t="str">
        <f>IF('Marks Entry'!AR136="","",'Marks Entry'!AR136)</f>
        <v/>
      </c>
      <c r="CF134" s="356" t="str">
        <f t="shared" si="185"/>
        <v/>
      </c>
      <c r="CG134" s="380" t="str">
        <f t="shared" si="186"/>
        <v/>
      </c>
      <c r="CH134" s="377" t="str">
        <f>IF(AND($B134="NSO",$E134=""),"",IF(AND('Marks Entry'!AS136="AB",'Marks Entry'!AT136="AB"),"AB",IF(AND('Marks Entry'!AS136="ML",'Marks Entry'!AT136="ML"),"RE",IF('Marks Entry'!AS136="","",ROUNDUP(('Marks Entry'!AS136+'Marks Entry'!AT136)*30/100,0)))))</f>
        <v/>
      </c>
      <c r="CI134" s="381" t="str">
        <f t="shared" si="187"/>
        <v/>
      </c>
      <c r="CJ134" s="361">
        <f t="shared" si="188"/>
        <v>0</v>
      </c>
      <c r="CK134" s="361">
        <f t="shared" si="189"/>
        <v>0</v>
      </c>
      <c r="CL134" s="362" t="str">
        <f t="shared" si="190"/>
        <v/>
      </c>
      <c r="CM134" s="361" t="str">
        <f t="shared" si="191"/>
        <v/>
      </c>
      <c r="CN134" s="361" t="str">
        <f t="shared" si="192"/>
        <v/>
      </c>
      <c r="CO134" s="361" t="str">
        <f t="shared" si="193"/>
        <v/>
      </c>
      <c r="CP134" s="363" t="str">
        <f>IF('Marks Entry'!AU136="","",'Marks Entry'!AU136)</f>
        <v/>
      </c>
      <c r="CQ134" s="356" t="str">
        <f>IF('Marks Entry'!AW136="","",'Marks Entry'!AW136)</f>
        <v/>
      </c>
      <c r="CR134" s="356" t="str">
        <f>IF('Marks Entry'!AX136="","",'Marks Entry'!AX136)</f>
        <v/>
      </c>
      <c r="CS134" s="356" t="str">
        <f>IF('Marks Entry'!AY136="","",'Marks Entry'!AY136)</f>
        <v/>
      </c>
      <c r="CT134" s="357" t="str">
        <f t="shared" si="194"/>
        <v/>
      </c>
      <c r="CU134" s="380" t="str">
        <f t="shared" si="195"/>
        <v/>
      </c>
      <c r="CV134" s="356" t="str">
        <f>IF('Marks Entry'!AZ136="","",'Marks Entry'!AZ136)</f>
        <v/>
      </c>
      <c r="CW134" s="356" t="str">
        <f>IF('Marks Entry'!BA136="","",'Marks Entry'!BA136)</f>
        <v/>
      </c>
      <c r="CX134" s="356" t="str">
        <f t="shared" si="196"/>
        <v/>
      </c>
      <c r="CY134" s="380" t="str">
        <f t="shared" si="197"/>
        <v/>
      </c>
      <c r="CZ134" s="377" t="str">
        <f>IF(AND($B134="NSO",$E134=""),"",IF(AND('Marks Entry'!BB136="AB",'Marks Entry'!BC136="AB"),"AB",IF(AND('Marks Entry'!BB136="ML",'Marks Entry'!BC136="ML"),"RE",IF('Marks Entry'!BB136="","",ROUNDUP(('Marks Entry'!BB136+'Marks Entry'!BC136)*30/100,0)))))</f>
        <v/>
      </c>
      <c r="DA134" s="381" t="str">
        <f t="shared" si="198"/>
        <v/>
      </c>
      <c r="DB134" s="361">
        <f t="shared" si="199"/>
        <v>0</v>
      </c>
      <c r="DC134" s="361">
        <f t="shared" si="200"/>
        <v>0</v>
      </c>
      <c r="DD134" s="362" t="str">
        <f t="shared" si="201"/>
        <v/>
      </c>
      <c r="DE134" s="361" t="str">
        <f t="shared" si="202"/>
        <v/>
      </c>
      <c r="DF134" s="361" t="str">
        <f t="shared" si="203"/>
        <v/>
      </c>
      <c r="DG134" s="361" t="str">
        <f t="shared" si="204"/>
        <v/>
      </c>
      <c r="DH134" s="361">
        <f t="shared" si="205"/>
        <v>0</v>
      </c>
      <c r="DI134" s="382" t="str">
        <f t="shared" si="206"/>
        <v/>
      </c>
      <c r="DJ134" s="382" t="str">
        <f t="shared" si="207"/>
        <v/>
      </c>
      <c r="DK134" s="382" t="str">
        <f t="shared" si="208"/>
        <v/>
      </c>
      <c r="DL134" s="382" t="str">
        <f t="shared" si="209"/>
        <v/>
      </c>
      <c r="DM134" s="382" t="str">
        <f t="shared" si="210"/>
        <v/>
      </c>
      <c r="DN134" s="382" t="str">
        <f t="shared" si="211"/>
        <v/>
      </c>
      <c r="DO134" s="365">
        <f t="shared" si="212"/>
        <v>0</v>
      </c>
      <c r="DP134" s="365">
        <f t="shared" si="213"/>
        <v>0</v>
      </c>
      <c r="DQ134" s="365">
        <f t="shared" si="214"/>
        <v>0</v>
      </c>
      <c r="DR134" s="365">
        <f t="shared" si="215"/>
        <v>0</v>
      </c>
      <c r="DS134" s="365">
        <f t="shared" si="216"/>
        <v>0</v>
      </c>
      <c r="DT134" s="383" t="str">
        <f t="shared" si="217"/>
        <v/>
      </c>
      <c r="DU134" s="482" t="str">
        <f>IF('Marks Entry'!BD136="","",'Marks Entry'!BD136)</f>
        <v/>
      </c>
      <c r="DV134" s="482" t="str">
        <f>IF('Marks Entry'!BE136="","",'Marks Entry'!BE136)</f>
        <v/>
      </c>
      <c r="DW134" s="482" t="str">
        <f>IF('Marks Entry'!BF136="","",'Marks Entry'!BF136)</f>
        <v/>
      </c>
      <c r="DX134" s="384" t="str">
        <f t="shared" si="218"/>
        <v/>
      </c>
      <c r="DY134" s="356" t="str">
        <f t="shared" si="219"/>
        <v/>
      </c>
      <c r="DZ134" s="385" t="str">
        <f t="shared" si="220"/>
        <v/>
      </c>
      <c r="EA134" s="356" t="str">
        <f t="shared" si="221"/>
        <v/>
      </c>
      <c r="EB134" s="385" t="str">
        <f t="shared" si="222"/>
        <v/>
      </c>
      <c r="EC134" s="356" t="str">
        <f t="shared" si="223"/>
        <v/>
      </c>
      <c r="ED134" s="356" t="str">
        <f t="shared" si="224"/>
        <v/>
      </c>
      <c r="EE134" s="356" t="str">
        <f t="shared" si="225"/>
        <v/>
      </c>
      <c r="EF134" s="386" t="str">
        <f t="shared" si="226"/>
        <v/>
      </c>
      <c r="EG134" s="385" t="str">
        <f t="shared" si="227"/>
        <v/>
      </c>
      <c r="EH134" s="356" t="str">
        <f t="shared" si="228"/>
        <v/>
      </c>
      <c r="EI134" s="356" t="str">
        <f t="shared" si="229"/>
        <v/>
      </c>
      <c r="EJ134" s="356" t="str">
        <f t="shared" si="230"/>
        <v/>
      </c>
      <c r="EK134" s="356" t="str">
        <f t="shared" si="231"/>
        <v/>
      </c>
      <c r="EL134" s="385" t="str">
        <f t="shared" si="232"/>
        <v/>
      </c>
      <c r="EM134" s="356" t="str">
        <f t="shared" si="233"/>
        <v/>
      </c>
      <c r="EN134" s="356" t="str">
        <f t="shared" si="234"/>
        <v/>
      </c>
      <c r="EO134" s="356" t="str">
        <f t="shared" si="235"/>
        <v/>
      </c>
      <c r="EP134" s="356" t="str">
        <f t="shared" si="236"/>
        <v/>
      </c>
      <c r="EQ134" s="385" t="str">
        <f t="shared" si="237"/>
        <v/>
      </c>
      <c r="ER134" s="356" t="str">
        <f t="shared" si="238"/>
        <v/>
      </c>
      <c r="ES134" s="356" t="str">
        <f t="shared" si="239"/>
        <v/>
      </c>
      <c r="ET134" s="356" t="str">
        <f t="shared" si="240"/>
        <v/>
      </c>
      <c r="EU134" s="356" t="str">
        <f t="shared" si="241"/>
        <v/>
      </c>
      <c r="EV134" s="385" t="str">
        <f t="shared" si="242"/>
        <v/>
      </c>
      <c r="EW134" s="385" t="str">
        <f t="shared" si="243"/>
        <v/>
      </c>
      <c r="EX134" s="387" t="str">
        <f>IF('Student DATA Entry'!I131="","",'Student DATA Entry'!I131)</f>
        <v/>
      </c>
      <c r="EY134" s="388" t="str">
        <f>IF('Student DATA Entry'!J131="","",'Student DATA Entry'!J131)</f>
        <v/>
      </c>
      <c r="EZ134" s="373" t="str">
        <f t="shared" si="244"/>
        <v xml:space="preserve">      </v>
      </c>
      <c r="FA134" s="373" t="str">
        <f t="shared" si="245"/>
        <v xml:space="preserve">      </v>
      </c>
      <c r="FB134" s="373" t="str">
        <f t="shared" si="246"/>
        <v xml:space="preserve">      </v>
      </c>
      <c r="FC134" s="373" t="str">
        <f t="shared" si="247"/>
        <v xml:space="preserve">              </v>
      </c>
      <c r="FD134" s="373" t="str">
        <f t="shared" si="248"/>
        <v xml:space="preserve"> </v>
      </c>
      <c r="FE134" s="484" t="str">
        <f t="shared" si="249"/>
        <v/>
      </c>
      <c r="FF134" s="390" t="str">
        <f t="shared" si="250"/>
        <v/>
      </c>
      <c r="FG134" s="483" t="str">
        <f t="shared" si="251"/>
        <v/>
      </c>
      <c r="FH134" s="392" t="str">
        <f t="shared" ref="FH134:FH197" si="253">IF(FF134="","",SUMPRODUCT((FF134&lt;FF$6:FF$206)/COUNTIF(FF$6:FF$206,FF$6:FF$206)))</f>
        <v/>
      </c>
      <c r="FI134" s="482" t="str">
        <f t="shared" si="252"/>
        <v/>
      </c>
    </row>
    <row r="135" spans="1:165" s="393" customFormat="1" ht="22" customHeight="1">
      <c r="A135" s="375">
        <v>130</v>
      </c>
      <c r="B135" s="376" t="str">
        <f>IF('Marks Entry'!B137="","",VALUE('Marks Entry'!B137))</f>
        <v/>
      </c>
      <c r="C135" s="377" t="str">
        <f>IF('Marks Entry'!C137="","",'Marks Entry'!C137)</f>
        <v/>
      </c>
      <c r="D135" s="378" t="str">
        <f>IF('Marks Entry'!D137="","",'Marks Entry'!D137)</f>
        <v/>
      </c>
      <c r="E135" s="379" t="str">
        <f>IF('Marks Entry'!E137="","",'Marks Entry'!E137)</f>
        <v/>
      </c>
      <c r="F135" s="379" t="str">
        <f>IF('Marks Entry'!F137="","",'Marks Entry'!F137)</f>
        <v/>
      </c>
      <c r="G135" s="379" t="str">
        <f>IF('Marks Entry'!G137="","",'Marks Entry'!G137)</f>
        <v/>
      </c>
      <c r="H135" s="356" t="str">
        <f>IF('Marks Entry'!H137="","",'Marks Entry'!H137)</f>
        <v/>
      </c>
      <c r="I135" s="356" t="str">
        <f>IF('Marks Entry'!I137="","",'Marks Entry'!I137)</f>
        <v/>
      </c>
      <c r="J135" s="356" t="str">
        <f>IF('Marks Entry'!J137="","",'Marks Entry'!J137)</f>
        <v/>
      </c>
      <c r="K135" s="356" t="str">
        <f>IF('Marks Entry'!K137="","",'Marks Entry'!K137)</f>
        <v/>
      </c>
      <c r="L135" s="356" t="str">
        <f>IF('Marks Entry'!L137="","",'Marks Entry'!L137)</f>
        <v/>
      </c>
      <c r="M135" s="357" t="str">
        <f t="shared" ref="M135:M198" si="254">IF(AND(J135="",K135="",L135=""),"",SUM(J135:L135))</f>
        <v/>
      </c>
      <c r="N135" s="380" t="str">
        <f t="shared" ref="N135:N198" si="255">IF(AND($B135="NSO",$E135=""),"",IF(AND(M135="AB"),"AB",IF(AND(M135="ML"),"RE",IF(AND(M135=""),"",ROUNDUP(M135*20/30,0)))))</f>
        <v/>
      </c>
      <c r="O135" s="356" t="str">
        <f>IF('Marks Entry'!M137="","",'Marks Entry'!M137)</f>
        <v/>
      </c>
      <c r="P135" s="380" t="str">
        <f t="shared" ref="P135:P198" si="256">IF(AND($B135="NSO",$E135="",O135=""),"",IF(AND(O135="AB"),"AB",IF(AND(O135="ML"),"RE",IF(AND(O135=""),"",ROUNDUP(O135*50/70,0)))))</f>
        <v/>
      </c>
      <c r="Q135" s="377" t="str">
        <f>IF(AND($B135="NSO",$E135="",O135=""),"",IF(AND('Marks Entry'!N137="AB"),"AB",IF(AND('Marks Entry'!N137="ML"),"RE",IF('Marks Entry'!N137="","",ROUNDUP('Marks Entry'!N137*30/100,0)))))</f>
        <v/>
      </c>
      <c r="R135" s="381" t="str">
        <f t="shared" ref="R135:R198" si="257">IF(AND(N135="",P135="",Q135=""),"",SUM(N135,P135,Q135))</f>
        <v/>
      </c>
      <c r="S135" s="361">
        <f t="shared" ref="S135:S198" si="258">COUNTIF(J135:L135,"NA")*10</f>
        <v>0</v>
      </c>
      <c r="T135" s="361">
        <f t="shared" ref="T135:T198" si="259">(COUNTIF(J135:L135,"ML")*10)+(COUNTIF(O135,"ML")*70)+(COUNTIF(Q135,"ML")*100)</f>
        <v>0</v>
      </c>
      <c r="U135" s="362" t="str">
        <f t="shared" ref="U135:U198" si="260">IF(AND($B135="NSO"),"nso",IF(AND(J135="",K135="",L135="",O135="",Q135=""),"",IF(AND(K135="",L135="",O135="",Q135=""),10-S135-T135,IF(AND(L135="",O135="",Q135=""),20-S135-T135,IF(AND(L135="",Q135=""),90-S135-T135,IF(Q135="",100-S135-T135,100-S135-T135))))))</f>
        <v/>
      </c>
      <c r="V135" s="361" t="str">
        <f t="shared" ref="V135:V198" si="261">IF(AND(OR(J135="ab",J135="ml"),OR(K135="ab",K135="ml"),OR(L135="ab",L135="ml")),"AB",IF(AND(OR(J135="ab",J135="ml"),OR(K135="ab",K135="ml"),OR(O135="ab",O135="ml")),"AB",IF(AND(OR(J135="ab",J135="ml"),OR(O135="ab",O135="ml"),OR(L135="ab",L135="ml")),"AB",IF(AND(OR(O135="ab",O135="ml"),OR(K135="ab",K135="ml"),OR(L135="ab",L135="ml")),"AB",""))))</f>
        <v/>
      </c>
      <c r="W135" s="361" t="str">
        <f t="shared" ref="W135:W198" si="262">IF(OR($B135="NSO",$E135="",Q135=""),"",IF(AND(P135="AB",Q135="ab"),"AB",IF(Q135="ML","RE",IF(AND(R135&gt;=36%*U135),"P",IF(AND(R135&gt;=34%*U135,T135=0),"G2",IF(AND(R135&gt;=31%*U135,T135=0),"G1",IF(R135&lt;=30%*U135,"F","")))))))</f>
        <v/>
      </c>
      <c r="X135" s="361" t="str">
        <f t="shared" ref="X135:X198" si="263">IF(OR(W135="",W135=0,W135="S",W135="RE",W135="AB"),W135,IF(R135&gt;=75%*U135,"D",IF(R135&gt;=60%*U135,"I",IF(R135&gt;=48%*U135,"II",IF(R135&gt;=36%*U135,"III",IF(R135&gt;=0%*U135,"P",W135))))))</f>
        <v/>
      </c>
      <c r="Y135" s="356" t="str">
        <f>IF('Marks Entry'!O137="","",'Marks Entry'!O137)</f>
        <v/>
      </c>
      <c r="Z135" s="356" t="str">
        <f>IF('Marks Entry'!P137="","",'Marks Entry'!P137)</f>
        <v/>
      </c>
      <c r="AA135" s="356" t="str">
        <f>IF('Marks Entry'!Q137="","",'Marks Entry'!Q137)</f>
        <v/>
      </c>
      <c r="AB135" s="357" t="str">
        <f t="shared" ref="AB135:AB198" si="264">IF(AND(Y135="",Z135="",AA135=""),"",SUM(Y135:AA135))</f>
        <v/>
      </c>
      <c r="AC135" s="380" t="str">
        <f t="shared" ref="AC135:AC198" si="265">IF(AND($B135="NSO",$E135="",AB135=""),"",IF(AND(AB135="AB"),"AB",IF(AND(AB135="ML"),"RE",IF(AND(AB135=""),"",ROUNDUP(AB135*20/30,0)))))</f>
        <v/>
      </c>
      <c r="AD135" s="356" t="str">
        <f>IF('Marks Entry'!R137="","",'Marks Entry'!R137)</f>
        <v/>
      </c>
      <c r="AE135" s="380" t="str">
        <f t="shared" ref="AE135:AE198" si="266">IF(AND($B135="NSO",$E135="",AD135=""),"",IF(AND(AD135="AB"),"AB",IF(AND(AD135="ML"),"RE",IF(AND(AD135=""),"",ROUNDUP(AD135*50/70,0)))))</f>
        <v/>
      </c>
      <c r="AF135" s="377" t="str">
        <f>IF(AND($B135="NSO",$E135=""),"",IF(AND('Marks Entry'!S137="AB"),"AB",IF(AND('Marks Entry'!S137="ML"),"RE",IF('Marks Entry'!S137="","",ROUNDUP('Marks Entry'!S137*30/100,0)))))</f>
        <v/>
      </c>
      <c r="AG135" s="381" t="str">
        <f t="shared" ref="AG135:AG198" si="267">IF(AND(AC135="",AE135="",AF135=""),"",SUM(AC135,AE135,AF135))</f>
        <v/>
      </c>
      <c r="AH135" s="361">
        <f t="shared" ref="AH135:AH198" si="268">COUNTIF(Y135:AA135,"NA")*10</f>
        <v>0</v>
      </c>
      <c r="AI135" s="361">
        <f t="shared" ref="AI135:AI198" si="269">(COUNTIF(Y135:AA135,"ML")*10)+(COUNTIF(AD135,"ML")*70)+(COUNTIF(AF135,"ML")*100)</f>
        <v>0</v>
      </c>
      <c r="AJ135" s="362" t="str">
        <f t="shared" ref="AJ135:AJ198" si="270">IF(AND($B135="NSO"),"nso",IF(AND(Y135="",Z135="",AA135="",AD135="",AF135=""),"",IF(AND(Z135="",AA135="",AD135="",AF135=""),10-AH135-AI135,IF(AND(AA135="",AD135="",AF135=""),20-AH135-AI135,IF(AND(AA135="",AF135=""),90-AH135-AI135,IF(AF135="",100-AH135-AI135,100-AH135-AI135))))))</f>
        <v/>
      </c>
      <c r="AK135" s="361" t="str">
        <f t="shared" ref="AK135:AK198" si="271">IF(AND(OR(Y135="ab",Y135="ml"),OR(Z135="ab",Z135="ml"),OR(AA135="ab",AA135="ml")),"AB",IF(AND(OR(Y135="ab",Y135="ml"),OR(Z135="ab",Z135="ml"),OR(AD135="ab",AD135="ml")),"AB",IF(AND(OR(Y135="ab",Y135="ml"),OR(AD135="ab",AD135="ml"),OR(AA135="ab",AA135="ml")),"AB",IF(AND(OR(AD135="ab",AD135="ml"),OR(Z135="ab",Z135="ml"),OR(AA135="ab",AA135="ml")),"AB",""))))</f>
        <v/>
      </c>
      <c r="AL135" s="361" t="str">
        <f t="shared" ref="AL135:AL198" si="272">IF(OR($B135="NSO",$E135="",AF135=""),"",IF(AND(AE135="AB",AF135="ab"),"AB",IF(AF135="ML","RE",IF(AND(AG135&gt;=36%*AJ135),"P",IF(AND(AG135&gt;=34%*AJ135,AI135=0),"G2",IF(AND(AG135&gt;=31%*AJ135,AI135=0),"G1",IF(AG135&lt;=30%*AJ135,"F","")))))))</f>
        <v/>
      </c>
      <c r="AM135" s="361" t="str">
        <f t="shared" ref="AM135:AM198" si="273">IF(OR(AL135="",AL135=0,AL135="S",AL135="RE",AL135="AB"),AL135,IF(AG135&gt;=75%*AJ135,"D",IF(AG135&gt;=60%*AJ135,"I",IF(AG135&gt;=48%*AJ135,"II",IF(AG135&gt;=36%*AJ135,"III",IF(AG135&gt;=0%*AJ135,"P",AL135))))))</f>
        <v/>
      </c>
      <c r="AN135" s="363" t="str">
        <f>IF('Marks Entry'!T137="","",'Marks Entry'!T137)</f>
        <v/>
      </c>
      <c r="AO135" s="356" t="str">
        <f>IF('Marks Entry'!V137="","",'Marks Entry'!V137)</f>
        <v/>
      </c>
      <c r="AP135" s="356" t="str">
        <f>IF('Marks Entry'!W137="","",'Marks Entry'!W137)</f>
        <v/>
      </c>
      <c r="AQ135" s="356" t="str">
        <f>IF('Marks Entry'!X137="","",'Marks Entry'!X137)</f>
        <v/>
      </c>
      <c r="AR135" s="357" t="str">
        <f t="shared" ref="AR135:AR198" si="274">IF(AND(AO135="",AP135="",AQ135=""),"",SUM(AO135:AQ135))</f>
        <v/>
      </c>
      <c r="AS135" s="380" t="str">
        <f t="shared" ref="AS135:AS198" si="275">IF(AND($B135="NSO",$E135="",AR135=""),"",IF(AND(AR135="AB"),"AB",IF(AND(AR135="ML"),"RE",IF(AND(AR135=""),"",ROUNDUP(AR135*20/30,0)))))</f>
        <v/>
      </c>
      <c r="AT135" s="356" t="str">
        <f>IF('Marks Entry'!Y137="","",'Marks Entry'!Y137)</f>
        <v/>
      </c>
      <c r="AU135" s="356" t="str">
        <f>IF('Marks Entry'!Z137="","",'Marks Entry'!Z137)</f>
        <v/>
      </c>
      <c r="AV135" s="356" t="str">
        <f t="shared" ref="AV135:AV198" si="276">IF(AND(AT135="",AU135=""),"",IF(AND(AT135="AB",AU135="AB"),"AB",IF(AND(AT135="ML",AU135="ML"),"RE",SUM(AT135,AU135))))</f>
        <v/>
      </c>
      <c r="AW135" s="380" t="str">
        <f t="shared" ref="AW135:AW198" si="277">IF(AND($B135="NSO",$E135="",AV135=""),"",IF(AND(AV135="AB"),"AB",IF(AND(AV135="ML"),"RE",IF(AND(AV135="RE"),"RE",IF(AND(AV135=""),"",ROUNDUP(AV135*50/70,0))))))</f>
        <v/>
      </c>
      <c r="AX135" s="377" t="str">
        <f>IF(AND($B135="NSO",$E135=""),"",IF(AND('Marks Entry'!AA137="AB",'Marks Entry'!AB137="AB"),"AB",IF(AND('Marks Entry'!AA137="ML",'Marks Entry'!AB137="ML"),"RE",IF('Marks Entry'!AA137="","",ROUNDUP(('Marks Entry'!AA137+'Marks Entry'!AB137)*30/100,0)))))</f>
        <v/>
      </c>
      <c r="AY135" s="381" t="str">
        <f t="shared" ref="AY135:AY198" si="278">IF(AND(AS135="",AW135="",AX135=""),"",SUM(AS135,AW135,AX135))</f>
        <v/>
      </c>
      <c r="AZ135" s="361">
        <f t="shared" ref="AZ135:AZ198" si="279">COUNTIF(AO135:AQ135,"NA")*10</f>
        <v>0</v>
      </c>
      <c r="BA135" s="361">
        <f t="shared" ref="BA135:BA198" si="280">(COUNTIF(AO135:AQ135,"ML")*10)+(COUNTIF(AT135,"ML")*70)+(COUNTIF(AX135,"ML")*100)</f>
        <v>0</v>
      </c>
      <c r="BB135" s="362" t="str">
        <f t="shared" ref="BB135:BB198" si="281">IF(OR($B135="NSO",$B135=0),"",IF(AND(AO135="",AP135="",AQ135="",AT135="",AX135=""),"",IF(AND(AP135="",AQ135="",AT135="",AX135=""),10-AZ135-BA135,IF(AND(AQ135="",AT135="",AX135=""),20-AZ135-BA135,IF(AND(AQ135="",AX135=""),90-AZ135-BA135,IF(AX135="",100-AZ135-BA135,100-AZ135-BA135))))))</f>
        <v/>
      </c>
      <c r="BC135" s="361" t="str">
        <f t="shared" ref="BC135:BC198" si="282">IF(AND(OR(AO135="ab",AO135="ml"),OR(AP135="ab",AP135="ml"),OR(AQ135="ab",AQ135="ml")),"AB",IF(AND(OR(AO135="ab",AO135="ml"),OR(AP135="ab",AP135="ml"),OR(AT135="ab",AT135="ml")),"AB",IF(AND(OR(AO135="ab",AO135="ml"),OR(AT135="ab",AT135="ml"),OR(AQ135="ab",AQ135="ml")),"AB",IF(AND(OR(AT135="ab",AT135="ml"),OR(AP135="ab",AP135="ml"),OR(AQ135="ab",AQ135="ml")),"AB",""))))</f>
        <v/>
      </c>
      <c r="BD135" s="361" t="str">
        <f t="shared" ref="BD135:BD198" si="283">IF(OR($B135="NSO",$E135="",AX135=""),"",IF(AND(AW135="AB",AX135="ab"),"AB",IF(AX135="ML","RE",IF(AND(AY135&gt;=36%*BB135),"P",IF(AND(AY135&gt;=34%*BB135,BA135=0),"G2",IF(AND(AY135&gt;=31%*BB135,BA135=0),"G1",IF(AY135&lt;=30%*BB135,"F","")))))))</f>
        <v/>
      </c>
      <c r="BE135" s="361" t="str">
        <f t="shared" ref="BE135:BE198" si="284">IF(OR(BD135="",BD135=0,BD135="S",BD135="RE",BD135="AB"),BD135,IF(AY135&gt;=75%*BB135,"D",IF(AY135&gt;=60%*BB135,"I",IF(AY135&gt;=48%*BB135,"II",IF(AY135&gt;=36%*BB135,"III",IF(AY135&gt;=0%*BB135,"P",BD135))))))</f>
        <v/>
      </c>
      <c r="BF135" s="363" t="str">
        <f>IF('Marks Entry'!AC137="","",'Marks Entry'!AC137)</f>
        <v/>
      </c>
      <c r="BG135" s="356" t="str">
        <f>IF('Marks Entry'!AE137="","",'Marks Entry'!AE137)</f>
        <v/>
      </c>
      <c r="BH135" s="356" t="str">
        <f>IF('Marks Entry'!AF137="","",'Marks Entry'!AF137)</f>
        <v/>
      </c>
      <c r="BI135" s="356" t="str">
        <f>IF('Marks Entry'!AG137="","",'Marks Entry'!AG137)</f>
        <v/>
      </c>
      <c r="BJ135" s="357" t="str">
        <f t="shared" ref="BJ135:BJ198" si="285">IF(AND(BG135="",BH135="",BI135=""),"",SUM(BG135:BI135))</f>
        <v/>
      </c>
      <c r="BK135" s="380" t="str">
        <f t="shared" ref="BK135:BK198" si="286">IF(AND($E135="NSO",$E135="",BJ135=""),"",IF(AND(BJ135="AB"),"AB",IF(AND(BJ135="ML"),"RE",IF(AND(BJ135=""),"",ROUNDUP(BJ135*20/30,0)))))</f>
        <v/>
      </c>
      <c r="BL135" s="356" t="str">
        <f>IF('Marks Entry'!AH137="","",'Marks Entry'!AH137)</f>
        <v/>
      </c>
      <c r="BM135" s="356" t="str">
        <f>IF('Marks Entry'!AI137="","",'Marks Entry'!AI137)</f>
        <v/>
      </c>
      <c r="BN135" s="356" t="str">
        <f t="shared" ref="BN135:BN198" si="287">IF(AND(BL135="",BM135=""),"",IF(AND(BL135="AB",BM135="AB"),"AB",IF(AND(BL135="ML",BM135="ML"),"RE",SUM(BL135,BM135))))</f>
        <v/>
      </c>
      <c r="BO135" s="380" t="str">
        <f t="shared" ref="BO135:BO198" si="288">IF(AND($E135="NSO",$E135="",BN135=""),"",IF(AND(BN135="AB"),"AB",IF(AND(BN135="ML"),"RE",IF(AND(BN135=""),"",ROUNDUP(BN135*50/70,0)))))</f>
        <v/>
      </c>
      <c r="BP135" s="377" t="str">
        <f>IF(AND($B135="NSO",$E135=""),"",IF(AND('Marks Entry'!AJ137="AB",'Marks Entry'!AK137="AB"),"AB",IF(AND('Marks Entry'!AJ137="ML",'Marks Entry'!AK137="ML"),"RE",IF('Marks Entry'!AJ137="","",ROUNDUP(('Marks Entry'!AJ137+'Marks Entry'!AK137)*30/100,0)))))</f>
        <v/>
      </c>
      <c r="BQ135" s="381" t="str">
        <f t="shared" ref="BQ135:BQ198" si="289">IF(AND(BK135="",BO135="",BP135=""),"",SUM(BK135,BO135,BP135))</f>
        <v/>
      </c>
      <c r="BR135" s="361">
        <f t="shared" ref="BR135:BR198" si="290">COUNTIF(BG135:BI135,"NA")*10</f>
        <v>0</v>
      </c>
      <c r="BS135" s="361">
        <f t="shared" ref="BS135:BS198" si="291">(COUNTIF(BG135:BI135,"ML")*10)+(COUNTIF(BL135,"ML")*70)+(COUNTIF(BP135,"ML")*100)</f>
        <v>0</v>
      </c>
      <c r="BT135" s="362" t="str">
        <f t="shared" ref="BT135:BT198" si="292">IF(OR($B135="NSO",$B135=0),"",IF(AND(BG135="",BH135="",BI135="",BL135="",BP135=""),"",IF(AND(BH135="",BI135="",BL135="",BP135=""),10-BR135-BS135,IF(AND(BI135="",BL135="",BP135=""),20-BR135-BS135,IF(AND(BI135="",BP135=""),90-BR135-BS135,IF(BP135="",100-BR135-BS135,100-BR135-BS135))))))</f>
        <v/>
      </c>
      <c r="BU135" s="361" t="str">
        <f t="shared" ref="BU135:BU198" si="293">IF(AND(OR(BG135="ab",BG135="ml"),OR(BH135="ab",BH135="ml"),OR(BI135="ab",BI135="ml")),"AB",IF(AND(OR(BG135="ab",BG135="ml"),OR(BH135="ab",BH135="ml"),OR(BL135="ab",BL135="ml")),"AB",IF(AND(OR(BG135="ab",BG135="ml"),OR(BL135="ab",BL135="ml"),OR(BI135="ab",BI135="ml")),"AB",IF(AND(OR(BL135="ab",BL135="ml"),OR(BH135="ab",BH135="ml"),OR(BI135="ab",BI135="ml")),"AB",""))))</f>
        <v/>
      </c>
      <c r="BV135" s="361" t="str">
        <f t="shared" ref="BV135:BV198" si="294">IF(OR($B135="NSO",$E135="",BP135=""),"",IF(AND(BO135="AB",BP135="ab"),"AB",IF(BP135="ML","RE",IF(AND(BQ135&gt;=36%*BT135),"P",IF(AND(BQ135&gt;=34%*BT135,BS135=0),"G2",IF(AND(BQ135&gt;=31%*BT135,BS135=0),"G1",IF(BQ135&lt;=30%*BT135,"F","")))))))</f>
        <v/>
      </c>
      <c r="BW135" s="361" t="str">
        <f t="shared" ref="BW135:BW198" si="295">IF(OR(BV135="",BV135=0,BV135="S",BV135="RE",BV135="AB"),BV135,IF(BQ135&gt;=75%*BT135,"D",IF(BQ135&gt;=60%*BT135,"I",IF(BQ135&gt;=48%*BT135,"II",IF(BQ135&gt;=36%*BT135,"III",IF(BQ135&gt;=0%*BT135,"P",BV135))))))</f>
        <v/>
      </c>
      <c r="BX135" s="363" t="str">
        <f>IF('Marks Entry'!AL137="","",'Marks Entry'!AL137)</f>
        <v/>
      </c>
      <c r="BY135" s="356" t="str">
        <f>IF('Marks Entry'!AN137="","",'Marks Entry'!AN137)</f>
        <v/>
      </c>
      <c r="BZ135" s="356" t="str">
        <f>IF('Marks Entry'!AO137="","",'Marks Entry'!AO137)</f>
        <v/>
      </c>
      <c r="CA135" s="356" t="str">
        <f>IF('Marks Entry'!AP137="","",'Marks Entry'!AP137)</f>
        <v/>
      </c>
      <c r="CB135" s="357" t="str">
        <f t="shared" ref="CB135:CB198" si="296">IF(AND(BY135="",BZ135="",CA135=""),"",SUM(BY135:CA135))</f>
        <v/>
      </c>
      <c r="CC135" s="380" t="str">
        <f t="shared" ref="CC135:CC198" si="297">IF(AND($E135="NSO",$E135="",CB135=""),"",IF(AND(CB135="AB"),"AB",IF(AND(CB135="ML"),"RE",IF(AND(CB135=""),"",ROUNDUP(CB135*20/30,0)))))</f>
        <v/>
      </c>
      <c r="CD135" s="356" t="str">
        <f>IF('Marks Entry'!AQ137="","",'Marks Entry'!AQ137)</f>
        <v/>
      </c>
      <c r="CE135" s="356" t="str">
        <f>IF('Marks Entry'!AR137="","",'Marks Entry'!AR137)</f>
        <v/>
      </c>
      <c r="CF135" s="356" t="str">
        <f t="shared" ref="CF135:CF198" si="298">IF(AND(CD135="",CE135=""),"",IF(AND(CD135="AB",CE135="AB"),"AB",IF(AND(CD135="ML",CE135="ML"),"RE",SUM(CD135,CE135))))</f>
        <v/>
      </c>
      <c r="CG135" s="380" t="str">
        <f t="shared" ref="CG135:CG198" si="299">IF(AND($E135="NSO",$E135="",CF135=""),"",IF(AND(CF135="AB"),"AB",IF(AND(CF135="ML"),"RE",IF(AND(CF135=""),"",ROUNDUP(CF135*50/70,0)))))</f>
        <v/>
      </c>
      <c r="CH135" s="377" t="str">
        <f>IF(AND($B135="NSO",$E135=""),"",IF(AND('Marks Entry'!AS137="AB",'Marks Entry'!AT137="AB"),"AB",IF(AND('Marks Entry'!AS137="ML",'Marks Entry'!AT137="ML"),"RE",IF('Marks Entry'!AS137="","",ROUNDUP(('Marks Entry'!AS137+'Marks Entry'!AT137)*30/100,0)))))</f>
        <v/>
      </c>
      <c r="CI135" s="381" t="str">
        <f t="shared" ref="CI135:CI198" si="300">IF(AND(CC135="",CG135="",CH135=""),"",SUM(CC135,CG135,CH135))</f>
        <v/>
      </c>
      <c r="CJ135" s="361">
        <f t="shared" ref="CJ135:CJ198" si="301">COUNTIF(BY135:CA135,"NA")*10</f>
        <v>0</v>
      </c>
      <c r="CK135" s="361">
        <f t="shared" ref="CK135:CK198" si="302">(COUNTIF(BY135:CA135,"ML")*10)+(COUNTIF(CD135,"ML")*70)+(COUNTIF(CH135,"ML")*100)</f>
        <v>0</v>
      </c>
      <c r="CL135" s="362" t="str">
        <f t="shared" ref="CL135:CL198" si="303">IF(OR($B135="NSO",$B135=0),"",IF(AND(BY135="",BZ135="",CA135="",CD135="",CH135=""),"",IF(AND(BZ135="",CA135="",CD135="",CH135=""),10-CJ135-CK135,IF(AND(CA135="",CD135="",CH135=""),20-CJ135-CK135,IF(AND(CA135="",CH135=""),90-CJ135-CK135,IF(CH135="",100-CJ135-CK135,100-CJ135-CK135))))))</f>
        <v/>
      </c>
      <c r="CM135" s="361" t="str">
        <f t="shared" ref="CM135:CM198" si="304">IF(AND(OR(BY135="ab",BY135="ml"),OR(BZ135="ab",BZ135="ml"),OR(CA135="ab",CA135="ml")),"AB",IF(AND(OR(BY135="ab",BY135="ml"),OR(BZ135="ab",BZ135="ml"),OR(CD135="ab",CD135="ml")),"AB",IF(AND(OR(BY135="ab",BY135="ml"),OR(CD135="ab",CD135="ml"),OR(CA135="ab",CA135="ml")),"AB",IF(AND(OR(CD135="ab",CD135="ml"),OR(BZ135="ab",BZ135="ml"),OR(CA135="ab",CA135="ml")),"AB",""))))</f>
        <v/>
      </c>
      <c r="CN135" s="361" t="str">
        <f t="shared" ref="CN135:CN198" si="305">IF(OR($B135="NSO",$E135="",CH135=""),"",IF(AND(CG135="AB",CH135="ab"),"AB",IF(CH135="ML","RE",IF(AND(CI135&gt;=36%*CL135),"P",IF(AND(CI135&gt;=34%*CL135,CK135=0),"G2",IF(AND(CI135&gt;=31%*CL135,CK135=0),"G1",IF(CI135&lt;=30%*CL135,"F","")))))))</f>
        <v/>
      </c>
      <c r="CO135" s="361" t="str">
        <f t="shared" ref="CO135:CO198" si="306">IF(OR(CN135="",CN135=0,CN135="S",CN135="RE",CN135="AB"),CN135,IF(CI135&gt;=75%*CL135,"D",IF(CI135&gt;=60%*CL135,"I",IF(CI135&gt;=48%*CL135,"II",IF(CI135&gt;=36%*CL135,"III",IF(CI135&gt;=0%*CL135,"P",CN135))))))</f>
        <v/>
      </c>
      <c r="CP135" s="363" t="str">
        <f>IF('Marks Entry'!AU137="","",'Marks Entry'!AU137)</f>
        <v/>
      </c>
      <c r="CQ135" s="356" t="str">
        <f>IF('Marks Entry'!AW137="","",'Marks Entry'!AW137)</f>
        <v/>
      </c>
      <c r="CR135" s="356" t="str">
        <f>IF('Marks Entry'!AX137="","",'Marks Entry'!AX137)</f>
        <v/>
      </c>
      <c r="CS135" s="356" t="str">
        <f>IF('Marks Entry'!AY137="","",'Marks Entry'!AY137)</f>
        <v/>
      </c>
      <c r="CT135" s="357" t="str">
        <f t="shared" ref="CT135:CT198" si="307">IF(AND(CQ135="",CR135="",CS135=""),"",SUM(CQ135:CS135))</f>
        <v/>
      </c>
      <c r="CU135" s="380" t="str">
        <f t="shared" ref="CU135:CU198" si="308">IF(AND($E135="NSO",$E135="",CT135=""),"",IF(AND(CT135="AB"),"AB",IF(AND(CT135="ML"),"RE",IF(AND(CT135=""),"",ROUNDUP(CT135*20/30,0)))))</f>
        <v/>
      </c>
      <c r="CV135" s="356" t="str">
        <f>IF('Marks Entry'!AZ137="","",'Marks Entry'!AZ137)</f>
        <v/>
      </c>
      <c r="CW135" s="356" t="str">
        <f>IF('Marks Entry'!BA137="","",'Marks Entry'!BA137)</f>
        <v/>
      </c>
      <c r="CX135" s="356" t="str">
        <f t="shared" ref="CX135:CX198" si="309">IF(AND(CV135="",CW135=""),"",IF(AND(CV135="AB",CW135="AB"),"AB",IF(AND(CV135="ML",CW135="ML"),"RE",SUM(CV135,CW135))))</f>
        <v/>
      </c>
      <c r="CY135" s="380" t="str">
        <f t="shared" ref="CY135:CY198" si="310">IF(AND($E135="NSO",$E135="",CX135=""),"",IF(AND(CX135="AB"),"AB",IF(AND(CX135="ML"),"RE",IF(AND(CX135=""),"",ROUNDUP(CX135*50/70,0)))))</f>
        <v/>
      </c>
      <c r="CZ135" s="377" t="str">
        <f>IF(AND($B135="NSO",$E135=""),"",IF(AND('Marks Entry'!BB137="AB",'Marks Entry'!BC137="AB"),"AB",IF(AND('Marks Entry'!BB137="ML",'Marks Entry'!BC137="ML"),"RE",IF('Marks Entry'!BB137="","",ROUNDUP(('Marks Entry'!BB137+'Marks Entry'!BC137)*30/100,0)))))</f>
        <v/>
      </c>
      <c r="DA135" s="381" t="str">
        <f t="shared" ref="DA135:DA198" si="311">IF(AND(CU135="",CY135="",CZ135=""),"",SUM(CU135,CY135,CZ135))</f>
        <v/>
      </c>
      <c r="DB135" s="361">
        <f t="shared" ref="DB135:DB198" si="312">COUNTIF(CQ135:CS135,"NA")*10</f>
        <v>0</v>
      </c>
      <c r="DC135" s="361">
        <f t="shared" ref="DC135:DC198" si="313">(COUNTIF(CQ135:CS135,"ML")*10)+(COUNTIF(CV135,"ML")*70)+(COUNTIF(CZ135,"ML")*100)</f>
        <v>0</v>
      </c>
      <c r="DD135" s="362" t="str">
        <f t="shared" ref="DD135:DD198" si="314">IF(OR($B135="NSO",$B135=0),"",IF(AND(CQ135="",CR135="",CS135="",CV135="",CZ135=""),"",IF(AND(CR135="",CS135="",CV135="",CZ135=""),10-DB135-DC135,IF(AND(CS135="",CV135="",CZ135=""),20-DB135-DC135,IF(AND(CS135="",CZ135=""),90-DB135-DC135,IF(CZ135="",100-DB135-DC135,100-DB135-DC135))))))</f>
        <v/>
      </c>
      <c r="DE135" s="361" t="str">
        <f t="shared" ref="DE135:DE198" si="315">IF(AND(OR(CQ135="ab",CQ135="ml"),OR(CR135="ab",CR135="ml"),OR(CS135="ab",CS135="ml")),"AB",IF(AND(OR(CQ135="ab",CQ135="ml"),OR(CR135="ab",CR135="ml"),OR(CV135="ab",CV135="ml")),"AB",IF(AND(OR(CQ135="ab",CQ135="ml"),OR(CV135="ab",CV135="ml"),OR(CS135="ab",CS135="ml")),"AB",IF(AND(OR(CV135="ab",CV135="ml"),OR(CR135="ab",CR135="ml"),OR(CS135="ab",CS135="ml")),"AB",""))))</f>
        <v/>
      </c>
      <c r="DF135" s="361" t="str">
        <f t="shared" ref="DF135:DF198" si="316">IF(OR($B135="NSO",$E135="",CZ135=""),"",IF(AND(CY135="AB",CZ135="ab"),"AB",IF(CZ135="ML","RE",IF(AND(DA135&gt;=36%*DD135),"P",IF(AND(DA135&gt;=34%*DD135,DC135=0),"G2",IF(AND(DA135&gt;=31%*DD135,DC135=0),"G1",IF(DA135&lt;=30%*DD135,"F","")))))))</f>
        <v/>
      </c>
      <c r="DG135" s="361" t="str">
        <f t="shared" ref="DG135:DG198" si="317">IF(OR(DF135="",DF135=0,DF135="S",DF135="RE",DF135="AB"),DF135,IF(DA135&gt;=75%*DD135,"D",IF(DA135&gt;=60%*DD135,"I",IF(DA135&gt;=48%*DD135,"II",IF(DA135&gt;=36%*DD135,"III",IF(DA135&gt;=0%*DD135,"P",DF135))))))</f>
        <v/>
      </c>
      <c r="DH135" s="361">
        <f t="shared" ref="DH135:DH198" si="318">SUM(T135,S135,AH135,AI135,AZ135,BA135,BR135,BS135,CJ135,CK135,DB135,DC135)</f>
        <v>0</v>
      </c>
      <c r="DI135" s="382" t="str">
        <f t="shared" ref="DI135:DI198" si="319">X135</f>
        <v/>
      </c>
      <c r="DJ135" s="382" t="str">
        <f t="shared" ref="DJ135:DJ198" si="320">AM135</f>
        <v/>
      </c>
      <c r="DK135" s="382" t="str">
        <f t="shared" ref="DK135:DK198" si="321">BE135</f>
        <v/>
      </c>
      <c r="DL135" s="382" t="str">
        <f t="shared" ref="DL135:DL198" si="322">BW135</f>
        <v/>
      </c>
      <c r="DM135" s="382" t="str">
        <f t="shared" ref="DM135:DM198" si="323">CO135</f>
        <v/>
      </c>
      <c r="DN135" s="382" t="str">
        <f t="shared" ref="DN135:DN198" si="324">DG135</f>
        <v/>
      </c>
      <c r="DO135" s="365">
        <f t="shared" ref="DO135:DO198" si="325">COUNTIF(DI135:DN135,"F")</f>
        <v>0</v>
      </c>
      <c r="DP135" s="365">
        <f t="shared" ref="DP135:DP198" si="326">COUNTIF(DI135:DN135,"S")</f>
        <v>0</v>
      </c>
      <c r="DQ135" s="365">
        <f t="shared" ref="DQ135:DQ198" si="327">COUNTIF(DI135:DN135,"G1")</f>
        <v>0</v>
      </c>
      <c r="DR135" s="365">
        <f t="shared" ref="DR135:DR198" si="328">COUNTIF(DI135:DN135,"G2")</f>
        <v>0</v>
      </c>
      <c r="DS135" s="365">
        <f t="shared" ref="DS135:DS198" si="329">COUNTIF(DI135:DN135,"RE")+COUNTIF(DI135:DN135,"REP")+COUNTIF(DI135:DN135,"AB")</f>
        <v>0</v>
      </c>
      <c r="DT135" s="383" t="str">
        <f t="shared" ref="DT135:DT198" si="330">IF(B135="NSO","NSO",IF(OR(E135="",E135=0,Q135="",AF135="",AX135="",BP135="",CH135=""),"",IF(OR(DO135&gt;0,(DP135+DQ135+DR135)&gt;2),"FAIL",IF(DS135&gt;0,"RE-EXAM.",IF(OR(DP135&gt;0,DQ135&gt;1),"RE-EXAM.",IF(AND(DQ135&gt;0,DR135&gt;0),"SUPPL.",IF((DQ135+DR135)&gt;0,"PASS BY GRACE","PASS")))))))</f>
        <v/>
      </c>
      <c r="DU135" s="482" t="str">
        <f>IF('Marks Entry'!BD137="","",'Marks Entry'!BD137)</f>
        <v/>
      </c>
      <c r="DV135" s="482" t="str">
        <f>IF('Marks Entry'!BE137="","",'Marks Entry'!BE137)</f>
        <v/>
      </c>
      <c r="DW135" s="482" t="str">
        <f>IF('Marks Entry'!BF137="","",'Marks Entry'!BF137)</f>
        <v/>
      </c>
      <c r="DX135" s="384" t="str">
        <f t="shared" ref="DX135:DX198" si="331">IF(AND(DU135="",DV135="",DW135=""),"",SUM(DU135:DW135))</f>
        <v/>
      </c>
      <c r="DY135" s="356" t="str">
        <f t="shared" ref="DY135:DY198" si="332">IF(AND(DT135="FAIL",(OR(DI135="G1",DI135="G2",DI135="S",DI135="RE"))),"F",IF(AND(DT135="RE-EXAM.",(OR(DI135="G1",DI135="G2",DI135="S"))),"S",IF(AND(DT135="SUPPL.",(OR(DI135="G1",DI135="G2"))),"S",IF(AND(DT135="PASS BY GRACE",(OR(DI135="G1",DI135="G2"))),"G",DI135))))</f>
        <v/>
      </c>
      <c r="DZ135" s="385" t="str">
        <f t="shared" ref="DZ135:DZ198" si="333">IF(DY135="G",ROUNDUP(36%*U135-R135,0),"")</f>
        <v/>
      </c>
      <c r="EA135" s="356" t="str">
        <f t="shared" ref="EA135:EA198" si="334">IF(AND(DT135="FAIL",(OR(DJ135="G1",DJ135="G2",DJ135="S",DJ135="RE"))),"F",IF(AND(DT135="RE-EXAM.",(OR(DJ135="G1",DJ135="G2",DJ135="S"))),"S",IF(AND(DT135="SUPPL.",(OR(DJ135="G1",DJ135="G2"))),"S",IF(AND(DT135="PASS BY GRACE",(OR(DJ135="G1",DJ135="G2"))),"G",DJ135))))</f>
        <v/>
      </c>
      <c r="EB135" s="385" t="str">
        <f t="shared" ref="EB135:EB198" si="335">IF(EA135="G",ROUNDUP(36%*AK135-AH135,0),"")</f>
        <v/>
      </c>
      <c r="EC135" s="356" t="str">
        <f t="shared" ref="EC135:EC198" si="336">IF(AND(DT135="FAIL",(OR(DK135="G1",DK135="G2",DK135="S",DK135="RE"))),"F",IF(AND(DT135="RE-EXAM.",(OR(DK135="G1",DK135="G2",DK135="S"))),"S",IF(AND(DT135="SUPPL.",(OR(DK135="G1",DK135="G2"))),"S",IF(AND(DT135="PASS BY GRACE",(OR(DK135="G1",DK135="G2"))),"G",DK135))))</f>
        <v/>
      </c>
      <c r="ED135" s="356" t="str">
        <f t="shared" ref="ED135:ED198" si="337">IF(AN135=1,EC135,"")</f>
        <v/>
      </c>
      <c r="EE135" s="356" t="str">
        <f t="shared" ref="EE135:EE198" si="338">IF(AN135=2,EC135,"")</f>
        <v/>
      </c>
      <c r="EF135" s="386" t="str">
        <f t="shared" ref="EF135:EF198" si="339">IF(AN135=3,EC135,"")</f>
        <v/>
      </c>
      <c r="EG135" s="385" t="str">
        <f t="shared" ref="EG135:EG198" si="340">IF(EC135="G",ROUNDUP(36%*AO135-AK135,0),"")</f>
        <v/>
      </c>
      <c r="EH135" s="356" t="str">
        <f t="shared" ref="EH135:EH198" si="341">IF(AND(DT135="FAIL",(OR(DL135="G1",DL135="G2",DL135="S",DL135="RE"))),"F",IF(AND(DT135="RE-EXAM.",(OR(DL135="G1",DL135="G2",DL135="S"))),"S",IF(AND(DT135="SUPPL.",(OR(DL135="G1",DL135="G2"))),"S",IF(AND(DT135="PASS BY GRACE",(OR(DL135="G1",DL135="G2"))),"G",DL135))))</f>
        <v/>
      </c>
      <c r="EI135" s="356" t="str">
        <f t="shared" ref="EI135:EI198" si="342">IF(BF135=1,EH135,"")</f>
        <v/>
      </c>
      <c r="EJ135" s="356" t="str">
        <f t="shared" ref="EJ135:EJ198" si="343">IF(BF135=2,EH135,"")</f>
        <v/>
      </c>
      <c r="EK135" s="356" t="str">
        <f t="shared" ref="EK135:EK198" si="344">IF(BF135=3,EH135,"")</f>
        <v/>
      </c>
      <c r="EL135" s="385" t="str">
        <f t="shared" ref="EL135:EL198" si="345">IF(EH135="G",ROUNDUP(36%*AR135-AO135,0),"")</f>
        <v/>
      </c>
      <c r="EM135" s="356" t="str">
        <f t="shared" ref="EM135:EM198" si="346">IF(AND(DT135="FAIL",(OR(DM135="G1",DM135="G2",DM135="S",DM135="RE"))),"F",IF(AND(DT135="RE-EXAM.",(OR(DM135="G1",DM135="G2",DM135="S"))),"S",IF(AND(DT135="SUPPL.",(OR(DM135="G1",DM135="G2"))),"S",IF(AND(DT135="PASS BY GRACE",(OR(DM135="G1",DM135="G2"))),"G",DM135))))</f>
        <v/>
      </c>
      <c r="EN135" s="356" t="str">
        <f t="shared" ref="EN135:EN198" si="347">IF(BX135=1,EM135,"")</f>
        <v/>
      </c>
      <c r="EO135" s="356" t="str">
        <f t="shared" ref="EO135:EO198" si="348">IF(BX135=2,EM135,"")</f>
        <v/>
      </c>
      <c r="EP135" s="356" t="str">
        <f t="shared" ref="EP135:EP198" si="349">IF(BX135=3,EM135,"")</f>
        <v/>
      </c>
      <c r="EQ135" s="385" t="str">
        <f t="shared" ref="EQ135:EQ198" si="350">IF(EM135="G",ROUNDUP(36%*AW135-AR135,0),"")</f>
        <v/>
      </c>
      <c r="ER135" s="356" t="str">
        <f t="shared" ref="ER135:ER198" si="351">IF(AND(DT135="FAIL",(OR(DN135="G1",DN135="G2",DN135="S",DN135="RE"))),"F",IF(AND(DT135="RE-EXAM.",(OR(DN135="G1",DN135="G2",DN135="S"))),"S",IF(AND(DT135="SUPPL.",(OR(DN135="G1",DN135="G2"))),"S",IF(AND(DT135="PASS BY GRACE",(OR(DN135="G1",DN135="G2"))),"G",DN135))))</f>
        <v/>
      </c>
      <c r="ES135" s="356" t="str">
        <f t="shared" ref="ES135:ES198" si="352">IF(CP135=1,ER135,"")</f>
        <v/>
      </c>
      <c r="ET135" s="356" t="str">
        <f t="shared" ref="ET135:ET198" si="353">IF(CP135=2,ER135,"")</f>
        <v/>
      </c>
      <c r="EU135" s="356" t="str">
        <f t="shared" ref="EU135:EU198" si="354">IF(CP135=3,ER135,"")</f>
        <v/>
      </c>
      <c r="EV135" s="385" t="str">
        <f t="shared" ref="EV135:EV198" si="355">IF(ER135="G",ROUNDUP(36%*AZ135-AW135,0),"")</f>
        <v/>
      </c>
      <c r="EW135" s="385" t="str">
        <f t="shared" ref="EW135:EW198" si="356">IF(OR(DX135="",DX135=0,DX135="S",DX135="RE",DX135="AB"),"",IF(DX135&gt;=75%*$DX$5,"D",IF(DX135&gt;=60%*$DX$5,"I",IF(DX135&gt;=48%*$DX$5,"II",IF(DX135&gt;=36%*$DX$5,"III",IF(DX135&gt;=0%*$DX$5,"P",""))))))</f>
        <v/>
      </c>
      <c r="EX135" s="387" t="str">
        <f>IF('Student DATA Entry'!I132="","",'Student DATA Entry'!I132)</f>
        <v/>
      </c>
      <c r="EY135" s="388" t="str">
        <f>IF('Student DATA Entry'!J132="","",'Student DATA Entry'!J132)</f>
        <v/>
      </c>
      <c r="EZ135" s="373" t="str">
        <f t="shared" ref="EZ135:EZ198" si="357">CONCATENATE(IF(DY135="F",$DY$4,"")," ",IF(EA135="F",$EA$4,"")," ",IF(EC135="F",$EC$4,"")," ",IF(EH135="F",$EH$4,"")," ",IF(EM135="F",$EM$4,"")," ",IF(ER135="F",$ER$4,"")," ")</f>
        <v xml:space="preserve">      </v>
      </c>
      <c r="FA135" s="373" t="str">
        <f t="shared" ref="FA135:FA198" si="358">CONCATENATE(IF(DY135="S",$DY$4,"")," ",IF(EA135="S",$EA$4,"")," ",IF(EC135="S",$EC$4,"")," ",IF(EH135="S",$EH$4,"")," ",IF(EM135="S",$EM$4,"")," ",IF(ER135="S",$ER$4,"")," ")</f>
        <v xml:space="preserve">      </v>
      </c>
      <c r="FB135" s="373" t="str">
        <f t="shared" ref="FB135:FB198" si="359">CONCATENATE(IF(DY135="G",$DY$4,"")," ",IF(EA135="G",$EA$4,"")," ",IF(EC135="G",$EC$4,"")," ",IF(EH135="G",$EH$4,"")," ",IF(EM135="G",$EM$4,"")," ",IF(ER135="G",$ER$4,"")," ")</f>
        <v xml:space="preserve">      </v>
      </c>
      <c r="FC135" s="373" t="str">
        <f t="shared" ref="FC135:FC198" si="360">CONCATENATE(IF(DY135="D",$DY$4,"")," ",IF(EA135="D",$EA$4,"")," ",IF(ED135="D",$ED$4,"")," ",IF(EE135="D",$EE$4,"")," ",IF(EF135="D",$EF$4,"")," ",IF(EI135="D",$EI$4,"")," ",IF(EJ135="D",$EJ$4,"")," ",IF(EK135="D",$EK$4,"")," ",IF(EN135="D",$EN$4,"")," ",IF(EO135="D",$EO$4,"")," ",IF(EP135="D",$EP$4,"")," ",IF(ET135="D",$ET$4,"")," ",IF(EU135="D",$EU$4,"")," ",IF(ES135="D",$ES$4,"")," ")</f>
        <v xml:space="preserve">              </v>
      </c>
      <c r="FD135" s="373" t="str">
        <f t="shared" ref="FD135:FD198" si="361">IF(E135=""," ",IF(OR(B135="",B135="NSO")," ","Promoted to Class 12th"))</f>
        <v xml:space="preserve"> </v>
      </c>
      <c r="FE135" s="484" t="str">
        <f t="shared" ref="FE135:FE198" si="362">IF(AND(FD135=""),"",IF(AND(R135="",AG135="",AY135="",BQ135="",CI135=""),"",SUM(R135,AG135,AY135,BQ135,CI135)))</f>
        <v/>
      </c>
      <c r="FF135" s="390" t="str">
        <f t="shared" ref="FF135:FF198" si="363">IF(FE135="","",FE135*100/($FE$5-DH135))</f>
        <v/>
      </c>
      <c r="FG135" s="483" t="str">
        <f t="shared" ref="FG135:FG198" si="364">IF(B135="NSO","NSO",IF(FF135="","",IF(AND(FF135&gt;=60,(FD135="Promoted to Class 12th")),"I",IF(AND(FF135&gt;=60,(FD135="Promoted to Class 12th")),"I",IF(AND(FF135&gt;=48,(FD135="Promoted to Class 12th")),"II",IF(AND(FF135&gt;=48,(FD135="Promoted to Class 12th")),"II",IF(AND(FF135&gt;=36,(FD135="Promoted to Class 12th")),"III",IF(AND(FF135&gt;=0,(FD135="Promoted to Class 12th")),"P",""))))))))</f>
        <v/>
      </c>
      <c r="FH135" s="392" t="str">
        <f t="shared" si="253"/>
        <v/>
      </c>
      <c r="FI135" s="482" t="str">
        <f t="shared" ref="FI135:FI198" si="365">IF(FG135="P","Promoted","")</f>
        <v/>
      </c>
    </row>
    <row r="136" spans="1:165" s="393" customFormat="1" ht="22" customHeight="1">
      <c r="A136" s="375">
        <v>131</v>
      </c>
      <c r="B136" s="376" t="str">
        <f>IF('Marks Entry'!B138="","",VALUE('Marks Entry'!B138))</f>
        <v/>
      </c>
      <c r="C136" s="377" t="str">
        <f>IF('Marks Entry'!C138="","",'Marks Entry'!C138)</f>
        <v/>
      </c>
      <c r="D136" s="378" t="str">
        <f>IF('Marks Entry'!D138="","",'Marks Entry'!D138)</f>
        <v/>
      </c>
      <c r="E136" s="379" t="str">
        <f>IF('Marks Entry'!E138="","",'Marks Entry'!E138)</f>
        <v/>
      </c>
      <c r="F136" s="379" t="str">
        <f>IF('Marks Entry'!F138="","",'Marks Entry'!F138)</f>
        <v/>
      </c>
      <c r="G136" s="379" t="str">
        <f>IF('Marks Entry'!G138="","",'Marks Entry'!G138)</f>
        <v/>
      </c>
      <c r="H136" s="356" t="str">
        <f>IF('Marks Entry'!H138="","",'Marks Entry'!H138)</f>
        <v/>
      </c>
      <c r="I136" s="356" t="str">
        <f>IF('Marks Entry'!I138="","",'Marks Entry'!I138)</f>
        <v/>
      </c>
      <c r="J136" s="356" t="str">
        <f>IF('Marks Entry'!J138="","",'Marks Entry'!J138)</f>
        <v/>
      </c>
      <c r="K136" s="356" t="str">
        <f>IF('Marks Entry'!K138="","",'Marks Entry'!K138)</f>
        <v/>
      </c>
      <c r="L136" s="356" t="str">
        <f>IF('Marks Entry'!L138="","",'Marks Entry'!L138)</f>
        <v/>
      </c>
      <c r="M136" s="357" t="str">
        <f t="shared" si="254"/>
        <v/>
      </c>
      <c r="N136" s="380" t="str">
        <f t="shared" si="255"/>
        <v/>
      </c>
      <c r="O136" s="356" t="str">
        <f>IF('Marks Entry'!M138="","",'Marks Entry'!M138)</f>
        <v/>
      </c>
      <c r="P136" s="380" t="str">
        <f t="shared" si="256"/>
        <v/>
      </c>
      <c r="Q136" s="377" t="str">
        <f>IF(AND($B136="NSO",$E136="",O136=""),"",IF(AND('Marks Entry'!N138="AB"),"AB",IF(AND('Marks Entry'!N138="ML"),"RE",IF('Marks Entry'!N138="","",ROUNDUP('Marks Entry'!N138*30/100,0)))))</f>
        <v/>
      </c>
      <c r="R136" s="381" t="str">
        <f t="shared" si="257"/>
        <v/>
      </c>
      <c r="S136" s="361">
        <f t="shared" si="258"/>
        <v>0</v>
      </c>
      <c r="T136" s="361">
        <f t="shared" si="259"/>
        <v>0</v>
      </c>
      <c r="U136" s="362" t="str">
        <f t="shared" si="260"/>
        <v/>
      </c>
      <c r="V136" s="361" t="str">
        <f t="shared" si="261"/>
        <v/>
      </c>
      <c r="W136" s="361" t="str">
        <f t="shared" si="262"/>
        <v/>
      </c>
      <c r="X136" s="361" t="str">
        <f t="shared" si="263"/>
        <v/>
      </c>
      <c r="Y136" s="356" t="str">
        <f>IF('Marks Entry'!O138="","",'Marks Entry'!O138)</f>
        <v/>
      </c>
      <c r="Z136" s="356" t="str">
        <f>IF('Marks Entry'!P138="","",'Marks Entry'!P138)</f>
        <v/>
      </c>
      <c r="AA136" s="356" t="str">
        <f>IF('Marks Entry'!Q138="","",'Marks Entry'!Q138)</f>
        <v/>
      </c>
      <c r="AB136" s="357" t="str">
        <f t="shared" si="264"/>
        <v/>
      </c>
      <c r="AC136" s="380" t="str">
        <f t="shared" si="265"/>
        <v/>
      </c>
      <c r="AD136" s="356" t="str">
        <f>IF('Marks Entry'!R138="","",'Marks Entry'!R138)</f>
        <v/>
      </c>
      <c r="AE136" s="380" t="str">
        <f t="shared" si="266"/>
        <v/>
      </c>
      <c r="AF136" s="377" t="str">
        <f>IF(AND($B136="NSO",$E136=""),"",IF(AND('Marks Entry'!S138="AB"),"AB",IF(AND('Marks Entry'!S138="ML"),"RE",IF('Marks Entry'!S138="","",ROUNDUP('Marks Entry'!S138*30/100,0)))))</f>
        <v/>
      </c>
      <c r="AG136" s="381" t="str">
        <f t="shared" si="267"/>
        <v/>
      </c>
      <c r="AH136" s="361">
        <f t="shared" si="268"/>
        <v>0</v>
      </c>
      <c r="AI136" s="361">
        <f t="shared" si="269"/>
        <v>0</v>
      </c>
      <c r="AJ136" s="362" t="str">
        <f t="shared" si="270"/>
        <v/>
      </c>
      <c r="AK136" s="361" t="str">
        <f t="shared" si="271"/>
        <v/>
      </c>
      <c r="AL136" s="361" t="str">
        <f t="shared" si="272"/>
        <v/>
      </c>
      <c r="AM136" s="361" t="str">
        <f t="shared" si="273"/>
        <v/>
      </c>
      <c r="AN136" s="363" t="str">
        <f>IF('Marks Entry'!T138="","",'Marks Entry'!T138)</f>
        <v/>
      </c>
      <c r="AO136" s="356" t="str">
        <f>IF('Marks Entry'!V138="","",'Marks Entry'!V138)</f>
        <v/>
      </c>
      <c r="AP136" s="356" t="str">
        <f>IF('Marks Entry'!W138="","",'Marks Entry'!W138)</f>
        <v/>
      </c>
      <c r="AQ136" s="356" t="str">
        <f>IF('Marks Entry'!X138="","",'Marks Entry'!X138)</f>
        <v/>
      </c>
      <c r="AR136" s="357" t="str">
        <f t="shared" si="274"/>
        <v/>
      </c>
      <c r="AS136" s="380" t="str">
        <f t="shared" si="275"/>
        <v/>
      </c>
      <c r="AT136" s="356" t="str">
        <f>IF('Marks Entry'!Y138="","",'Marks Entry'!Y138)</f>
        <v/>
      </c>
      <c r="AU136" s="356" t="str">
        <f>IF('Marks Entry'!Z138="","",'Marks Entry'!Z138)</f>
        <v/>
      </c>
      <c r="AV136" s="356" t="str">
        <f t="shared" si="276"/>
        <v/>
      </c>
      <c r="AW136" s="380" t="str">
        <f t="shared" si="277"/>
        <v/>
      </c>
      <c r="AX136" s="377" t="str">
        <f>IF(AND($B136="NSO",$E136=""),"",IF(AND('Marks Entry'!AA138="AB",'Marks Entry'!AB138="AB"),"AB",IF(AND('Marks Entry'!AA138="ML",'Marks Entry'!AB138="ML"),"RE",IF('Marks Entry'!AA138="","",ROUNDUP(('Marks Entry'!AA138+'Marks Entry'!AB138)*30/100,0)))))</f>
        <v/>
      </c>
      <c r="AY136" s="381" t="str">
        <f t="shared" si="278"/>
        <v/>
      </c>
      <c r="AZ136" s="361">
        <f t="shared" si="279"/>
        <v>0</v>
      </c>
      <c r="BA136" s="361">
        <f t="shared" si="280"/>
        <v>0</v>
      </c>
      <c r="BB136" s="362" t="str">
        <f t="shared" si="281"/>
        <v/>
      </c>
      <c r="BC136" s="361" t="str">
        <f t="shared" si="282"/>
        <v/>
      </c>
      <c r="BD136" s="361" t="str">
        <f t="shared" si="283"/>
        <v/>
      </c>
      <c r="BE136" s="361" t="str">
        <f t="shared" si="284"/>
        <v/>
      </c>
      <c r="BF136" s="363" t="str">
        <f>IF('Marks Entry'!AC138="","",'Marks Entry'!AC138)</f>
        <v/>
      </c>
      <c r="BG136" s="356" t="str">
        <f>IF('Marks Entry'!AE138="","",'Marks Entry'!AE138)</f>
        <v/>
      </c>
      <c r="BH136" s="356" t="str">
        <f>IF('Marks Entry'!AF138="","",'Marks Entry'!AF138)</f>
        <v/>
      </c>
      <c r="BI136" s="356" t="str">
        <f>IF('Marks Entry'!AG138="","",'Marks Entry'!AG138)</f>
        <v/>
      </c>
      <c r="BJ136" s="357" t="str">
        <f t="shared" si="285"/>
        <v/>
      </c>
      <c r="BK136" s="380" t="str">
        <f t="shared" si="286"/>
        <v/>
      </c>
      <c r="BL136" s="356" t="str">
        <f>IF('Marks Entry'!AH138="","",'Marks Entry'!AH138)</f>
        <v/>
      </c>
      <c r="BM136" s="356" t="str">
        <f>IF('Marks Entry'!AI138="","",'Marks Entry'!AI138)</f>
        <v/>
      </c>
      <c r="BN136" s="356" t="str">
        <f t="shared" si="287"/>
        <v/>
      </c>
      <c r="BO136" s="380" t="str">
        <f t="shared" si="288"/>
        <v/>
      </c>
      <c r="BP136" s="377" t="str">
        <f>IF(AND($B136="NSO",$E136=""),"",IF(AND('Marks Entry'!AJ138="AB",'Marks Entry'!AK138="AB"),"AB",IF(AND('Marks Entry'!AJ138="ML",'Marks Entry'!AK138="ML"),"RE",IF('Marks Entry'!AJ138="","",ROUNDUP(('Marks Entry'!AJ138+'Marks Entry'!AK138)*30/100,0)))))</f>
        <v/>
      </c>
      <c r="BQ136" s="381" t="str">
        <f t="shared" si="289"/>
        <v/>
      </c>
      <c r="BR136" s="361">
        <f t="shared" si="290"/>
        <v>0</v>
      </c>
      <c r="BS136" s="361">
        <f t="shared" si="291"/>
        <v>0</v>
      </c>
      <c r="BT136" s="362" t="str">
        <f t="shared" si="292"/>
        <v/>
      </c>
      <c r="BU136" s="361" t="str">
        <f t="shared" si="293"/>
        <v/>
      </c>
      <c r="BV136" s="361" t="str">
        <f t="shared" si="294"/>
        <v/>
      </c>
      <c r="BW136" s="361" t="str">
        <f t="shared" si="295"/>
        <v/>
      </c>
      <c r="BX136" s="363" t="str">
        <f>IF('Marks Entry'!AL138="","",'Marks Entry'!AL138)</f>
        <v/>
      </c>
      <c r="BY136" s="356" t="str">
        <f>IF('Marks Entry'!AN138="","",'Marks Entry'!AN138)</f>
        <v/>
      </c>
      <c r="BZ136" s="356" t="str">
        <f>IF('Marks Entry'!AO138="","",'Marks Entry'!AO138)</f>
        <v/>
      </c>
      <c r="CA136" s="356" t="str">
        <f>IF('Marks Entry'!AP138="","",'Marks Entry'!AP138)</f>
        <v/>
      </c>
      <c r="CB136" s="357" t="str">
        <f t="shared" si="296"/>
        <v/>
      </c>
      <c r="CC136" s="380" t="str">
        <f t="shared" si="297"/>
        <v/>
      </c>
      <c r="CD136" s="356" t="str">
        <f>IF('Marks Entry'!AQ138="","",'Marks Entry'!AQ138)</f>
        <v/>
      </c>
      <c r="CE136" s="356" t="str">
        <f>IF('Marks Entry'!AR138="","",'Marks Entry'!AR138)</f>
        <v/>
      </c>
      <c r="CF136" s="356" t="str">
        <f t="shared" si="298"/>
        <v/>
      </c>
      <c r="CG136" s="380" t="str">
        <f t="shared" si="299"/>
        <v/>
      </c>
      <c r="CH136" s="377" t="str">
        <f>IF(AND($B136="NSO",$E136=""),"",IF(AND('Marks Entry'!AS138="AB",'Marks Entry'!AT138="AB"),"AB",IF(AND('Marks Entry'!AS138="ML",'Marks Entry'!AT138="ML"),"RE",IF('Marks Entry'!AS138="","",ROUNDUP(('Marks Entry'!AS138+'Marks Entry'!AT138)*30/100,0)))))</f>
        <v/>
      </c>
      <c r="CI136" s="381" t="str">
        <f t="shared" si="300"/>
        <v/>
      </c>
      <c r="CJ136" s="361">
        <f t="shared" si="301"/>
        <v>0</v>
      </c>
      <c r="CK136" s="361">
        <f t="shared" si="302"/>
        <v>0</v>
      </c>
      <c r="CL136" s="362" t="str">
        <f t="shared" si="303"/>
        <v/>
      </c>
      <c r="CM136" s="361" t="str">
        <f t="shared" si="304"/>
        <v/>
      </c>
      <c r="CN136" s="361" t="str">
        <f t="shared" si="305"/>
        <v/>
      </c>
      <c r="CO136" s="361" t="str">
        <f t="shared" si="306"/>
        <v/>
      </c>
      <c r="CP136" s="363" t="str">
        <f>IF('Marks Entry'!AU138="","",'Marks Entry'!AU138)</f>
        <v/>
      </c>
      <c r="CQ136" s="356" t="str">
        <f>IF('Marks Entry'!AW138="","",'Marks Entry'!AW138)</f>
        <v/>
      </c>
      <c r="CR136" s="356" t="str">
        <f>IF('Marks Entry'!AX138="","",'Marks Entry'!AX138)</f>
        <v/>
      </c>
      <c r="CS136" s="356" t="str">
        <f>IF('Marks Entry'!AY138="","",'Marks Entry'!AY138)</f>
        <v/>
      </c>
      <c r="CT136" s="357" t="str">
        <f t="shared" si="307"/>
        <v/>
      </c>
      <c r="CU136" s="380" t="str">
        <f t="shared" si="308"/>
        <v/>
      </c>
      <c r="CV136" s="356" t="str">
        <f>IF('Marks Entry'!AZ138="","",'Marks Entry'!AZ138)</f>
        <v/>
      </c>
      <c r="CW136" s="356" t="str">
        <f>IF('Marks Entry'!BA138="","",'Marks Entry'!BA138)</f>
        <v/>
      </c>
      <c r="CX136" s="356" t="str">
        <f t="shared" si="309"/>
        <v/>
      </c>
      <c r="CY136" s="380" t="str">
        <f t="shared" si="310"/>
        <v/>
      </c>
      <c r="CZ136" s="377" t="str">
        <f>IF(AND($B136="NSO",$E136=""),"",IF(AND('Marks Entry'!BB138="AB",'Marks Entry'!BC138="AB"),"AB",IF(AND('Marks Entry'!BB138="ML",'Marks Entry'!BC138="ML"),"RE",IF('Marks Entry'!BB138="","",ROUNDUP(('Marks Entry'!BB138+'Marks Entry'!BC138)*30/100,0)))))</f>
        <v/>
      </c>
      <c r="DA136" s="381" t="str">
        <f t="shared" si="311"/>
        <v/>
      </c>
      <c r="DB136" s="361">
        <f t="shared" si="312"/>
        <v>0</v>
      </c>
      <c r="DC136" s="361">
        <f t="shared" si="313"/>
        <v>0</v>
      </c>
      <c r="DD136" s="362" t="str">
        <f t="shared" si="314"/>
        <v/>
      </c>
      <c r="DE136" s="361" t="str">
        <f t="shared" si="315"/>
        <v/>
      </c>
      <c r="DF136" s="361" t="str">
        <f t="shared" si="316"/>
        <v/>
      </c>
      <c r="DG136" s="361" t="str">
        <f t="shared" si="317"/>
        <v/>
      </c>
      <c r="DH136" s="361">
        <f t="shared" si="318"/>
        <v>0</v>
      </c>
      <c r="DI136" s="382" t="str">
        <f t="shared" si="319"/>
        <v/>
      </c>
      <c r="DJ136" s="382" t="str">
        <f t="shared" si="320"/>
        <v/>
      </c>
      <c r="DK136" s="382" t="str">
        <f t="shared" si="321"/>
        <v/>
      </c>
      <c r="DL136" s="382" t="str">
        <f t="shared" si="322"/>
        <v/>
      </c>
      <c r="DM136" s="382" t="str">
        <f t="shared" si="323"/>
        <v/>
      </c>
      <c r="DN136" s="382" t="str">
        <f t="shared" si="324"/>
        <v/>
      </c>
      <c r="DO136" s="365">
        <f t="shared" si="325"/>
        <v>0</v>
      </c>
      <c r="DP136" s="365">
        <f t="shared" si="326"/>
        <v>0</v>
      </c>
      <c r="DQ136" s="365">
        <f t="shared" si="327"/>
        <v>0</v>
      </c>
      <c r="DR136" s="365">
        <f t="shared" si="328"/>
        <v>0</v>
      </c>
      <c r="DS136" s="365">
        <f t="shared" si="329"/>
        <v>0</v>
      </c>
      <c r="DT136" s="383" t="str">
        <f t="shared" si="330"/>
        <v/>
      </c>
      <c r="DU136" s="482" t="str">
        <f>IF('Marks Entry'!BD138="","",'Marks Entry'!BD138)</f>
        <v/>
      </c>
      <c r="DV136" s="482" t="str">
        <f>IF('Marks Entry'!BE138="","",'Marks Entry'!BE138)</f>
        <v/>
      </c>
      <c r="DW136" s="482" t="str">
        <f>IF('Marks Entry'!BF138="","",'Marks Entry'!BF138)</f>
        <v/>
      </c>
      <c r="DX136" s="384" t="str">
        <f t="shared" si="331"/>
        <v/>
      </c>
      <c r="DY136" s="356" t="str">
        <f t="shared" si="332"/>
        <v/>
      </c>
      <c r="DZ136" s="385" t="str">
        <f t="shared" si="333"/>
        <v/>
      </c>
      <c r="EA136" s="356" t="str">
        <f t="shared" si="334"/>
        <v/>
      </c>
      <c r="EB136" s="385" t="str">
        <f t="shared" si="335"/>
        <v/>
      </c>
      <c r="EC136" s="356" t="str">
        <f t="shared" si="336"/>
        <v/>
      </c>
      <c r="ED136" s="356" t="str">
        <f t="shared" si="337"/>
        <v/>
      </c>
      <c r="EE136" s="356" t="str">
        <f t="shared" si="338"/>
        <v/>
      </c>
      <c r="EF136" s="386" t="str">
        <f t="shared" si="339"/>
        <v/>
      </c>
      <c r="EG136" s="385" t="str">
        <f t="shared" si="340"/>
        <v/>
      </c>
      <c r="EH136" s="356" t="str">
        <f t="shared" si="341"/>
        <v/>
      </c>
      <c r="EI136" s="356" t="str">
        <f t="shared" si="342"/>
        <v/>
      </c>
      <c r="EJ136" s="356" t="str">
        <f t="shared" si="343"/>
        <v/>
      </c>
      <c r="EK136" s="356" t="str">
        <f t="shared" si="344"/>
        <v/>
      </c>
      <c r="EL136" s="385" t="str">
        <f t="shared" si="345"/>
        <v/>
      </c>
      <c r="EM136" s="356" t="str">
        <f t="shared" si="346"/>
        <v/>
      </c>
      <c r="EN136" s="356" t="str">
        <f t="shared" si="347"/>
        <v/>
      </c>
      <c r="EO136" s="356" t="str">
        <f t="shared" si="348"/>
        <v/>
      </c>
      <c r="EP136" s="356" t="str">
        <f t="shared" si="349"/>
        <v/>
      </c>
      <c r="EQ136" s="385" t="str">
        <f t="shared" si="350"/>
        <v/>
      </c>
      <c r="ER136" s="356" t="str">
        <f t="shared" si="351"/>
        <v/>
      </c>
      <c r="ES136" s="356" t="str">
        <f t="shared" si="352"/>
        <v/>
      </c>
      <c r="ET136" s="356" t="str">
        <f t="shared" si="353"/>
        <v/>
      </c>
      <c r="EU136" s="356" t="str">
        <f t="shared" si="354"/>
        <v/>
      </c>
      <c r="EV136" s="385" t="str">
        <f t="shared" si="355"/>
        <v/>
      </c>
      <c r="EW136" s="385" t="str">
        <f t="shared" si="356"/>
        <v/>
      </c>
      <c r="EX136" s="387" t="str">
        <f>IF('Student DATA Entry'!I133="","",'Student DATA Entry'!I133)</f>
        <v/>
      </c>
      <c r="EY136" s="388" t="str">
        <f>IF('Student DATA Entry'!J133="","",'Student DATA Entry'!J133)</f>
        <v/>
      </c>
      <c r="EZ136" s="373" t="str">
        <f t="shared" si="357"/>
        <v xml:space="preserve">      </v>
      </c>
      <c r="FA136" s="373" t="str">
        <f t="shared" si="358"/>
        <v xml:space="preserve">      </v>
      </c>
      <c r="FB136" s="373" t="str">
        <f t="shared" si="359"/>
        <v xml:space="preserve">      </v>
      </c>
      <c r="FC136" s="373" t="str">
        <f t="shared" si="360"/>
        <v xml:space="preserve">              </v>
      </c>
      <c r="FD136" s="373" t="str">
        <f t="shared" si="361"/>
        <v xml:space="preserve"> </v>
      </c>
      <c r="FE136" s="484" t="str">
        <f t="shared" si="362"/>
        <v/>
      </c>
      <c r="FF136" s="390" t="str">
        <f t="shared" si="363"/>
        <v/>
      </c>
      <c r="FG136" s="483" t="str">
        <f t="shared" si="364"/>
        <v/>
      </c>
      <c r="FH136" s="392" t="str">
        <f t="shared" si="253"/>
        <v/>
      </c>
      <c r="FI136" s="482" t="str">
        <f t="shared" si="365"/>
        <v/>
      </c>
    </row>
    <row r="137" spans="1:165" s="393" customFormat="1" ht="22" customHeight="1">
      <c r="A137" s="375">
        <v>132</v>
      </c>
      <c r="B137" s="376" t="str">
        <f>IF('Marks Entry'!B139="","",VALUE('Marks Entry'!B139))</f>
        <v/>
      </c>
      <c r="C137" s="377" t="str">
        <f>IF('Marks Entry'!C139="","",'Marks Entry'!C139)</f>
        <v/>
      </c>
      <c r="D137" s="378" t="str">
        <f>IF('Marks Entry'!D139="","",'Marks Entry'!D139)</f>
        <v/>
      </c>
      <c r="E137" s="379" t="str">
        <f>IF('Marks Entry'!E139="","",'Marks Entry'!E139)</f>
        <v/>
      </c>
      <c r="F137" s="379" t="str">
        <f>IF('Marks Entry'!F139="","",'Marks Entry'!F139)</f>
        <v/>
      </c>
      <c r="G137" s="379" t="str">
        <f>IF('Marks Entry'!G139="","",'Marks Entry'!G139)</f>
        <v/>
      </c>
      <c r="H137" s="356" t="str">
        <f>IF('Marks Entry'!H139="","",'Marks Entry'!H139)</f>
        <v/>
      </c>
      <c r="I137" s="356" t="str">
        <f>IF('Marks Entry'!I139="","",'Marks Entry'!I139)</f>
        <v/>
      </c>
      <c r="J137" s="356" t="str">
        <f>IF('Marks Entry'!J139="","",'Marks Entry'!J139)</f>
        <v/>
      </c>
      <c r="K137" s="356" t="str">
        <f>IF('Marks Entry'!K139="","",'Marks Entry'!K139)</f>
        <v/>
      </c>
      <c r="L137" s="356" t="str">
        <f>IF('Marks Entry'!L139="","",'Marks Entry'!L139)</f>
        <v/>
      </c>
      <c r="M137" s="357" t="str">
        <f t="shared" si="254"/>
        <v/>
      </c>
      <c r="N137" s="380" t="str">
        <f t="shared" si="255"/>
        <v/>
      </c>
      <c r="O137" s="356" t="str">
        <f>IF('Marks Entry'!M139="","",'Marks Entry'!M139)</f>
        <v/>
      </c>
      <c r="P137" s="380" t="str">
        <f t="shared" si="256"/>
        <v/>
      </c>
      <c r="Q137" s="377" t="str">
        <f>IF(AND($B137="NSO",$E137="",O137=""),"",IF(AND('Marks Entry'!N139="AB"),"AB",IF(AND('Marks Entry'!N139="ML"),"RE",IF('Marks Entry'!N139="","",ROUNDUP('Marks Entry'!N139*30/100,0)))))</f>
        <v/>
      </c>
      <c r="R137" s="381" t="str">
        <f t="shared" si="257"/>
        <v/>
      </c>
      <c r="S137" s="361">
        <f t="shared" si="258"/>
        <v>0</v>
      </c>
      <c r="T137" s="361">
        <f t="shared" si="259"/>
        <v>0</v>
      </c>
      <c r="U137" s="362" t="str">
        <f t="shared" si="260"/>
        <v/>
      </c>
      <c r="V137" s="361" t="str">
        <f t="shared" si="261"/>
        <v/>
      </c>
      <c r="W137" s="361" t="str">
        <f t="shared" si="262"/>
        <v/>
      </c>
      <c r="X137" s="361" t="str">
        <f t="shared" si="263"/>
        <v/>
      </c>
      <c r="Y137" s="356" t="str">
        <f>IF('Marks Entry'!O139="","",'Marks Entry'!O139)</f>
        <v/>
      </c>
      <c r="Z137" s="356" t="str">
        <f>IF('Marks Entry'!P139="","",'Marks Entry'!P139)</f>
        <v/>
      </c>
      <c r="AA137" s="356" t="str">
        <f>IF('Marks Entry'!Q139="","",'Marks Entry'!Q139)</f>
        <v/>
      </c>
      <c r="AB137" s="357" t="str">
        <f t="shared" si="264"/>
        <v/>
      </c>
      <c r="AC137" s="380" t="str">
        <f t="shared" si="265"/>
        <v/>
      </c>
      <c r="AD137" s="356" t="str">
        <f>IF('Marks Entry'!R139="","",'Marks Entry'!R139)</f>
        <v/>
      </c>
      <c r="AE137" s="380" t="str">
        <f t="shared" si="266"/>
        <v/>
      </c>
      <c r="AF137" s="377" t="str">
        <f>IF(AND($B137="NSO",$E137=""),"",IF(AND('Marks Entry'!S139="AB"),"AB",IF(AND('Marks Entry'!S139="ML"),"RE",IF('Marks Entry'!S139="","",ROUNDUP('Marks Entry'!S139*30/100,0)))))</f>
        <v/>
      </c>
      <c r="AG137" s="381" t="str">
        <f t="shared" si="267"/>
        <v/>
      </c>
      <c r="AH137" s="361">
        <f t="shared" si="268"/>
        <v>0</v>
      </c>
      <c r="AI137" s="361">
        <f t="shared" si="269"/>
        <v>0</v>
      </c>
      <c r="AJ137" s="362" t="str">
        <f t="shared" si="270"/>
        <v/>
      </c>
      <c r="AK137" s="361" t="str">
        <f t="shared" si="271"/>
        <v/>
      </c>
      <c r="AL137" s="361" t="str">
        <f t="shared" si="272"/>
        <v/>
      </c>
      <c r="AM137" s="361" t="str">
        <f t="shared" si="273"/>
        <v/>
      </c>
      <c r="AN137" s="363" t="str">
        <f>IF('Marks Entry'!T139="","",'Marks Entry'!T139)</f>
        <v/>
      </c>
      <c r="AO137" s="356" t="str">
        <f>IF('Marks Entry'!V139="","",'Marks Entry'!V139)</f>
        <v/>
      </c>
      <c r="AP137" s="356" t="str">
        <f>IF('Marks Entry'!W139="","",'Marks Entry'!W139)</f>
        <v/>
      </c>
      <c r="AQ137" s="356" t="str">
        <f>IF('Marks Entry'!X139="","",'Marks Entry'!X139)</f>
        <v/>
      </c>
      <c r="AR137" s="357" t="str">
        <f t="shared" si="274"/>
        <v/>
      </c>
      <c r="AS137" s="380" t="str">
        <f t="shared" si="275"/>
        <v/>
      </c>
      <c r="AT137" s="356" t="str">
        <f>IF('Marks Entry'!Y139="","",'Marks Entry'!Y139)</f>
        <v/>
      </c>
      <c r="AU137" s="356" t="str">
        <f>IF('Marks Entry'!Z139="","",'Marks Entry'!Z139)</f>
        <v/>
      </c>
      <c r="AV137" s="356" t="str">
        <f t="shared" si="276"/>
        <v/>
      </c>
      <c r="AW137" s="380" t="str">
        <f t="shared" si="277"/>
        <v/>
      </c>
      <c r="AX137" s="377" t="str">
        <f>IF(AND($B137="NSO",$E137=""),"",IF(AND('Marks Entry'!AA139="AB",'Marks Entry'!AB139="AB"),"AB",IF(AND('Marks Entry'!AA139="ML",'Marks Entry'!AB139="ML"),"RE",IF('Marks Entry'!AA139="","",ROUNDUP(('Marks Entry'!AA139+'Marks Entry'!AB139)*30/100,0)))))</f>
        <v/>
      </c>
      <c r="AY137" s="381" t="str">
        <f t="shared" si="278"/>
        <v/>
      </c>
      <c r="AZ137" s="361">
        <f t="shared" si="279"/>
        <v>0</v>
      </c>
      <c r="BA137" s="361">
        <f t="shared" si="280"/>
        <v>0</v>
      </c>
      <c r="BB137" s="362" t="str">
        <f t="shared" si="281"/>
        <v/>
      </c>
      <c r="BC137" s="361" t="str">
        <f t="shared" si="282"/>
        <v/>
      </c>
      <c r="BD137" s="361" t="str">
        <f t="shared" si="283"/>
        <v/>
      </c>
      <c r="BE137" s="361" t="str">
        <f t="shared" si="284"/>
        <v/>
      </c>
      <c r="BF137" s="363" t="str">
        <f>IF('Marks Entry'!AC139="","",'Marks Entry'!AC139)</f>
        <v/>
      </c>
      <c r="BG137" s="356" t="str">
        <f>IF('Marks Entry'!AE139="","",'Marks Entry'!AE139)</f>
        <v/>
      </c>
      <c r="BH137" s="356" t="str">
        <f>IF('Marks Entry'!AF139="","",'Marks Entry'!AF139)</f>
        <v/>
      </c>
      <c r="BI137" s="356" t="str">
        <f>IF('Marks Entry'!AG139="","",'Marks Entry'!AG139)</f>
        <v/>
      </c>
      <c r="BJ137" s="357" t="str">
        <f t="shared" si="285"/>
        <v/>
      </c>
      <c r="BK137" s="380" t="str">
        <f t="shared" si="286"/>
        <v/>
      </c>
      <c r="BL137" s="356" t="str">
        <f>IF('Marks Entry'!AH139="","",'Marks Entry'!AH139)</f>
        <v/>
      </c>
      <c r="BM137" s="356" t="str">
        <f>IF('Marks Entry'!AI139="","",'Marks Entry'!AI139)</f>
        <v/>
      </c>
      <c r="BN137" s="356" t="str">
        <f t="shared" si="287"/>
        <v/>
      </c>
      <c r="BO137" s="380" t="str">
        <f t="shared" si="288"/>
        <v/>
      </c>
      <c r="BP137" s="377" t="str">
        <f>IF(AND($B137="NSO",$E137=""),"",IF(AND('Marks Entry'!AJ139="AB",'Marks Entry'!AK139="AB"),"AB",IF(AND('Marks Entry'!AJ139="ML",'Marks Entry'!AK139="ML"),"RE",IF('Marks Entry'!AJ139="","",ROUNDUP(('Marks Entry'!AJ139+'Marks Entry'!AK139)*30/100,0)))))</f>
        <v/>
      </c>
      <c r="BQ137" s="381" t="str">
        <f t="shared" si="289"/>
        <v/>
      </c>
      <c r="BR137" s="361">
        <f t="shared" si="290"/>
        <v>0</v>
      </c>
      <c r="BS137" s="361">
        <f t="shared" si="291"/>
        <v>0</v>
      </c>
      <c r="BT137" s="362" t="str">
        <f t="shared" si="292"/>
        <v/>
      </c>
      <c r="BU137" s="361" t="str">
        <f t="shared" si="293"/>
        <v/>
      </c>
      <c r="BV137" s="361" t="str">
        <f t="shared" si="294"/>
        <v/>
      </c>
      <c r="BW137" s="361" t="str">
        <f t="shared" si="295"/>
        <v/>
      </c>
      <c r="BX137" s="363" t="str">
        <f>IF('Marks Entry'!AL139="","",'Marks Entry'!AL139)</f>
        <v/>
      </c>
      <c r="BY137" s="356" t="str">
        <f>IF('Marks Entry'!AN139="","",'Marks Entry'!AN139)</f>
        <v/>
      </c>
      <c r="BZ137" s="356" t="str">
        <f>IF('Marks Entry'!AO139="","",'Marks Entry'!AO139)</f>
        <v/>
      </c>
      <c r="CA137" s="356" t="str">
        <f>IF('Marks Entry'!AP139="","",'Marks Entry'!AP139)</f>
        <v/>
      </c>
      <c r="CB137" s="357" t="str">
        <f t="shared" si="296"/>
        <v/>
      </c>
      <c r="CC137" s="380" t="str">
        <f t="shared" si="297"/>
        <v/>
      </c>
      <c r="CD137" s="356" t="str">
        <f>IF('Marks Entry'!AQ139="","",'Marks Entry'!AQ139)</f>
        <v/>
      </c>
      <c r="CE137" s="356" t="str">
        <f>IF('Marks Entry'!AR139="","",'Marks Entry'!AR139)</f>
        <v/>
      </c>
      <c r="CF137" s="356" t="str">
        <f t="shared" si="298"/>
        <v/>
      </c>
      <c r="CG137" s="380" t="str">
        <f t="shared" si="299"/>
        <v/>
      </c>
      <c r="CH137" s="377" t="str">
        <f>IF(AND($B137="NSO",$E137=""),"",IF(AND('Marks Entry'!AS139="AB",'Marks Entry'!AT139="AB"),"AB",IF(AND('Marks Entry'!AS139="ML",'Marks Entry'!AT139="ML"),"RE",IF('Marks Entry'!AS139="","",ROUNDUP(('Marks Entry'!AS139+'Marks Entry'!AT139)*30/100,0)))))</f>
        <v/>
      </c>
      <c r="CI137" s="381" t="str">
        <f t="shared" si="300"/>
        <v/>
      </c>
      <c r="CJ137" s="361">
        <f t="shared" si="301"/>
        <v>0</v>
      </c>
      <c r="CK137" s="361">
        <f t="shared" si="302"/>
        <v>0</v>
      </c>
      <c r="CL137" s="362" t="str">
        <f t="shared" si="303"/>
        <v/>
      </c>
      <c r="CM137" s="361" t="str">
        <f t="shared" si="304"/>
        <v/>
      </c>
      <c r="CN137" s="361" t="str">
        <f t="shared" si="305"/>
        <v/>
      </c>
      <c r="CO137" s="361" t="str">
        <f t="shared" si="306"/>
        <v/>
      </c>
      <c r="CP137" s="363" t="str">
        <f>IF('Marks Entry'!AU139="","",'Marks Entry'!AU139)</f>
        <v/>
      </c>
      <c r="CQ137" s="356" t="str">
        <f>IF('Marks Entry'!AW139="","",'Marks Entry'!AW139)</f>
        <v/>
      </c>
      <c r="CR137" s="356" t="str">
        <f>IF('Marks Entry'!AX139="","",'Marks Entry'!AX139)</f>
        <v/>
      </c>
      <c r="CS137" s="356" t="str">
        <f>IF('Marks Entry'!AY139="","",'Marks Entry'!AY139)</f>
        <v/>
      </c>
      <c r="CT137" s="357" t="str">
        <f t="shared" si="307"/>
        <v/>
      </c>
      <c r="CU137" s="380" t="str">
        <f t="shared" si="308"/>
        <v/>
      </c>
      <c r="CV137" s="356" t="str">
        <f>IF('Marks Entry'!AZ139="","",'Marks Entry'!AZ139)</f>
        <v/>
      </c>
      <c r="CW137" s="356" t="str">
        <f>IF('Marks Entry'!BA139="","",'Marks Entry'!BA139)</f>
        <v/>
      </c>
      <c r="CX137" s="356" t="str">
        <f t="shared" si="309"/>
        <v/>
      </c>
      <c r="CY137" s="380" t="str">
        <f t="shared" si="310"/>
        <v/>
      </c>
      <c r="CZ137" s="377" t="str">
        <f>IF(AND($B137="NSO",$E137=""),"",IF(AND('Marks Entry'!BB139="AB",'Marks Entry'!BC139="AB"),"AB",IF(AND('Marks Entry'!BB139="ML",'Marks Entry'!BC139="ML"),"RE",IF('Marks Entry'!BB139="","",ROUNDUP(('Marks Entry'!BB139+'Marks Entry'!BC139)*30/100,0)))))</f>
        <v/>
      </c>
      <c r="DA137" s="381" t="str">
        <f t="shared" si="311"/>
        <v/>
      </c>
      <c r="DB137" s="361">
        <f t="shared" si="312"/>
        <v>0</v>
      </c>
      <c r="DC137" s="361">
        <f t="shared" si="313"/>
        <v>0</v>
      </c>
      <c r="DD137" s="362" t="str">
        <f t="shared" si="314"/>
        <v/>
      </c>
      <c r="DE137" s="361" t="str">
        <f t="shared" si="315"/>
        <v/>
      </c>
      <c r="DF137" s="361" t="str">
        <f t="shared" si="316"/>
        <v/>
      </c>
      <c r="DG137" s="361" t="str">
        <f t="shared" si="317"/>
        <v/>
      </c>
      <c r="DH137" s="361">
        <f t="shared" si="318"/>
        <v>0</v>
      </c>
      <c r="DI137" s="382" t="str">
        <f t="shared" si="319"/>
        <v/>
      </c>
      <c r="DJ137" s="382" t="str">
        <f t="shared" si="320"/>
        <v/>
      </c>
      <c r="DK137" s="382" t="str">
        <f t="shared" si="321"/>
        <v/>
      </c>
      <c r="DL137" s="382" t="str">
        <f t="shared" si="322"/>
        <v/>
      </c>
      <c r="DM137" s="382" t="str">
        <f t="shared" si="323"/>
        <v/>
      </c>
      <c r="DN137" s="382" t="str">
        <f t="shared" si="324"/>
        <v/>
      </c>
      <c r="DO137" s="365">
        <f t="shared" si="325"/>
        <v>0</v>
      </c>
      <c r="DP137" s="365">
        <f t="shared" si="326"/>
        <v>0</v>
      </c>
      <c r="DQ137" s="365">
        <f t="shared" si="327"/>
        <v>0</v>
      </c>
      <c r="DR137" s="365">
        <f t="shared" si="328"/>
        <v>0</v>
      </c>
      <c r="DS137" s="365">
        <f t="shared" si="329"/>
        <v>0</v>
      </c>
      <c r="DT137" s="383" t="str">
        <f t="shared" si="330"/>
        <v/>
      </c>
      <c r="DU137" s="482" t="str">
        <f>IF('Marks Entry'!BD139="","",'Marks Entry'!BD139)</f>
        <v/>
      </c>
      <c r="DV137" s="482" t="str">
        <f>IF('Marks Entry'!BE139="","",'Marks Entry'!BE139)</f>
        <v/>
      </c>
      <c r="DW137" s="482" t="str">
        <f>IF('Marks Entry'!BF139="","",'Marks Entry'!BF139)</f>
        <v/>
      </c>
      <c r="DX137" s="384" t="str">
        <f t="shared" si="331"/>
        <v/>
      </c>
      <c r="DY137" s="356" t="str">
        <f t="shared" si="332"/>
        <v/>
      </c>
      <c r="DZ137" s="385" t="str">
        <f t="shared" si="333"/>
        <v/>
      </c>
      <c r="EA137" s="356" t="str">
        <f t="shared" si="334"/>
        <v/>
      </c>
      <c r="EB137" s="385" t="str">
        <f t="shared" si="335"/>
        <v/>
      </c>
      <c r="EC137" s="356" t="str">
        <f t="shared" si="336"/>
        <v/>
      </c>
      <c r="ED137" s="356" t="str">
        <f t="shared" si="337"/>
        <v/>
      </c>
      <c r="EE137" s="356" t="str">
        <f t="shared" si="338"/>
        <v/>
      </c>
      <c r="EF137" s="386" t="str">
        <f t="shared" si="339"/>
        <v/>
      </c>
      <c r="EG137" s="385" t="str">
        <f t="shared" si="340"/>
        <v/>
      </c>
      <c r="EH137" s="356" t="str">
        <f t="shared" si="341"/>
        <v/>
      </c>
      <c r="EI137" s="356" t="str">
        <f t="shared" si="342"/>
        <v/>
      </c>
      <c r="EJ137" s="356" t="str">
        <f t="shared" si="343"/>
        <v/>
      </c>
      <c r="EK137" s="356" t="str">
        <f t="shared" si="344"/>
        <v/>
      </c>
      <c r="EL137" s="385" t="str">
        <f t="shared" si="345"/>
        <v/>
      </c>
      <c r="EM137" s="356" t="str">
        <f t="shared" si="346"/>
        <v/>
      </c>
      <c r="EN137" s="356" t="str">
        <f t="shared" si="347"/>
        <v/>
      </c>
      <c r="EO137" s="356" t="str">
        <f t="shared" si="348"/>
        <v/>
      </c>
      <c r="EP137" s="356" t="str">
        <f t="shared" si="349"/>
        <v/>
      </c>
      <c r="EQ137" s="385" t="str">
        <f t="shared" si="350"/>
        <v/>
      </c>
      <c r="ER137" s="356" t="str">
        <f t="shared" si="351"/>
        <v/>
      </c>
      <c r="ES137" s="356" t="str">
        <f t="shared" si="352"/>
        <v/>
      </c>
      <c r="ET137" s="356" t="str">
        <f t="shared" si="353"/>
        <v/>
      </c>
      <c r="EU137" s="356" t="str">
        <f t="shared" si="354"/>
        <v/>
      </c>
      <c r="EV137" s="385" t="str">
        <f t="shared" si="355"/>
        <v/>
      </c>
      <c r="EW137" s="385" t="str">
        <f t="shared" si="356"/>
        <v/>
      </c>
      <c r="EX137" s="387" t="str">
        <f>IF('Student DATA Entry'!I134="","",'Student DATA Entry'!I134)</f>
        <v/>
      </c>
      <c r="EY137" s="388" t="str">
        <f>IF('Student DATA Entry'!J134="","",'Student DATA Entry'!J134)</f>
        <v/>
      </c>
      <c r="EZ137" s="373" t="str">
        <f t="shared" si="357"/>
        <v xml:space="preserve">      </v>
      </c>
      <c r="FA137" s="373" t="str">
        <f t="shared" si="358"/>
        <v xml:space="preserve">      </v>
      </c>
      <c r="FB137" s="373" t="str">
        <f t="shared" si="359"/>
        <v xml:space="preserve">      </v>
      </c>
      <c r="FC137" s="373" t="str">
        <f t="shared" si="360"/>
        <v xml:space="preserve">              </v>
      </c>
      <c r="FD137" s="373" t="str">
        <f t="shared" si="361"/>
        <v xml:space="preserve"> </v>
      </c>
      <c r="FE137" s="484" t="str">
        <f t="shared" si="362"/>
        <v/>
      </c>
      <c r="FF137" s="390" t="str">
        <f t="shared" si="363"/>
        <v/>
      </c>
      <c r="FG137" s="483" t="str">
        <f t="shared" si="364"/>
        <v/>
      </c>
      <c r="FH137" s="392" t="str">
        <f t="shared" si="253"/>
        <v/>
      </c>
      <c r="FI137" s="482" t="str">
        <f t="shared" si="365"/>
        <v/>
      </c>
    </row>
    <row r="138" spans="1:165" s="393" customFormat="1" ht="22" customHeight="1">
      <c r="A138" s="375">
        <v>133</v>
      </c>
      <c r="B138" s="376" t="str">
        <f>IF('Marks Entry'!B140="","",VALUE('Marks Entry'!B140))</f>
        <v/>
      </c>
      <c r="C138" s="377" t="str">
        <f>IF('Marks Entry'!C140="","",'Marks Entry'!C140)</f>
        <v/>
      </c>
      <c r="D138" s="378" t="str">
        <f>IF('Marks Entry'!D140="","",'Marks Entry'!D140)</f>
        <v/>
      </c>
      <c r="E138" s="379" t="str">
        <f>IF('Marks Entry'!E140="","",'Marks Entry'!E140)</f>
        <v/>
      </c>
      <c r="F138" s="379" t="str">
        <f>IF('Marks Entry'!F140="","",'Marks Entry'!F140)</f>
        <v/>
      </c>
      <c r="G138" s="379" t="str">
        <f>IF('Marks Entry'!G140="","",'Marks Entry'!G140)</f>
        <v/>
      </c>
      <c r="H138" s="356" t="str">
        <f>IF('Marks Entry'!H140="","",'Marks Entry'!H140)</f>
        <v/>
      </c>
      <c r="I138" s="356" t="str">
        <f>IF('Marks Entry'!I140="","",'Marks Entry'!I140)</f>
        <v/>
      </c>
      <c r="J138" s="356" t="str">
        <f>IF('Marks Entry'!J140="","",'Marks Entry'!J140)</f>
        <v/>
      </c>
      <c r="K138" s="356" t="str">
        <f>IF('Marks Entry'!K140="","",'Marks Entry'!K140)</f>
        <v/>
      </c>
      <c r="L138" s="356" t="str">
        <f>IF('Marks Entry'!L140="","",'Marks Entry'!L140)</f>
        <v/>
      </c>
      <c r="M138" s="357" t="str">
        <f t="shared" si="254"/>
        <v/>
      </c>
      <c r="N138" s="380" t="str">
        <f t="shared" si="255"/>
        <v/>
      </c>
      <c r="O138" s="356" t="str">
        <f>IF('Marks Entry'!M140="","",'Marks Entry'!M140)</f>
        <v/>
      </c>
      <c r="P138" s="380" t="str">
        <f t="shared" si="256"/>
        <v/>
      </c>
      <c r="Q138" s="377" t="str">
        <f>IF(AND($B138="NSO",$E138="",O138=""),"",IF(AND('Marks Entry'!N140="AB"),"AB",IF(AND('Marks Entry'!N140="ML"),"RE",IF('Marks Entry'!N140="","",ROUNDUP('Marks Entry'!N140*30/100,0)))))</f>
        <v/>
      </c>
      <c r="R138" s="381" t="str">
        <f t="shared" si="257"/>
        <v/>
      </c>
      <c r="S138" s="361">
        <f t="shared" si="258"/>
        <v>0</v>
      </c>
      <c r="T138" s="361">
        <f t="shared" si="259"/>
        <v>0</v>
      </c>
      <c r="U138" s="362" t="str">
        <f t="shared" si="260"/>
        <v/>
      </c>
      <c r="V138" s="361" t="str">
        <f t="shared" si="261"/>
        <v/>
      </c>
      <c r="W138" s="361" t="str">
        <f t="shared" si="262"/>
        <v/>
      </c>
      <c r="X138" s="361" t="str">
        <f t="shared" si="263"/>
        <v/>
      </c>
      <c r="Y138" s="356" t="str">
        <f>IF('Marks Entry'!O140="","",'Marks Entry'!O140)</f>
        <v/>
      </c>
      <c r="Z138" s="356" t="str">
        <f>IF('Marks Entry'!P140="","",'Marks Entry'!P140)</f>
        <v/>
      </c>
      <c r="AA138" s="356" t="str">
        <f>IF('Marks Entry'!Q140="","",'Marks Entry'!Q140)</f>
        <v/>
      </c>
      <c r="AB138" s="357" t="str">
        <f t="shared" si="264"/>
        <v/>
      </c>
      <c r="AC138" s="380" t="str">
        <f t="shared" si="265"/>
        <v/>
      </c>
      <c r="AD138" s="356" t="str">
        <f>IF('Marks Entry'!R140="","",'Marks Entry'!R140)</f>
        <v/>
      </c>
      <c r="AE138" s="380" t="str">
        <f t="shared" si="266"/>
        <v/>
      </c>
      <c r="AF138" s="377" t="str">
        <f>IF(AND($B138="NSO",$E138=""),"",IF(AND('Marks Entry'!S140="AB"),"AB",IF(AND('Marks Entry'!S140="ML"),"RE",IF('Marks Entry'!S140="","",ROUNDUP('Marks Entry'!S140*30/100,0)))))</f>
        <v/>
      </c>
      <c r="AG138" s="381" t="str">
        <f t="shared" si="267"/>
        <v/>
      </c>
      <c r="AH138" s="361">
        <f t="shared" si="268"/>
        <v>0</v>
      </c>
      <c r="AI138" s="361">
        <f t="shared" si="269"/>
        <v>0</v>
      </c>
      <c r="AJ138" s="362" t="str">
        <f t="shared" si="270"/>
        <v/>
      </c>
      <c r="AK138" s="361" t="str">
        <f t="shared" si="271"/>
        <v/>
      </c>
      <c r="AL138" s="361" t="str">
        <f t="shared" si="272"/>
        <v/>
      </c>
      <c r="AM138" s="361" t="str">
        <f t="shared" si="273"/>
        <v/>
      </c>
      <c r="AN138" s="363" t="str">
        <f>IF('Marks Entry'!T140="","",'Marks Entry'!T140)</f>
        <v/>
      </c>
      <c r="AO138" s="356" t="str">
        <f>IF('Marks Entry'!V140="","",'Marks Entry'!V140)</f>
        <v/>
      </c>
      <c r="AP138" s="356" t="str">
        <f>IF('Marks Entry'!W140="","",'Marks Entry'!W140)</f>
        <v/>
      </c>
      <c r="AQ138" s="356" t="str">
        <f>IF('Marks Entry'!X140="","",'Marks Entry'!X140)</f>
        <v/>
      </c>
      <c r="AR138" s="357" t="str">
        <f t="shared" si="274"/>
        <v/>
      </c>
      <c r="AS138" s="380" t="str">
        <f t="shared" si="275"/>
        <v/>
      </c>
      <c r="AT138" s="356" t="str">
        <f>IF('Marks Entry'!Y140="","",'Marks Entry'!Y140)</f>
        <v/>
      </c>
      <c r="AU138" s="356" t="str">
        <f>IF('Marks Entry'!Z140="","",'Marks Entry'!Z140)</f>
        <v/>
      </c>
      <c r="AV138" s="356" t="str">
        <f t="shared" si="276"/>
        <v/>
      </c>
      <c r="AW138" s="380" t="str">
        <f t="shared" si="277"/>
        <v/>
      </c>
      <c r="AX138" s="377" t="str">
        <f>IF(AND($B138="NSO",$E138=""),"",IF(AND('Marks Entry'!AA140="AB",'Marks Entry'!AB140="AB"),"AB",IF(AND('Marks Entry'!AA140="ML",'Marks Entry'!AB140="ML"),"RE",IF('Marks Entry'!AA140="","",ROUNDUP(('Marks Entry'!AA140+'Marks Entry'!AB140)*30/100,0)))))</f>
        <v/>
      </c>
      <c r="AY138" s="381" t="str">
        <f t="shared" si="278"/>
        <v/>
      </c>
      <c r="AZ138" s="361">
        <f t="shared" si="279"/>
        <v>0</v>
      </c>
      <c r="BA138" s="361">
        <f t="shared" si="280"/>
        <v>0</v>
      </c>
      <c r="BB138" s="362" t="str">
        <f t="shared" si="281"/>
        <v/>
      </c>
      <c r="BC138" s="361" t="str">
        <f t="shared" si="282"/>
        <v/>
      </c>
      <c r="BD138" s="361" t="str">
        <f t="shared" si="283"/>
        <v/>
      </c>
      <c r="BE138" s="361" t="str">
        <f t="shared" si="284"/>
        <v/>
      </c>
      <c r="BF138" s="363" t="str">
        <f>IF('Marks Entry'!AC140="","",'Marks Entry'!AC140)</f>
        <v/>
      </c>
      <c r="BG138" s="356" t="str">
        <f>IF('Marks Entry'!AE140="","",'Marks Entry'!AE140)</f>
        <v/>
      </c>
      <c r="BH138" s="356" t="str">
        <f>IF('Marks Entry'!AF140="","",'Marks Entry'!AF140)</f>
        <v/>
      </c>
      <c r="BI138" s="356" t="str">
        <f>IF('Marks Entry'!AG140="","",'Marks Entry'!AG140)</f>
        <v/>
      </c>
      <c r="BJ138" s="357" t="str">
        <f t="shared" si="285"/>
        <v/>
      </c>
      <c r="BK138" s="380" t="str">
        <f t="shared" si="286"/>
        <v/>
      </c>
      <c r="BL138" s="356" t="str">
        <f>IF('Marks Entry'!AH140="","",'Marks Entry'!AH140)</f>
        <v/>
      </c>
      <c r="BM138" s="356" t="str">
        <f>IF('Marks Entry'!AI140="","",'Marks Entry'!AI140)</f>
        <v/>
      </c>
      <c r="BN138" s="356" t="str">
        <f t="shared" si="287"/>
        <v/>
      </c>
      <c r="BO138" s="380" t="str">
        <f t="shared" si="288"/>
        <v/>
      </c>
      <c r="BP138" s="377" t="str">
        <f>IF(AND($B138="NSO",$E138=""),"",IF(AND('Marks Entry'!AJ140="AB",'Marks Entry'!AK140="AB"),"AB",IF(AND('Marks Entry'!AJ140="ML",'Marks Entry'!AK140="ML"),"RE",IF('Marks Entry'!AJ140="","",ROUNDUP(('Marks Entry'!AJ140+'Marks Entry'!AK140)*30/100,0)))))</f>
        <v/>
      </c>
      <c r="BQ138" s="381" t="str">
        <f t="shared" si="289"/>
        <v/>
      </c>
      <c r="BR138" s="361">
        <f t="shared" si="290"/>
        <v>0</v>
      </c>
      <c r="BS138" s="361">
        <f t="shared" si="291"/>
        <v>0</v>
      </c>
      <c r="BT138" s="362" t="str">
        <f t="shared" si="292"/>
        <v/>
      </c>
      <c r="BU138" s="361" t="str">
        <f t="shared" si="293"/>
        <v/>
      </c>
      <c r="BV138" s="361" t="str">
        <f t="shared" si="294"/>
        <v/>
      </c>
      <c r="BW138" s="361" t="str">
        <f t="shared" si="295"/>
        <v/>
      </c>
      <c r="BX138" s="363" t="str">
        <f>IF('Marks Entry'!AL140="","",'Marks Entry'!AL140)</f>
        <v/>
      </c>
      <c r="BY138" s="356" t="str">
        <f>IF('Marks Entry'!AN140="","",'Marks Entry'!AN140)</f>
        <v/>
      </c>
      <c r="BZ138" s="356" t="str">
        <f>IF('Marks Entry'!AO140="","",'Marks Entry'!AO140)</f>
        <v/>
      </c>
      <c r="CA138" s="356" t="str">
        <f>IF('Marks Entry'!AP140="","",'Marks Entry'!AP140)</f>
        <v/>
      </c>
      <c r="CB138" s="357" t="str">
        <f t="shared" si="296"/>
        <v/>
      </c>
      <c r="CC138" s="380" t="str">
        <f t="shared" si="297"/>
        <v/>
      </c>
      <c r="CD138" s="356" t="str">
        <f>IF('Marks Entry'!AQ140="","",'Marks Entry'!AQ140)</f>
        <v/>
      </c>
      <c r="CE138" s="356" t="str">
        <f>IF('Marks Entry'!AR140="","",'Marks Entry'!AR140)</f>
        <v/>
      </c>
      <c r="CF138" s="356" t="str">
        <f t="shared" si="298"/>
        <v/>
      </c>
      <c r="CG138" s="380" t="str">
        <f t="shared" si="299"/>
        <v/>
      </c>
      <c r="CH138" s="377" t="str">
        <f>IF(AND($B138="NSO",$E138=""),"",IF(AND('Marks Entry'!AS140="AB",'Marks Entry'!AT140="AB"),"AB",IF(AND('Marks Entry'!AS140="ML",'Marks Entry'!AT140="ML"),"RE",IF('Marks Entry'!AS140="","",ROUNDUP(('Marks Entry'!AS140+'Marks Entry'!AT140)*30/100,0)))))</f>
        <v/>
      </c>
      <c r="CI138" s="381" t="str">
        <f t="shared" si="300"/>
        <v/>
      </c>
      <c r="CJ138" s="361">
        <f t="shared" si="301"/>
        <v>0</v>
      </c>
      <c r="CK138" s="361">
        <f t="shared" si="302"/>
        <v>0</v>
      </c>
      <c r="CL138" s="362" t="str">
        <f t="shared" si="303"/>
        <v/>
      </c>
      <c r="CM138" s="361" t="str">
        <f t="shared" si="304"/>
        <v/>
      </c>
      <c r="CN138" s="361" t="str">
        <f t="shared" si="305"/>
        <v/>
      </c>
      <c r="CO138" s="361" t="str">
        <f t="shared" si="306"/>
        <v/>
      </c>
      <c r="CP138" s="363" t="str">
        <f>IF('Marks Entry'!AU140="","",'Marks Entry'!AU140)</f>
        <v/>
      </c>
      <c r="CQ138" s="356" t="str">
        <f>IF('Marks Entry'!AW140="","",'Marks Entry'!AW140)</f>
        <v/>
      </c>
      <c r="CR138" s="356" t="str">
        <f>IF('Marks Entry'!AX140="","",'Marks Entry'!AX140)</f>
        <v/>
      </c>
      <c r="CS138" s="356" t="str">
        <f>IF('Marks Entry'!AY140="","",'Marks Entry'!AY140)</f>
        <v/>
      </c>
      <c r="CT138" s="357" t="str">
        <f t="shared" si="307"/>
        <v/>
      </c>
      <c r="CU138" s="380" t="str">
        <f t="shared" si="308"/>
        <v/>
      </c>
      <c r="CV138" s="356" t="str">
        <f>IF('Marks Entry'!AZ140="","",'Marks Entry'!AZ140)</f>
        <v/>
      </c>
      <c r="CW138" s="356" t="str">
        <f>IF('Marks Entry'!BA140="","",'Marks Entry'!BA140)</f>
        <v/>
      </c>
      <c r="CX138" s="356" t="str">
        <f t="shared" si="309"/>
        <v/>
      </c>
      <c r="CY138" s="380" t="str">
        <f t="shared" si="310"/>
        <v/>
      </c>
      <c r="CZ138" s="377" t="str">
        <f>IF(AND($B138="NSO",$E138=""),"",IF(AND('Marks Entry'!BB140="AB",'Marks Entry'!BC140="AB"),"AB",IF(AND('Marks Entry'!BB140="ML",'Marks Entry'!BC140="ML"),"RE",IF('Marks Entry'!BB140="","",ROUNDUP(('Marks Entry'!BB140+'Marks Entry'!BC140)*30/100,0)))))</f>
        <v/>
      </c>
      <c r="DA138" s="381" t="str">
        <f t="shared" si="311"/>
        <v/>
      </c>
      <c r="DB138" s="361">
        <f t="shared" si="312"/>
        <v>0</v>
      </c>
      <c r="DC138" s="361">
        <f t="shared" si="313"/>
        <v>0</v>
      </c>
      <c r="DD138" s="362" t="str">
        <f t="shared" si="314"/>
        <v/>
      </c>
      <c r="DE138" s="361" t="str">
        <f t="shared" si="315"/>
        <v/>
      </c>
      <c r="DF138" s="361" t="str">
        <f t="shared" si="316"/>
        <v/>
      </c>
      <c r="DG138" s="361" t="str">
        <f t="shared" si="317"/>
        <v/>
      </c>
      <c r="DH138" s="361">
        <f t="shared" si="318"/>
        <v>0</v>
      </c>
      <c r="DI138" s="382" t="str">
        <f t="shared" si="319"/>
        <v/>
      </c>
      <c r="DJ138" s="382" t="str">
        <f t="shared" si="320"/>
        <v/>
      </c>
      <c r="DK138" s="382" t="str">
        <f t="shared" si="321"/>
        <v/>
      </c>
      <c r="DL138" s="382" t="str">
        <f t="shared" si="322"/>
        <v/>
      </c>
      <c r="DM138" s="382" t="str">
        <f t="shared" si="323"/>
        <v/>
      </c>
      <c r="DN138" s="382" t="str">
        <f t="shared" si="324"/>
        <v/>
      </c>
      <c r="DO138" s="365">
        <f t="shared" si="325"/>
        <v>0</v>
      </c>
      <c r="DP138" s="365">
        <f t="shared" si="326"/>
        <v>0</v>
      </c>
      <c r="DQ138" s="365">
        <f t="shared" si="327"/>
        <v>0</v>
      </c>
      <c r="DR138" s="365">
        <f t="shared" si="328"/>
        <v>0</v>
      </c>
      <c r="DS138" s="365">
        <f t="shared" si="329"/>
        <v>0</v>
      </c>
      <c r="DT138" s="383" t="str">
        <f t="shared" si="330"/>
        <v/>
      </c>
      <c r="DU138" s="482" t="str">
        <f>IF('Marks Entry'!BD140="","",'Marks Entry'!BD140)</f>
        <v/>
      </c>
      <c r="DV138" s="482" t="str">
        <f>IF('Marks Entry'!BE140="","",'Marks Entry'!BE140)</f>
        <v/>
      </c>
      <c r="DW138" s="482" t="str">
        <f>IF('Marks Entry'!BF140="","",'Marks Entry'!BF140)</f>
        <v/>
      </c>
      <c r="DX138" s="384" t="str">
        <f t="shared" si="331"/>
        <v/>
      </c>
      <c r="DY138" s="356" t="str">
        <f t="shared" si="332"/>
        <v/>
      </c>
      <c r="DZ138" s="385" t="str">
        <f t="shared" si="333"/>
        <v/>
      </c>
      <c r="EA138" s="356" t="str">
        <f t="shared" si="334"/>
        <v/>
      </c>
      <c r="EB138" s="385" t="str">
        <f t="shared" si="335"/>
        <v/>
      </c>
      <c r="EC138" s="356" t="str">
        <f t="shared" si="336"/>
        <v/>
      </c>
      <c r="ED138" s="356" t="str">
        <f t="shared" si="337"/>
        <v/>
      </c>
      <c r="EE138" s="356" t="str">
        <f t="shared" si="338"/>
        <v/>
      </c>
      <c r="EF138" s="386" t="str">
        <f t="shared" si="339"/>
        <v/>
      </c>
      <c r="EG138" s="385" t="str">
        <f t="shared" si="340"/>
        <v/>
      </c>
      <c r="EH138" s="356" t="str">
        <f t="shared" si="341"/>
        <v/>
      </c>
      <c r="EI138" s="356" t="str">
        <f t="shared" si="342"/>
        <v/>
      </c>
      <c r="EJ138" s="356" t="str">
        <f t="shared" si="343"/>
        <v/>
      </c>
      <c r="EK138" s="356" t="str">
        <f t="shared" si="344"/>
        <v/>
      </c>
      <c r="EL138" s="385" t="str">
        <f t="shared" si="345"/>
        <v/>
      </c>
      <c r="EM138" s="356" t="str">
        <f t="shared" si="346"/>
        <v/>
      </c>
      <c r="EN138" s="356" t="str">
        <f t="shared" si="347"/>
        <v/>
      </c>
      <c r="EO138" s="356" t="str">
        <f t="shared" si="348"/>
        <v/>
      </c>
      <c r="EP138" s="356" t="str">
        <f t="shared" si="349"/>
        <v/>
      </c>
      <c r="EQ138" s="385" t="str">
        <f t="shared" si="350"/>
        <v/>
      </c>
      <c r="ER138" s="356" t="str">
        <f t="shared" si="351"/>
        <v/>
      </c>
      <c r="ES138" s="356" t="str">
        <f t="shared" si="352"/>
        <v/>
      </c>
      <c r="ET138" s="356" t="str">
        <f t="shared" si="353"/>
        <v/>
      </c>
      <c r="EU138" s="356" t="str">
        <f t="shared" si="354"/>
        <v/>
      </c>
      <c r="EV138" s="385" t="str">
        <f t="shared" si="355"/>
        <v/>
      </c>
      <c r="EW138" s="385" t="str">
        <f t="shared" si="356"/>
        <v/>
      </c>
      <c r="EX138" s="387" t="str">
        <f>IF('Student DATA Entry'!I135="","",'Student DATA Entry'!I135)</f>
        <v/>
      </c>
      <c r="EY138" s="388" t="str">
        <f>IF('Student DATA Entry'!J135="","",'Student DATA Entry'!J135)</f>
        <v/>
      </c>
      <c r="EZ138" s="373" t="str">
        <f t="shared" si="357"/>
        <v xml:space="preserve">      </v>
      </c>
      <c r="FA138" s="373" t="str">
        <f t="shared" si="358"/>
        <v xml:space="preserve">      </v>
      </c>
      <c r="FB138" s="373" t="str">
        <f t="shared" si="359"/>
        <v xml:space="preserve">      </v>
      </c>
      <c r="FC138" s="373" t="str">
        <f t="shared" si="360"/>
        <v xml:space="preserve">              </v>
      </c>
      <c r="FD138" s="373" t="str">
        <f t="shared" si="361"/>
        <v xml:space="preserve"> </v>
      </c>
      <c r="FE138" s="484" t="str">
        <f t="shared" si="362"/>
        <v/>
      </c>
      <c r="FF138" s="390" t="str">
        <f t="shared" si="363"/>
        <v/>
      </c>
      <c r="FG138" s="483" t="str">
        <f t="shared" si="364"/>
        <v/>
      </c>
      <c r="FH138" s="392" t="str">
        <f t="shared" si="253"/>
        <v/>
      </c>
      <c r="FI138" s="482" t="str">
        <f t="shared" si="365"/>
        <v/>
      </c>
    </row>
    <row r="139" spans="1:165" s="393" customFormat="1" ht="22" customHeight="1">
      <c r="A139" s="375">
        <v>134</v>
      </c>
      <c r="B139" s="376" t="str">
        <f>IF('Marks Entry'!B141="","",VALUE('Marks Entry'!B141))</f>
        <v/>
      </c>
      <c r="C139" s="377" t="str">
        <f>IF('Marks Entry'!C141="","",'Marks Entry'!C141)</f>
        <v/>
      </c>
      <c r="D139" s="378" t="str">
        <f>IF('Marks Entry'!D141="","",'Marks Entry'!D141)</f>
        <v/>
      </c>
      <c r="E139" s="379" t="str">
        <f>IF('Marks Entry'!E141="","",'Marks Entry'!E141)</f>
        <v/>
      </c>
      <c r="F139" s="379" t="str">
        <f>IF('Marks Entry'!F141="","",'Marks Entry'!F141)</f>
        <v/>
      </c>
      <c r="G139" s="379" t="str">
        <f>IF('Marks Entry'!G141="","",'Marks Entry'!G141)</f>
        <v/>
      </c>
      <c r="H139" s="356" t="str">
        <f>IF('Marks Entry'!H141="","",'Marks Entry'!H141)</f>
        <v/>
      </c>
      <c r="I139" s="356" t="str">
        <f>IF('Marks Entry'!I141="","",'Marks Entry'!I141)</f>
        <v/>
      </c>
      <c r="J139" s="356" t="str">
        <f>IF('Marks Entry'!J141="","",'Marks Entry'!J141)</f>
        <v/>
      </c>
      <c r="K139" s="356" t="str">
        <f>IF('Marks Entry'!K141="","",'Marks Entry'!K141)</f>
        <v/>
      </c>
      <c r="L139" s="356" t="str">
        <f>IF('Marks Entry'!L141="","",'Marks Entry'!L141)</f>
        <v/>
      </c>
      <c r="M139" s="357" t="str">
        <f t="shared" si="254"/>
        <v/>
      </c>
      <c r="N139" s="380" t="str">
        <f t="shared" si="255"/>
        <v/>
      </c>
      <c r="O139" s="356" t="str">
        <f>IF('Marks Entry'!M141="","",'Marks Entry'!M141)</f>
        <v/>
      </c>
      <c r="P139" s="380" t="str">
        <f t="shared" si="256"/>
        <v/>
      </c>
      <c r="Q139" s="377" t="str">
        <f>IF(AND($B139="NSO",$E139="",O139=""),"",IF(AND('Marks Entry'!N141="AB"),"AB",IF(AND('Marks Entry'!N141="ML"),"RE",IF('Marks Entry'!N141="","",ROUNDUP('Marks Entry'!N141*30/100,0)))))</f>
        <v/>
      </c>
      <c r="R139" s="381" t="str">
        <f t="shared" si="257"/>
        <v/>
      </c>
      <c r="S139" s="361">
        <f t="shared" si="258"/>
        <v>0</v>
      </c>
      <c r="T139" s="361">
        <f t="shared" si="259"/>
        <v>0</v>
      </c>
      <c r="U139" s="362" t="str">
        <f t="shared" si="260"/>
        <v/>
      </c>
      <c r="V139" s="361" t="str">
        <f t="shared" si="261"/>
        <v/>
      </c>
      <c r="W139" s="361" t="str">
        <f t="shared" si="262"/>
        <v/>
      </c>
      <c r="X139" s="361" t="str">
        <f t="shared" si="263"/>
        <v/>
      </c>
      <c r="Y139" s="356" t="str">
        <f>IF('Marks Entry'!O141="","",'Marks Entry'!O141)</f>
        <v/>
      </c>
      <c r="Z139" s="356" t="str">
        <f>IF('Marks Entry'!P141="","",'Marks Entry'!P141)</f>
        <v/>
      </c>
      <c r="AA139" s="356" t="str">
        <f>IF('Marks Entry'!Q141="","",'Marks Entry'!Q141)</f>
        <v/>
      </c>
      <c r="AB139" s="357" t="str">
        <f t="shared" si="264"/>
        <v/>
      </c>
      <c r="AC139" s="380" t="str">
        <f t="shared" si="265"/>
        <v/>
      </c>
      <c r="AD139" s="356" t="str">
        <f>IF('Marks Entry'!R141="","",'Marks Entry'!R141)</f>
        <v/>
      </c>
      <c r="AE139" s="380" t="str">
        <f t="shared" si="266"/>
        <v/>
      </c>
      <c r="AF139" s="377" t="str">
        <f>IF(AND($B139="NSO",$E139=""),"",IF(AND('Marks Entry'!S141="AB"),"AB",IF(AND('Marks Entry'!S141="ML"),"RE",IF('Marks Entry'!S141="","",ROUNDUP('Marks Entry'!S141*30/100,0)))))</f>
        <v/>
      </c>
      <c r="AG139" s="381" t="str">
        <f t="shared" si="267"/>
        <v/>
      </c>
      <c r="AH139" s="361">
        <f t="shared" si="268"/>
        <v>0</v>
      </c>
      <c r="AI139" s="361">
        <f t="shared" si="269"/>
        <v>0</v>
      </c>
      <c r="AJ139" s="362" t="str">
        <f t="shared" si="270"/>
        <v/>
      </c>
      <c r="AK139" s="361" t="str">
        <f t="shared" si="271"/>
        <v/>
      </c>
      <c r="AL139" s="361" t="str">
        <f t="shared" si="272"/>
        <v/>
      </c>
      <c r="AM139" s="361" t="str">
        <f t="shared" si="273"/>
        <v/>
      </c>
      <c r="AN139" s="363" t="str">
        <f>IF('Marks Entry'!T141="","",'Marks Entry'!T141)</f>
        <v/>
      </c>
      <c r="AO139" s="356" t="str">
        <f>IF('Marks Entry'!V141="","",'Marks Entry'!V141)</f>
        <v/>
      </c>
      <c r="AP139" s="356" t="str">
        <f>IF('Marks Entry'!W141="","",'Marks Entry'!W141)</f>
        <v/>
      </c>
      <c r="AQ139" s="356" t="str">
        <f>IF('Marks Entry'!X141="","",'Marks Entry'!X141)</f>
        <v/>
      </c>
      <c r="AR139" s="357" t="str">
        <f t="shared" si="274"/>
        <v/>
      </c>
      <c r="AS139" s="380" t="str">
        <f t="shared" si="275"/>
        <v/>
      </c>
      <c r="AT139" s="356" t="str">
        <f>IF('Marks Entry'!Y141="","",'Marks Entry'!Y141)</f>
        <v/>
      </c>
      <c r="AU139" s="356" t="str">
        <f>IF('Marks Entry'!Z141="","",'Marks Entry'!Z141)</f>
        <v/>
      </c>
      <c r="AV139" s="356" t="str">
        <f t="shared" si="276"/>
        <v/>
      </c>
      <c r="AW139" s="380" t="str">
        <f t="shared" si="277"/>
        <v/>
      </c>
      <c r="AX139" s="377" t="str">
        <f>IF(AND($B139="NSO",$E139=""),"",IF(AND('Marks Entry'!AA141="AB",'Marks Entry'!AB141="AB"),"AB",IF(AND('Marks Entry'!AA141="ML",'Marks Entry'!AB141="ML"),"RE",IF('Marks Entry'!AA141="","",ROUNDUP(('Marks Entry'!AA141+'Marks Entry'!AB141)*30/100,0)))))</f>
        <v/>
      </c>
      <c r="AY139" s="381" t="str">
        <f t="shared" si="278"/>
        <v/>
      </c>
      <c r="AZ139" s="361">
        <f t="shared" si="279"/>
        <v>0</v>
      </c>
      <c r="BA139" s="361">
        <f t="shared" si="280"/>
        <v>0</v>
      </c>
      <c r="BB139" s="362" t="str">
        <f t="shared" si="281"/>
        <v/>
      </c>
      <c r="BC139" s="361" t="str">
        <f t="shared" si="282"/>
        <v/>
      </c>
      <c r="BD139" s="361" t="str">
        <f t="shared" si="283"/>
        <v/>
      </c>
      <c r="BE139" s="361" t="str">
        <f t="shared" si="284"/>
        <v/>
      </c>
      <c r="BF139" s="363" t="str">
        <f>IF('Marks Entry'!AC141="","",'Marks Entry'!AC141)</f>
        <v/>
      </c>
      <c r="BG139" s="356" t="str">
        <f>IF('Marks Entry'!AE141="","",'Marks Entry'!AE141)</f>
        <v/>
      </c>
      <c r="BH139" s="356" t="str">
        <f>IF('Marks Entry'!AF141="","",'Marks Entry'!AF141)</f>
        <v/>
      </c>
      <c r="BI139" s="356" t="str">
        <f>IF('Marks Entry'!AG141="","",'Marks Entry'!AG141)</f>
        <v/>
      </c>
      <c r="BJ139" s="357" t="str">
        <f t="shared" si="285"/>
        <v/>
      </c>
      <c r="BK139" s="380" t="str">
        <f t="shared" si="286"/>
        <v/>
      </c>
      <c r="BL139" s="356" t="str">
        <f>IF('Marks Entry'!AH141="","",'Marks Entry'!AH141)</f>
        <v/>
      </c>
      <c r="BM139" s="356" t="str">
        <f>IF('Marks Entry'!AI141="","",'Marks Entry'!AI141)</f>
        <v/>
      </c>
      <c r="BN139" s="356" t="str">
        <f t="shared" si="287"/>
        <v/>
      </c>
      <c r="BO139" s="380" t="str">
        <f t="shared" si="288"/>
        <v/>
      </c>
      <c r="BP139" s="377" t="str">
        <f>IF(AND($B139="NSO",$E139=""),"",IF(AND('Marks Entry'!AJ141="AB",'Marks Entry'!AK141="AB"),"AB",IF(AND('Marks Entry'!AJ141="ML",'Marks Entry'!AK141="ML"),"RE",IF('Marks Entry'!AJ141="","",ROUNDUP(('Marks Entry'!AJ141+'Marks Entry'!AK141)*30/100,0)))))</f>
        <v/>
      </c>
      <c r="BQ139" s="381" t="str">
        <f t="shared" si="289"/>
        <v/>
      </c>
      <c r="BR139" s="361">
        <f t="shared" si="290"/>
        <v>0</v>
      </c>
      <c r="BS139" s="361">
        <f t="shared" si="291"/>
        <v>0</v>
      </c>
      <c r="BT139" s="362" t="str">
        <f t="shared" si="292"/>
        <v/>
      </c>
      <c r="BU139" s="361" t="str">
        <f t="shared" si="293"/>
        <v/>
      </c>
      <c r="BV139" s="361" t="str">
        <f t="shared" si="294"/>
        <v/>
      </c>
      <c r="BW139" s="361" t="str">
        <f t="shared" si="295"/>
        <v/>
      </c>
      <c r="BX139" s="363" t="str">
        <f>IF('Marks Entry'!AL141="","",'Marks Entry'!AL141)</f>
        <v/>
      </c>
      <c r="BY139" s="356" t="str">
        <f>IF('Marks Entry'!AN141="","",'Marks Entry'!AN141)</f>
        <v/>
      </c>
      <c r="BZ139" s="356" t="str">
        <f>IF('Marks Entry'!AO141="","",'Marks Entry'!AO141)</f>
        <v/>
      </c>
      <c r="CA139" s="356" t="str">
        <f>IF('Marks Entry'!AP141="","",'Marks Entry'!AP141)</f>
        <v/>
      </c>
      <c r="CB139" s="357" t="str">
        <f t="shared" si="296"/>
        <v/>
      </c>
      <c r="CC139" s="380" t="str">
        <f t="shared" si="297"/>
        <v/>
      </c>
      <c r="CD139" s="356" t="str">
        <f>IF('Marks Entry'!AQ141="","",'Marks Entry'!AQ141)</f>
        <v/>
      </c>
      <c r="CE139" s="356" t="str">
        <f>IF('Marks Entry'!AR141="","",'Marks Entry'!AR141)</f>
        <v/>
      </c>
      <c r="CF139" s="356" t="str">
        <f t="shared" si="298"/>
        <v/>
      </c>
      <c r="CG139" s="380" t="str">
        <f t="shared" si="299"/>
        <v/>
      </c>
      <c r="CH139" s="377" t="str">
        <f>IF(AND($B139="NSO",$E139=""),"",IF(AND('Marks Entry'!AS141="AB",'Marks Entry'!AT141="AB"),"AB",IF(AND('Marks Entry'!AS141="ML",'Marks Entry'!AT141="ML"),"RE",IF('Marks Entry'!AS141="","",ROUNDUP(('Marks Entry'!AS141+'Marks Entry'!AT141)*30/100,0)))))</f>
        <v/>
      </c>
      <c r="CI139" s="381" t="str">
        <f t="shared" si="300"/>
        <v/>
      </c>
      <c r="CJ139" s="361">
        <f t="shared" si="301"/>
        <v>0</v>
      </c>
      <c r="CK139" s="361">
        <f t="shared" si="302"/>
        <v>0</v>
      </c>
      <c r="CL139" s="362" t="str">
        <f t="shared" si="303"/>
        <v/>
      </c>
      <c r="CM139" s="361" t="str">
        <f t="shared" si="304"/>
        <v/>
      </c>
      <c r="CN139" s="361" t="str">
        <f t="shared" si="305"/>
        <v/>
      </c>
      <c r="CO139" s="361" t="str">
        <f t="shared" si="306"/>
        <v/>
      </c>
      <c r="CP139" s="363" t="str">
        <f>IF('Marks Entry'!AU141="","",'Marks Entry'!AU141)</f>
        <v/>
      </c>
      <c r="CQ139" s="356" t="str">
        <f>IF('Marks Entry'!AW141="","",'Marks Entry'!AW141)</f>
        <v/>
      </c>
      <c r="CR139" s="356" t="str">
        <f>IF('Marks Entry'!AX141="","",'Marks Entry'!AX141)</f>
        <v/>
      </c>
      <c r="CS139" s="356" t="str">
        <f>IF('Marks Entry'!AY141="","",'Marks Entry'!AY141)</f>
        <v/>
      </c>
      <c r="CT139" s="357" t="str">
        <f t="shared" si="307"/>
        <v/>
      </c>
      <c r="CU139" s="380" t="str">
        <f t="shared" si="308"/>
        <v/>
      </c>
      <c r="CV139" s="356" t="str">
        <f>IF('Marks Entry'!AZ141="","",'Marks Entry'!AZ141)</f>
        <v/>
      </c>
      <c r="CW139" s="356" t="str">
        <f>IF('Marks Entry'!BA141="","",'Marks Entry'!BA141)</f>
        <v/>
      </c>
      <c r="CX139" s="356" t="str">
        <f t="shared" si="309"/>
        <v/>
      </c>
      <c r="CY139" s="380" t="str">
        <f t="shared" si="310"/>
        <v/>
      </c>
      <c r="CZ139" s="377" t="str">
        <f>IF(AND($B139="NSO",$E139=""),"",IF(AND('Marks Entry'!BB141="AB",'Marks Entry'!BC141="AB"),"AB",IF(AND('Marks Entry'!BB141="ML",'Marks Entry'!BC141="ML"),"RE",IF('Marks Entry'!BB141="","",ROUNDUP(('Marks Entry'!BB141+'Marks Entry'!BC141)*30/100,0)))))</f>
        <v/>
      </c>
      <c r="DA139" s="381" t="str">
        <f t="shared" si="311"/>
        <v/>
      </c>
      <c r="DB139" s="361">
        <f t="shared" si="312"/>
        <v>0</v>
      </c>
      <c r="DC139" s="361">
        <f t="shared" si="313"/>
        <v>0</v>
      </c>
      <c r="DD139" s="362" t="str">
        <f t="shared" si="314"/>
        <v/>
      </c>
      <c r="DE139" s="361" t="str">
        <f t="shared" si="315"/>
        <v/>
      </c>
      <c r="DF139" s="361" t="str">
        <f t="shared" si="316"/>
        <v/>
      </c>
      <c r="DG139" s="361" t="str">
        <f t="shared" si="317"/>
        <v/>
      </c>
      <c r="DH139" s="361">
        <f t="shared" si="318"/>
        <v>0</v>
      </c>
      <c r="DI139" s="382" t="str">
        <f t="shared" si="319"/>
        <v/>
      </c>
      <c r="DJ139" s="382" t="str">
        <f t="shared" si="320"/>
        <v/>
      </c>
      <c r="DK139" s="382" t="str">
        <f t="shared" si="321"/>
        <v/>
      </c>
      <c r="DL139" s="382" t="str">
        <f t="shared" si="322"/>
        <v/>
      </c>
      <c r="DM139" s="382" t="str">
        <f t="shared" si="323"/>
        <v/>
      </c>
      <c r="DN139" s="382" t="str">
        <f t="shared" si="324"/>
        <v/>
      </c>
      <c r="DO139" s="365">
        <f t="shared" si="325"/>
        <v>0</v>
      </c>
      <c r="DP139" s="365">
        <f t="shared" si="326"/>
        <v>0</v>
      </c>
      <c r="DQ139" s="365">
        <f t="shared" si="327"/>
        <v>0</v>
      </c>
      <c r="DR139" s="365">
        <f t="shared" si="328"/>
        <v>0</v>
      </c>
      <c r="DS139" s="365">
        <f t="shared" si="329"/>
        <v>0</v>
      </c>
      <c r="DT139" s="383" t="str">
        <f t="shared" si="330"/>
        <v/>
      </c>
      <c r="DU139" s="482" t="str">
        <f>IF('Marks Entry'!BD141="","",'Marks Entry'!BD141)</f>
        <v/>
      </c>
      <c r="DV139" s="482" t="str">
        <f>IF('Marks Entry'!BE141="","",'Marks Entry'!BE141)</f>
        <v/>
      </c>
      <c r="DW139" s="482" t="str">
        <f>IF('Marks Entry'!BF141="","",'Marks Entry'!BF141)</f>
        <v/>
      </c>
      <c r="DX139" s="384" t="str">
        <f t="shared" si="331"/>
        <v/>
      </c>
      <c r="DY139" s="356" t="str">
        <f t="shared" si="332"/>
        <v/>
      </c>
      <c r="DZ139" s="385" t="str">
        <f t="shared" si="333"/>
        <v/>
      </c>
      <c r="EA139" s="356" t="str">
        <f t="shared" si="334"/>
        <v/>
      </c>
      <c r="EB139" s="385" t="str">
        <f t="shared" si="335"/>
        <v/>
      </c>
      <c r="EC139" s="356" t="str">
        <f t="shared" si="336"/>
        <v/>
      </c>
      <c r="ED139" s="356" t="str">
        <f t="shared" si="337"/>
        <v/>
      </c>
      <c r="EE139" s="356" t="str">
        <f t="shared" si="338"/>
        <v/>
      </c>
      <c r="EF139" s="386" t="str">
        <f t="shared" si="339"/>
        <v/>
      </c>
      <c r="EG139" s="385" t="str">
        <f t="shared" si="340"/>
        <v/>
      </c>
      <c r="EH139" s="356" t="str">
        <f t="shared" si="341"/>
        <v/>
      </c>
      <c r="EI139" s="356" t="str">
        <f t="shared" si="342"/>
        <v/>
      </c>
      <c r="EJ139" s="356" t="str">
        <f t="shared" si="343"/>
        <v/>
      </c>
      <c r="EK139" s="356" t="str">
        <f t="shared" si="344"/>
        <v/>
      </c>
      <c r="EL139" s="385" t="str">
        <f t="shared" si="345"/>
        <v/>
      </c>
      <c r="EM139" s="356" t="str">
        <f t="shared" si="346"/>
        <v/>
      </c>
      <c r="EN139" s="356" t="str">
        <f t="shared" si="347"/>
        <v/>
      </c>
      <c r="EO139" s="356" t="str">
        <f t="shared" si="348"/>
        <v/>
      </c>
      <c r="EP139" s="356" t="str">
        <f t="shared" si="349"/>
        <v/>
      </c>
      <c r="EQ139" s="385" t="str">
        <f t="shared" si="350"/>
        <v/>
      </c>
      <c r="ER139" s="356" t="str">
        <f t="shared" si="351"/>
        <v/>
      </c>
      <c r="ES139" s="356" t="str">
        <f t="shared" si="352"/>
        <v/>
      </c>
      <c r="ET139" s="356" t="str">
        <f t="shared" si="353"/>
        <v/>
      </c>
      <c r="EU139" s="356" t="str">
        <f t="shared" si="354"/>
        <v/>
      </c>
      <c r="EV139" s="385" t="str">
        <f t="shared" si="355"/>
        <v/>
      </c>
      <c r="EW139" s="385" t="str">
        <f t="shared" si="356"/>
        <v/>
      </c>
      <c r="EX139" s="387" t="str">
        <f>IF('Student DATA Entry'!I136="","",'Student DATA Entry'!I136)</f>
        <v/>
      </c>
      <c r="EY139" s="388" t="str">
        <f>IF('Student DATA Entry'!J136="","",'Student DATA Entry'!J136)</f>
        <v/>
      </c>
      <c r="EZ139" s="373" t="str">
        <f t="shared" si="357"/>
        <v xml:space="preserve">      </v>
      </c>
      <c r="FA139" s="373" t="str">
        <f t="shared" si="358"/>
        <v xml:space="preserve">      </v>
      </c>
      <c r="FB139" s="373" t="str">
        <f t="shared" si="359"/>
        <v xml:space="preserve">      </v>
      </c>
      <c r="FC139" s="373" t="str">
        <f t="shared" si="360"/>
        <v xml:space="preserve">              </v>
      </c>
      <c r="FD139" s="373" t="str">
        <f t="shared" si="361"/>
        <v xml:space="preserve"> </v>
      </c>
      <c r="FE139" s="484" t="str">
        <f t="shared" si="362"/>
        <v/>
      </c>
      <c r="FF139" s="390" t="str">
        <f t="shared" si="363"/>
        <v/>
      </c>
      <c r="FG139" s="483" t="str">
        <f t="shared" si="364"/>
        <v/>
      </c>
      <c r="FH139" s="392" t="str">
        <f t="shared" si="253"/>
        <v/>
      </c>
      <c r="FI139" s="482" t="str">
        <f t="shared" si="365"/>
        <v/>
      </c>
    </row>
    <row r="140" spans="1:165" s="393" customFormat="1" ht="22" customHeight="1">
      <c r="A140" s="375">
        <v>135</v>
      </c>
      <c r="B140" s="376" t="str">
        <f>IF('Marks Entry'!B142="","",VALUE('Marks Entry'!B142))</f>
        <v/>
      </c>
      <c r="C140" s="377" t="str">
        <f>IF('Marks Entry'!C142="","",'Marks Entry'!C142)</f>
        <v/>
      </c>
      <c r="D140" s="378" t="str">
        <f>IF('Marks Entry'!D142="","",'Marks Entry'!D142)</f>
        <v/>
      </c>
      <c r="E140" s="379" t="str">
        <f>IF('Marks Entry'!E142="","",'Marks Entry'!E142)</f>
        <v/>
      </c>
      <c r="F140" s="379" t="str">
        <f>IF('Marks Entry'!F142="","",'Marks Entry'!F142)</f>
        <v/>
      </c>
      <c r="G140" s="379" t="str">
        <f>IF('Marks Entry'!G142="","",'Marks Entry'!G142)</f>
        <v/>
      </c>
      <c r="H140" s="356" t="str">
        <f>IF('Marks Entry'!H142="","",'Marks Entry'!H142)</f>
        <v/>
      </c>
      <c r="I140" s="356" t="str">
        <f>IF('Marks Entry'!I142="","",'Marks Entry'!I142)</f>
        <v/>
      </c>
      <c r="J140" s="356" t="str">
        <f>IF('Marks Entry'!J142="","",'Marks Entry'!J142)</f>
        <v/>
      </c>
      <c r="K140" s="356" t="str">
        <f>IF('Marks Entry'!K142="","",'Marks Entry'!K142)</f>
        <v/>
      </c>
      <c r="L140" s="356" t="str">
        <f>IF('Marks Entry'!L142="","",'Marks Entry'!L142)</f>
        <v/>
      </c>
      <c r="M140" s="357" t="str">
        <f t="shared" si="254"/>
        <v/>
      </c>
      <c r="N140" s="380" t="str">
        <f t="shared" si="255"/>
        <v/>
      </c>
      <c r="O140" s="356" t="str">
        <f>IF('Marks Entry'!M142="","",'Marks Entry'!M142)</f>
        <v/>
      </c>
      <c r="P140" s="380" t="str">
        <f t="shared" si="256"/>
        <v/>
      </c>
      <c r="Q140" s="377" t="str">
        <f>IF(AND($B140="NSO",$E140="",O140=""),"",IF(AND('Marks Entry'!N142="AB"),"AB",IF(AND('Marks Entry'!N142="ML"),"RE",IF('Marks Entry'!N142="","",ROUNDUP('Marks Entry'!N142*30/100,0)))))</f>
        <v/>
      </c>
      <c r="R140" s="381" t="str">
        <f t="shared" si="257"/>
        <v/>
      </c>
      <c r="S140" s="361">
        <f t="shared" si="258"/>
        <v>0</v>
      </c>
      <c r="T140" s="361">
        <f t="shared" si="259"/>
        <v>0</v>
      </c>
      <c r="U140" s="362" t="str">
        <f t="shared" si="260"/>
        <v/>
      </c>
      <c r="V140" s="361" t="str">
        <f t="shared" si="261"/>
        <v/>
      </c>
      <c r="W140" s="361" t="str">
        <f t="shared" si="262"/>
        <v/>
      </c>
      <c r="X140" s="361" t="str">
        <f t="shared" si="263"/>
        <v/>
      </c>
      <c r="Y140" s="356" t="str">
        <f>IF('Marks Entry'!O142="","",'Marks Entry'!O142)</f>
        <v/>
      </c>
      <c r="Z140" s="356" t="str">
        <f>IF('Marks Entry'!P142="","",'Marks Entry'!P142)</f>
        <v/>
      </c>
      <c r="AA140" s="356" t="str">
        <f>IF('Marks Entry'!Q142="","",'Marks Entry'!Q142)</f>
        <v/>
      </c>
      <c r="AB140" s="357" t="str">
        <f t="shared" si="264"/>
        <v/>
      </c>
      <c r="AC140" s="380" t="str">
        <f t="shared" si="265"/>
        <v/>
      </c>
      <c r="AD140" s="356" t="str">
        <f>IF('Marks Entry'!R142="","",'Marks Entry'!R142)</f>
        <v/>
      </c>
      <c r="AE140" s="380" t="str">
        <f t="shared" si="266"/>
        <v/>
      </c>
      <c r="AF140" s="377" t="str">
        <f>IF(AND($B140="NSO",$E140=""),"",IF(AND('Marks Entry'!S142="AB"),"AB",IF(AND('Marks Entry'!S142="ML"),"RE",IF('Marks Entry'!S142="","",ROUNDUP('Marks Entry'!S142*30/100,0)))))</f>
        <v/>
      </c>
      <c r="AG140" s="381" t="str">
        <f t="shared" si="267"/>
        <v/>
      </c>
      <c r="AH140" s="361">
        <f t="shared" si="268"/>
        <v>0</v>
      </c>
      <c r="AI140" s="361">
        <f t="shared" si="269"/>
        <v>0</v>
      </c>
      <c r="AJ140" s="362" t="str">
        <f t="shared" si="270"/>
        <v/>
      </c>
      <c r="AK140" s="361" t="str">
        <f t="shared" si="271"/>
        <v/>
      </c>
      <c r="AL140" s="361" t="str">
        <f t="shared" si="272"/>
        <v/>
      </c>
      <c r="AM140" s="361" t="str">
        <f t="shared" si="273"/>
        <v/>
      </c>
      <c r="AN140" s="363" t="str">
        <f>IF('Marks Entry'!T142="","",'Marks Entry'!T142)</f>
        <v/>
      </c>
      <c r="AO140" s="356" t="str">
        <f>IF('Marks Entry'!V142="","",'Marks Entry'!V142)</f>
        <v/>
      </c>
      <c r="AP140" s="356" t="str">
        <f>IF('Marks Entry'!W142="","",'Marks Entry'!W142)</f>
        <v/>
      </c>
      <c r="AQ140" s="356" t="str">
        <f>IF('Marks Entry'!X142="","",'Marks Entry'!X142)</f>
        <v/>
      </c>
      <c r="AR140" s="357" t="str">
        <f t="shared" si="274"/>
        <v/>
      </c>
      <c r="AS140" s="380" t="str">
        <f t="shared" si="275"/>
        <v/>
      </c>
      <c r="AT140" s="356" t="str">
        <f>IF('Marks Entry'!Y142="","",'Marks Entry'!Y142)</f>
        <v/>
      </c>
      <c r="AU140" s="356" t="str">
        <f>IF('Marks Entry'!Z142="","",'Marks Entry'!Z142)</f>
        <v/>
      </c>
      <c r="AV140" s="356" t="str">
        <f t="shared" si="276"/>
        <v/>
      </c>
      <c r="AW140" s="380" t="str">
        <f t="shared" si="277"/>
        <v/>
      </c>
      <c r="AX140" s="377" t="str">
        <f>IF(AND($B140="NSO",$E140=""),"",IF(AND('Marks Entry'!AA142="AB",'Marks Entry'!AB142="AB"),"AB",IF(AND('Marks Entry'!AA142="ML",'Marks Entry'!AB142="ML"),"RE",IF('Marks Entry'!AA142="","",ROUNDUP(('Marks Entry'!AA142+'Marks Entry'!AB142)*30/100,0)))))</f>
        <v/>
      </c>
      <c r="AY140" s="381" t="str">
        <f t="shared" si="278"/>
        <v/>
      </c>
      <c r="AZ140" s="361">
        <f t="shared" si="279"/>
        <v>0</v>
      </c>
      <c r="BA140" s="361">
        <f t="shared" si="280"/>
        <v>0</v>
      </c>
      <c r="BB140" s="362" t="str">
        <f t="shared" si="281"/>
        <v/>
      </c>
      <c r="BC140" s="361" t="str">
        <f t="shared" si="282"/>
        <v/>
      </c>
      <c r="BD140" s="361" t="str">
        <f t="shared" si="283"/>
        <v/>
      </c>
      <c r="BE140" s="361" t="str">
        <f t="shared" si="284"/>
        <v/>
      </c>
      <c r="BF140" s="363" t="str">
        <f>IF('Marks Entry'!AC142="","",'Marks Entry'!AC142)</f>
        <v/>
      </c>
      <c r="BG140" s="356" t="str">
        <f>IF('Marks Entry'!AE142="","",'Marks Entry'!AE142)</f>
        <v/>
      </c>
      <c r="BH140" s="356" t="str">
        <f>IF('Marks Entry'!AF142="","",'Marks Entry'!AF142)</f>
        <v/>
      </c>
      <c r="BI140" s="356" t="str">
        <f>IF('Marks Entry'!AG142="","",'Marks Entry'!AG142)</f>
        <v/>
      </c>
      <c r="BJ140" s="357" t="str">
        <f t="shared" si="285"/>
        <v/>
      </c>
      <c r="BK140" s="380" t="str">
        <f t="shared" si="286"/>
        <v/>
      </c>
      <c r="BL140" s="356" t="str">
        <f>IF('Marks Entry'!AH142="","",'Marks Entry'!AH142)</f>
        <v/>
      </c>
      <c r="BM140" s="356" t="str">
        <f>IF('Marks Entry'!AI142="","",'Marks Entry'!AI142)</f>
        <v/>
      </c>
      <c r="BN140" s="356" t="str">
        <f t="shared" si="287"/>
        <v/>
      </c>
      <c r="BO140" s="380" t="str">
        <f t="shared" si="288"/>
        <v/>
      </c>
      <c r="BP140" s="377" t="str">
        <f>IF(AND($B140="NSO",$E140=""),"",IF(AND('Marks Entry'!AJ142="AB",'Marks Entry'!AK142="AB"),"AB",IF(AND('Marks Entry'!AJ142="ML",'Marks Entry'!AK142="ML"),"RE",IF('Marks Entry'!AJ142="","",ROUNDUP(('Marks Entry'!AJ142+'Marks Entry'!AK142)*30/100,0)))))</f>
        <v/>
      </c>
      <c r="BQ140" s="381" t="str">
        <f t="shared" si="289"/>
        <v/>
      </c>
      <c r="BR140" s="361">
        <f t="shared" si="290"/>
        <v>0</v>
      </c>
      <c r="BS140" s="361">
        <f t="shared" si="291"/>
        <v>0</v>
      </c>
      <c r="BT140" s="362" t="str">
        <f t="shared" si="292"/>
        <v/>
      </c>
      <c r="BU140" s="361" t="str">
        <f t="shared" si="293"/>
        <v/>
      </c>
      <c r="BV140" s="361" t="str">
        <f t="shared" si="294"/>
        <v/>
      </c>
      <c r="BW140" s="361" t="str">
        <f t="shared" si="295"/>
        <v/>
      </c>
      <c r="BX140" s="363" t="str">
        <f>IF('Marks Entry'!AL142="","",'Marks Entry'!AL142)</f>
        <v/>
      </c>
      <c r="BY140" s="356" t="str">
        <f>IF('Marks Entry'!AN142="","",'Marks Entry'!AN142)</f>
        <v/>
      </c>
      <c r="BZ140" s="356" t="str">
        <f>IF('Marks Entry'!AO142="","",'Marks Entry'!AO142)</f>
        <v/>
      </c>
      <c r="CA140" s="356" t="str">
        <f>IF('Marks Entry'!AP142="","",'Marks Entry'!AP142)</f>
        <v/>
      </c>
      <c r="CB140" s="357" t="str">
        <f t="shared" si="296"/>
        <v/>
      </c>
      <c r="CC140" s="380" t="str">
        <f t="shared" si="297"/>
        <v/>
      </c>
      <c r="CD140" s="356" t="str">
        <f>IF('Marks Entry'!AQ142="","",'Marks Entry'!AQ142)</f>
        <v/>
      </c>
      <c r="CE140" s="356" t="str">
        <f>IF('Marks Entry'!AR142="","",'Marks Entry'!AR142)</f>
        <v/>
      </c>
      <c r="CF140" s="356" t="str">
        <f t="shared" si="298"/>
        <v/>
      </c>
      <c r="CG140" s="380" t="str">
        <f t="shared" si="299"/>
        <v/>
      </c>
      <c r="CH140" s="377" t="str">
        <f>IF(AND($B140="NSO",$E140=""),"",IF(AND('Marks Entry'!AS142="AB",'Marks Entry'!AT142="AB"),"AB",IF(AND('Marks Entry'!AS142="ML",'Marks Entry'!AT142="ML"),"RE",IF('Marks Entry'!AS142="","",ROUNDUP(('Marks Entry'!AS142+'Marks Entry'!AT142)*30/100,0)))))</f>
        <v/>
      </c>
      <c r="CI140" s="381" t="str">
        <f t="shared" si="300"/>
        <v/>
      </c>
      <c r="CJ140" s="361">
        <f t="shared" si="301"/>
        <v>0</v>
      </c>
      <c r="CK140" s="361">
        <f t="shared" si="302"/>
        <v>0</v>
      </c>
      <c r="CL140" s="362" t="str">
        <f t="shared" si="303"/>
        <v/>
      </c>
      <c r="CM140" s="361" t="str">
        <f t="shared" si="304"/>
        <v/>
      </c>
      <c r="CN140" s="361" t="str">
        <f t="shared" si="305"/>
        <v/>
      </c>
      <c r="CO140" s="361" t="str">
        <f t="shared" si="306"/>
        <v/>
      </c>
      <c r="CP140" s="363" t="str">
        <f>IF('Marks Entry'!AU142="","",'Marks Entry'!AU142)</f>
        <v/>
      </c>
      <c r="CQ140" s="356" t="str">
        <f>IF('Marks Entry'!AW142="","",'Marks Entry'!AW142)</f>
        <v/>
      </c>
      <c r="CR140" s="356" t="str">
        <f>IF('Marks Entry'!AX142="","",'Marks Entry'!AX142)</f>
        <v/>
      </c>
      <c r="CS140" s="356" t="str">
        <f>IF('Marks Entry'!AY142="","",'Marks Entry'!AY142)</f>
        <v/>
      </c>
      <c r="CT140" s="357" t="str">
        <f t="shared" si="307"/>
        <v/>
      </c>
      <c r="CU140" s="380" t="str">
        <f t="shared" si="308"/>
        <v/>
      </c>
      <c r="CV140" s="356" t="str">
        <f>IF('Marks Entry'!AZ142="","",'Marks Entry'!AZ142)</f>
        <v/>
      </c>
      <c r="CW140" s="356" t="str">
        <f>IF('Marks Entry'!BA142="","",'Marks Entry'!BA142)</f>
        <v/>
      </c>
      <c r="CX140" s="356" t="str">
        <f t="shared" si="309"/>
        <v/>
      </c>
      <c r="CY140" s="380" t="str">
        <f t="shared" si="310"/>
        <v/>
      </c>
      <c r="CZ140" s="377" t="str">
        <f>IF(AND($B140="NSO",$E140=""),"",IF(AND('Marks Entry'!BB142="AB",'Marks Entry'!BC142="AB"),"AB",IF(AND('Marks Entry'!BB142="ML",'Marks Entry'!BC142="ML"),"RE",IF('Marks Entry'!BB142="","",ROUNDUP(('Marks Entry'!BB142+'Marks Entry'!BC142)*30/100,0)))))</f>
        <v/>
      </c>
      <c r="DA140" s="381" t="str">
        <f t="shared" si="311"/>
        <v/>
      </c>
      <c r="DB140" s="361">
        <f t="shared" si="312"/>
        <v>0</v>
      </c>
      <c r="DC140" s="361">
        <f t="shared" si="313"/>
        <v>0</v>
      </c>
      <c r="DD140" s="362" t="str">
        <f t="shared" si="314"/>
        <v/>
      </c>
      <c r="DE140" s="361" t="str">
        <f t="shared" si="315"/>
        <v/>
      </c>
      <c r="DF140" s="361" t="str">
        <f t="shared" si="316"/>
        <v/>
      </c>
      <c r="DG140" s="361" t="str">
        <f t="shared" si="317"/>
        <v/>
      </c>
      <c r="DH140" s="361">
        <f t="shared" si="318"/>
        <v>0</v>
      </c>
      <c r="DI140" s="382" t="str">
        <f t="shared" si="319"/>
        <v/>
      </c>
      <c r="DJ140" s="382" t="str">
        <f t="shared" si="320"/>
        <v/>
      </c>
      <c r="DK140" s="382" t="str">
        <f t="shared" si="321"/>
        <v/>
      </c>
      <c r="DL140" s="382" t="str">
        <f t="shared" si="322"/>
        <v/>
      </c>
      <c r="DM140" s="382" t="str">
        <f t="shared" si="323"/>
        <v/>
      </c>
      <c r="DN140" s="382" t="str">
        <f t="shared" si="324"/>
        <v/>
      </c>
      <c r="DO140" s="365">
        <f t="shared" si="325"/>
        <v>0</v>
      </c>
      <c r="DP140" s="365">
        <f t="shared" si="326"/>
        <v>0</v>
      </c>
      <c r="DQ140" s="365">
        <f t="shared" si="327"/>
        <v>0</v>
      </c>
      <c r="DR140" s="365">
        <f t="shared" si="328"/>
        <v>0</v>
      </c>
      <c r="DS140" s="365">
        <f t="shared" si="329"/>
        <v>0</v>
      </c>
      <c r="DT140" s="383" t="str">
        <f t="shared" si="330"/>
        <v/>
      </c>
      <c r="DU140" s="482" t="str">
        <f>IF('Marks Entry'!BD142="","",'Marks Entry'!BD142)</f>
        <v/>
      </c>
      <c r="DV140" s="482" t="str">
        <f>IF('Marks Entry'!BE142="","",'Marks Entry'!BE142)</f>
        <v/>
      </c>
      <c r="DW140" s="482" t="str">
        <f>IF('Marks Entry'!BF142="","",'Marks Entry'!BF142)</f>
        <v/>
      </c>
      <c r="DX140" s="384" t="str">
        <f t="shared" si="331"/>
        <v/>
      </c>
      <c r="DY140" s="356" t="str">
        <f t="shared" si="332"/>
        <v/>
      </c>
      <c r="DZ140" s="385" t="str">
        <f t="shared" si="333"/>
        <v/>
      </c>
      <c r="EA140" s="356" t="str">
        <f t="shared" si="334"/>
        <v/>
      </c>
      <c r="EB140" s="385" t="str">
        <f t="shared" si="335"/>
        <v/>
      </c>
      <c r="EC140" s="356" t="str">
        <f t="shared" si="336"/>
        <v/>
      </c>
      <c r="ED140" s="356" t="str">
        <f t="shared" si="337"/>
        <v/>
      </c>
      <c r="EE140" s="356" t="str">
        <f t="shared" si="338"/>
        <v/>
      </c>
      <c r="EF140" s="386" t="str">
        <f t="shared" si="339"/>
        <v/>
      </c>
      <c r="EG140" s="385" t="str">
        <f t="shared" si="340"/>
        <v/>
      </c>
      <c r="EH140" s="356" t="str">
        <f t="shared" si="341"/>
        <v/>
      </c>
      <c r="EI140" s="356" t="str">
        <f t="shared" si="342"/>
        <v/>
      </c>
      <c r="EJ140" s="356" t="str">
        <f t="shared" si="343"/>
        <v/>
      </c>
      <c r="EK140" s="356" t="str">
        <f t="shared" si="344"/>
        <v/>
      </c>
      <c r="EL140" s="385" t="str">
        <f t="shared" si="345"/>
        <v/>
      </c>
      <c r="EM140" s="356" t="str">
        <f t="shared" si="346"/>
        <v/>
      </c>
      <c r="EN140" s="356" t="str">
        <f t="shared" si="347"/>
        <v/>
      </c>
      <c r="EO140" s="356" t="str">
        <f t="shared" si="348"/>
        <v/>
      </c>
      <c r="EP140" s="356" t="str">
        <f t="shared" si="349"/>
        <v/>
      </c>
      <c r="EQ140" s="385" t="str">
        <f t="shared" si="350"/>
        <v/>
      </c>
      <c r="ER140" s="356" t="str">
        <f t="shared" si="351"/>
        <v/>
      </c>
      <c r="ES140" s="356" t="str">
        <f t="shared" si="352"/>
        <v/>
      </c>
      <c r="ET140" s="356" t="str">
        <f t="shared" si="353"/>
        <v/>
      </c>
      <c r="EU140" s="356" t="str">
        <f t="shared" si="354"/>
        <v/>
      </c>
      <c r="EV140" s="385" t="str">
        <f t="shared" si="355"/>
        <v/>
      </c>
      <c r="EW140" s="385" t="str">
        <f t="shared" si="356"/>
        <v/>
      </c>
      <c r="EX140" s="387" t="str">
        <f>IF('Student DATA Entry'!I137="","",'Student DATA Entry'!I137)</f>
        <v/>
      </c>
      <c r="EY140" s="388" t="str">
        <f>IF('Student DATA Entry'!J137="","",'Student DATA Entry'!J137)</f>
        <v/>
      </c>
      <c r="EZ140" s="373" t="str">
        <f t="shared" si="357"/>
        <v xml:space="preserve">      </v>
      </c>
      <c r="FA140" s="373" t="str">
        <f t="shared" si="358"/>
        <v xml:space="preserve">      </v>
      </c>
      <c r="FB140" s="373" t="str">
        <f t="shared" si="359"/>
        <v xml:space="preserve">      </v>
      </c>
      <c r="FC140" s="373" t="str">
        <f t="shared" si="360"/>
        <v xml:space="preserve">              </v>
      </c>
      <c r="FD140" s="373" t="str">
        <f t="shared" si="361"/>
        <v xml:space="preserve"> </v>
      </c>
      <c r="FE140" s="484" t="str">
        <f t="shared" si="362"/>
        <v/>
      </c>
      <c r="FF140" s="390" t="str">
        <f t="shared" si="363"/>
        <v/>
      </c>
      <c r="FG140" s="483" t="str">
        <f t="shared" si="364"/>
        <v/>
      </c>
      <c r="FH140" s="392" t="str">
        <f t="shared" si="253"/>
        <v/>
      </c>
      <c r="FI140" s="482" t="str">
        <f t="shared" si="365"/>
        <v/>
      </c>
    </row>
    <row r="141" spans="1:165" s="393" customFormat="1" ht="22" customHeight="1">
      <c r="A141" s="375">
        <v>136</v>
      </c>
      <c r="B141" s="376" t="str">
        <f>IF('Marks Entry'!B143="","",VALUE('Marks Entry'!B143))</f>
        <v/>
      </c>
      <c r="C141" s="377" t="str">
        <f>IF('Marks Entry'!C143="","",'Marks Entry'!C143)</f>
        <v/>
      </c>
      <c r="D141" s="378" t="str">
        <f>IF('Marks Entry'!D143="","",'Marks Entry'!D143)</f>
        <v/>
      </c>
      <c r="E141" s="379" t="str">
        <f>IF('Marks Entry'!E143="","",'Marks Entry'!E143)</f>
        <v/>
      </c>
      <c r="F141" s="379" t="str">
        <f>IF('Marks Entry'!F143="","",'Marks Entry'!F143)</f>
        <v/>
      </c>
      <c r="G141" s="379" t="str">
        <f>IF('Marks Entry'!G143="","",'Marks Entry'!G143)</f>
        <v/>
      </c>
      <c r="H141" s="356" t="str">
        <f>IF('Marks Entry'!H143="","",'Marks Entry'!H143)</f>
        <v/>
      </c>
      <c r="I141" s="356" t="str">
        <f>IF('Marks Entry'!I143="","",'Marks Entry'!I143)</f>
        <v/>
      </c>
      <c r="J141" s="356" t="str">
        <f>IF('Marks Entry'!J143="","",'Marks Entry'!J143)</f>
        <v/>
      </c>
      <c r="K141" s="356" t="str">
        <f>IF('Marks Entry'!K143="","",'Marks Entry'!K143)</f>
        <v/>
      </c>
      <c r="L141" s="356" t="str">
        <f>IF('Marks Entry'!L143="","",'Marks Entry'!L143)</f>
        <v/>
      </c>
      <c r="M141" s="357" t="str">
        <f t="shared" si="254"/>
        <v/>
      </c>
      <c r="N141" s="380" t="str">
        <f t="shared" si="255"/>
        <v/>
      </c>
      <c r="O141" s="356" t="str">
        <f>IF('Marks Entry'!M143="","",'Marks Entry'!M143)</f>
        <v/>
      </c>
      <c r="P141" s="380" t="str">
        <f t="shared" si="256"/>
        <v/>
      </c>
      <c r="Q141" s="377" t="str">
        <f>IF(AND($B141="NSO",$E141="",O141=""),"",IF(AND('Marks Entry'!N143="AB"),"AB",IF(AND('Marks Entry'!N143="ML"),"RE",IF('Marks Entry'!N143="","",ROUNDUP('Marks Entry'!N143*30/100,0)))))</f>
        <v/>
      </c>
      <c r="R141" s="381" t="str">
        <f t="shared" si="257"/>
        <v/>
      </c>
      <c r="S141" s="361">
        <f t="shared" si="258"/>
        <v>0</v>
      </c>
      <c r="T141" s="361">
        <f t="shared" si="259"/>
        <v>0</v>
      </c>
      <c r="U141" s="362" t="str">
        <f t="shared" si="260"/>
        <v/>
      </c>
      <c r="V141" s="361" t="str">
        <f t="shared" si="261"/>
        <v/>
      </c>
      <c r="W141" s="361" t="str">
        <f t="shared" si="262"/>
        <v/>
      </c>
      <c r="X141" s="361" t="str">
        <f t="shared" si="263"/>
        <v/>
      </c>
      <c r="Y141" s="356" t="str">
        <f>IF('Marks Entry'!O143="","",'Marks Entry'!O143)</f>
        <v/>
      </c>
      <c r="Z141" s="356" t="str">
        <f>IF('Marks Entry'!P143="","",'Marks Entry'!P143)</f>
        <v/>
      </c>
      <c r="AA141" s="356" t="str">
        <f>IF('Marks Entry'!Q143="","",'Marks Entry'!Q143)</f>
        <v/>
      </c>
      <c r="AB141" s="357" t="str">
        <f t="shared" si="264"/>
        <v/>
      </c>
      <c r="AC141" s="380" t="str">
        <f t="shared" si="265"/>
        <v/>
      </c>
      <c r="AD141" s="356" t="str">
        <f>IF('Marks Entry'!R143="","",'Marks Entry'!R143)</f>
        <v/>
      </c>
      <c r="AE141" s="380" t="str">
        <f t="shared" si="266"/>
        <v/>
      </c>
      <c r="AF141" s="377" t="str">
        <f>IF(AND($B141="NSO",$E141=""),"",IF(AND('Marks Entry'!S143="AB"),"AB",IF(AND('Marks Entry'!S143="ML"),"RE",IF('Marks Entry'!S143="","",ROUNDUP('Marks Entry'!S143*30/100,0)))))</f>
        <v/>
      </c>
      <c r="AG141" s="381" t="str">
        <f t="shared" si="267"/>
        <v/>
      </c>
      <c r="AH141" s="361">
        <f t="shared" si="268"/>
        <v>0</v>
      </c>
      <c r="AI141" s="361">
        <f t="shared" si="269"/>
        <v>0</v>
      </c>
      <c r="AJ141" s="362" t="str">
        <f t="shared" si="270"/>
        <v/>
      </c>
      <c r="AK141" s="361" t="str">
        <f t="shared" si="271"/>
        <v/>
      </c>
      <c r="AL141" s="361" t="str">
        <f t="shared" si="272"/>
        <v/>
      </c>
      <c r="AM141" s="361" t="str">
        <f t="shared" si="273"/>
        <v/>
      </c>
      <c r="AN141" s="363" t="str">
        <f>IF('Marks Entry'!T143="","",'Marks Entry'!T143)</f>
        <v/>
      </c>
      <c r="AO141" s="356" t="str">
        <f>IF('Marks Entry'!V143="","",'Marks Entry'!V143)</f>
        <v/>
      </c>
      <c r="AP141" s="356" t="str">
        <f>IF('Marks Entry'!W143="","",'Marks Entry'!W143)</f>
        <v/>
      </c>
      <c r="AQ141" s="356" t="str">
        <f>IF('Marks Entry'!X143="","",'Marks Entry'!X143)</f>
        <v/>
      </c>
      <c r="AR141" s="357" t="str">
        <f t="shared" si="274"/>
        <v/>
      </c>
      <c r="AS141" s="380" t="str">
        <f t="shared" si="275"/>
        <v/>
      </c>
      <c r="AT141" s="356" t="str">
        <f>IF('Marks Entry'!Y143="","",'Marks Entry'!Y143)</f>
        <v/>
      </c>
      <c r="AU141" s="356" t="str">
        <f>IF('Marks Entry'!Z143="","",'Marks Entry'!Z143)</f>
        <v/>
      </c>
      <c r="AV141" s="356" t="str">
        <f t="shared" si="276"/>
        <v/>
      </c>
      <c r="AW141" s="380" t="str">
        <f t="shared" si="277"/>
        <v/>
      </c>
      <c r="AX141" s="377" t="str">
        <f>IF(AND($B141="NSO",$E141=""),"",IF(AND('Marks Entry'!AA143="AB",'Marks Entry'!AB143="AB"),"AB",IF(AND('Marks Entry'!AA143="ML",'Marks Entry'!AB143="ML"),"RE",IF('Marks Entry'!AA143="","",ROUNDUP(('Marks Entry'!AA143+'Marks Entry'!AB143)*30/100,0)))))</f>
        <v/>
      </c>
      <c r="AY141" s="381" t="str">
        <f t="shared" si="278"/>
        <v/>
      </c>
      <c r="AZ141" s="361">
        <f t="shared" si="279"/>
        <v>0</v>
      </c>
      <c r="BA141" s="361">
        <f t="shared" si="280"/>
        <v>0</v>
      </c>
      <c r="BB141" s="362" t="str">
        <f t="shared" si="281"/>
        <v/>
      </c>
      <c r="BC141" s="361" t="str">
        <f t="shared" si="282"/>
        <v/>
      </c>
      <c r="BD141" s="361" t="str">
        <f t="shared" si="283"/>
        <v/>
      </c>
      <c r="BE141" s="361" t="str">
        <f t="shared" si="284"/>
        <v/>
      </c>
      <c r="BF141" s="363" t="str">
        <f>IF('Marks Entry'!AC143="","",'Marks Entry'!AC143)</f>
        <v/>
      </c>
      <c r="BG141" s="356" t="str">
        <f>IF('Marks Entry'!AE143="","",'Marks Entry'!AE143)</f>
        <v/>
      </c>
      <c r="BH141" s="356" t="str">
        <f>IF('Marks Entry'!AF143="","",'Marks Entry'!AF143)</f>
        <v/>
      </c>
      <c r="BI141" s="356" t="str">
        <f>IF('Marks Entry'!AG143="","",'Marks Entry'!AG143)</f>
        <v/>
      </c>
      <c r="BJ141" s="357" t="str">
        <f t="shared" si="285"/>
        <v/>
      </c>
      <c r="BK141" s="380" t="str">
        <f t="shared" si="286"/>
        <v/>
      </c>
      <c r="BL141" s="356" t="str">
        <f>IF('Marks Entry'!AH143="","",'Marks Entry'!AH143)</f>
        <v/>
      </c>
      <c r="BM141" s="356" t="str">
        <f>IF('Marks Entry'!AI143="","",'Marks Entry'!AI143)</f>
        <v/>
      </c>
      <c r="BN141" s="356" t="str">
        <f t="shared" si="287"/>
        <v/>
      </c>
      <c r="BO141" s="380" t="str">
        <f t="shared" si="288"/>
        <v/>
      </c>
      <c r="BP141" s="377" t="str">
        <f>IF(AND($B141="NSO",$E141=""),"",IF(AND('Marks Entry'!AJ143="AB",'Marks Entry'!AK143="AB"),"AB",IF(AND('Marks Entry'!AJ143="ML",'Marks Entry'!AK143="ML"),"RE",IF('Marks Entry'!AJ143="","",ROUNDUP(('Marks Entry'!AJ143+'Marks Entry'!AK143)*30/100,0)))))</f>
        <v/>
      </c>
      <c r="BQ141" s="381" t="str">
        <f t="shared" si="289"/>
        <v/>
      </c>
      <c r="BR141" s="361">
        <f t="shared" si="290"/>
        <v>0</v>
      </c>
      <c r="BS141" s="361">
        <f t="shared" si="291"/>
        <v>0</v>
      </c>
      <c r="BT141" s="362" t="str">
        <f t="shared" si="292"/>
        <v/>
      </c>
      <c r="BU141" s="361" t="str">
        <f t="shared" si="293"/>
        <v/>
      </c>
      <c r="BV141" s="361" t="str">
        <f t="shared" si="294"/>
        <v/>
      </c>
      <c r="BW141" s="361" t="str">
        <f t="shared" si="295"/>
        <v/>
      </c>
      <c r="BX141" s="363" t="str">
        <f>IF('Marks Entry'!AL143="","",'Marks Entry'!AL143)</f>
        <v/>
      </c>
      <c r="BY141" s="356" t="str">
        <f>IF('Marks Entry'!AN143="","",'Marks Entry'!AN143)</f>
        <v/>
      </c>
      <c r="BZ141" s="356" t="str">
        <f>IF('Marks Entry'!AO143="","",'Marks Entry'!AO143)</f>
        <v/>
      </c>
      <c r="CA141" s="356" t="str">
        <f>IF('Marks Entry'!AP143="","",'Marks Entry'!AP143)</f>
        <v/>
      </c>
      <c r="CB141" s="357" t="str">
        <f t="shared" si="296"/>
        <v/>
      </c>
      <c r="CC141" s="380" t="str">
        <f t="shared" si="297"/>
        <v/>
      </c>
      <c r="CD141" s="356" t="str">
        <f>IF('Marks Entry'!AQ143="","",'Marks Entry'!AQ143)</f>
        <v/>
      </c>
      <c r="CE141" s="356" t="str">
        <f>IF('Marks Entry'!AR143="","",'Marks Entry'!AR143)</f>
        <v/>
      </c>
      <c r="CF141" s="356" t="str">
        <f t="shared" si="298"/>
        <v/>
      </c>
      <c r="CG141" s="380" t="str">
        <f t="shared" si="299"/>
        <v/>
      </c>
      <c r="CH141" s="377" t="str">
        <f>IF(AND($B141="NSO",$E141=""),"",IF(AND('Marks Entry'!AS143="AB",'Marks Entry'!AT143="AB"),"AB",IF(AND('Marks Entry'!AS143="ML",'Marks Entry'!AT143="ML"),"RE",IF('Marks Entry'!AS143="","",ROUNDUP(('Marks Entry'!AS143+'Marks Entry'!AT143)*30/100,0)))))</f>
        <v/>
      </c>
      <c r="CI141" s="381" t="str">
        <f t="shared" si="300"/>
        <v/>
      </c>
      <c r="CJ141" s="361">
        <f t="shared" si="301"/>
        <v>0</v>
      </c>
      <c r="CK141" s="361">
        <f t="shared" si="302"/>
        <v>0</v>
      </c>
      <c r="CL141" s="362" t="str">
        <f t="shared" si="303"/>
        <v/>
      </c>
      <c r="CM141" s="361" t="str">
        <f t="shared" si="304"/>
        <v/>
      </c>
      <c r="CN141" s="361" t="str">
        <f t="shared" si="305"/>
        <v/>
      </c>
      <c r="CO141" s="361" t="str">
        <f t="shared" si="306"/>
        <v/>
      </c>
      <c r="CP141" s="363" t="str">
        <f>IF('Marks Entry'!AU143="","",'Marks Entry'!AU143)</f>
        <v/>
      </c>
      <c r="CQ141" s="356" t="str">
        <f>IF('Marks Entry'!AW143="","",'Marks Entry'!AW143)</f>
        <v/>
      </c>
      <c r="CR141" s="356" t="str">
        <f>IF('Marks Entry'!AX143="","",'Marks Entry'!AX143)</f>
        <v/>
      </c>
      <c r="CS141" s="356" t="str">
        <f>IF('Marks Entry'!AY143="","",'Marks Entry'!AY143)</f>
        <v/>
      </c>
      <c r="CT141" s="357" t="str">
        <f t="shared" si="307"/>
        <v/>
      </c>
      <c r="CU141" s="380" t="str">
        <f t="shared" si="308"/>
        <v/>
      </c>
      <c r="CV141" s="356" t="str">
        <f>IF('Marks Entry'!AZ143="","",'Marks Entry'!AZ143)</f>
        <v/>
      </c>
      <c r="CW141" s="356" t="str">
        <f>IF('Marks Entry'!BA143="","",'Marks Entry'!BA143)</f>
        <v/>
      </c>
      <c r="CX141" s="356" t="str">
        <f t="shared" si="309"/>
        <v/>
      </c>
      <c r="CY141" s="380" t="str">
        <f t="shared" si="310"/>
        <v/>
      </c>
      <c r="CZ141" s="377" t="str">
        <f>IF(AND($B141="NSO",$E141=""),"",IF(AND('Marks Entry'!BB143="AB",'Marks Entry'!BC143="AB"),"AB",IF(AND('Marks Entry'!BB143="ML",'Marks Entry'!BC143="ML"),"RE",IF('Marks Entry'!BB143="","",ROUNDUP(('Marks Entry'!BB143+'Marks Entry'!BC143)*30/100,0)))))</f>
        <v/>
      </c>
      <c r="DA141" s="381" t="str">
        <f t="shared" si="311"/>
        <v/>
      </c>
      <c r="DB141" s="361">
        <f t="shared" si="312"/>
        <v>0</v>
      </c>
      <c r="DC141" s="361">
        <f t="shared" si="313"/>
        <v>0</v>
      </c>
      <c r="DD141" s="362" t="str">
        <f t="shared" si="314"/>
        <v/>
      </c>
      <c r="DE141" s="361" t="str">
        <f t="shared" si="315"/>
        <v/>
      </c>
      <c r="DF141" s="361" t="str">
        <f t="shared" si="316"/>
        <v/>
      </c>
      <c r="DG141" s="361" t="str">
        <f t="shared" si="317"/>
        <v/>
      </c>
      <c r="DH141" s="361">
        <f t="shared" si="318"/>
        <v>0</v>
      </c>
      <c r="DI141" s="382" t="str">
        <f t="shared" si="319"/>
        <v/>
      </c>
      <c r="DJ141" s="382" t="str">
        <f t="shared" si="320"/>
        <v/>
      </c>
      <c r="DK141" s="382" t="str">
        <f t="shared" si="321"/>
        <v/>
      </c>
      <c r="DL141" s="382" t="str">
        <f t="shared" si="322"/>
        <v/>
      </c>
      <c r="DM141" s="382" t="str">
        <f t="shared" si="323"/>
        <v/>
      </c>
      <c r="DN141" s="382" t="str">
        <f t="shared" si="324"/>
        <v/>
      </c>
      <c r="DO141" s="365">
        <f t="shared" si="325"/>
        <v>0</v>
      </c>
      <c r="DP141" s="365">
        <f t="shared" si="326"/>
        <v>0</v>
      </c>
      <c r="DQ141" s="365">
        <f t="shared" si="327"/>
        <v>0</v>
      </c>
      <c r="DR141" s="365">
        <f t="shared" si="328"/>
        <v>0</v>
      </c>
      <c r="DS141" s="365">
        <f t="shared" si="329"/>
        <v>0</v>
      </c>
      <c r="DT141" s="383" t="str">
        <f t="shared" si="330"/>
        <v/>
      </c>
      <c r="DU141" s="482" t="str">
        <f>IF('Marks Entry'!BD143="","",'Marks Entry'!BD143)</f>
        <v/>
      </c>
      <c r="DV141" s="482" t="str">
        <f>IF('Marks Entry'!BE143="","",'Marks Entry'!BE143)</f>
        <v/>
      </c>
      <c r="DW141" s="482" t="str">
        <f>IF('Marks Entry'!BF143="","",'Marks Entry'!BF143)</f>
        <v/>
      </c>
      <c r="DX141" s="384" t="str">
        <f t="shared" si="331"/>
        <v/>
      </c>
      <c r="DY141" s="356" t="str">
        <f t="shared" si="332"/>
        <v/>
      </c>
      <c r="DZ141" s="385" t="str">
        <f t="shared" si="333"/>
        <v/>
      </c>
      <c r="EA141" s="356" t="str">
        <f t="shared" si="334"/>
        <v/>
      </c>
      <c r="EB141" s="385" t="str">
        <f t="shared" si="335"/>
        <v/>
      </c>
      <c r="EC141" s="356" t="str">
        <f t="shared" si="336"/>
        <v/>
      </c>
      <c r="ED141" s="356" t="str">
        <f t="shared" si="337"/>
        <v/>
      </c>
      <c r="EE141" s="356" t="str">
        <f t="shared" si="338"/>
        <v/>
      </c>
      <c r="EF141" s="386" t="str">
        <f t="shared" si="339"/>
        <v/>
      </c>
      <c r="EG141" s="385" t="str">
        <f t="shared" si="340"/>
        <v/>
      </c>
      <c r="EH141" s="356" t="str">
        <f t="shared" si="341"/>
        <v/>
      </c>
      <c r="EI141" s="356" t="str">
        <f t="shared" si="342"/>
        <v/>
      </c>
      <c r="EJ141" s="356" t="str">
        <f t="shared" si="343"/>
        <v/>
      </c>
      <c r="EK141" s="356" t="str">
        <f t="shared" si="344"/>
        <v/>
      </c>
      <c r="EL141" s="385" t="str">
        <f t="shared" si="345"/>
        <v/>
      </c>
      <c r="EM141" s="356" t="str">
        <f t="shared" si="346"/>
        <v/>
      </c>
      <c r="EN141" s="356" t="str">
        <f t="shared" si="347"/>
        <v/>
      </c>
      <c r="EO141" s="356" t="str">
        <f t="shared" si="348"/>
        <v/>
      </c>
      <c r="EP141" s="356" t="str">
        <f t="shared" si="349"/>
        <v/>
      </c>
      <c r="EQ141" s="385" t="str">
        <f t="shared" si="350"/>
        <v/>
      </c>
      <c r="ER141" s="356" t="str">
        <f t="shared" si="351"/>
        <v/>
      </c>
      <c r="ES141" s="356" t="str">
        <f t="shared" si="352"/>
        <v/>
      </c>
      <c r="ET141" s="356" t="str">
        <f t="shared" si="353"/>
        <v/>
      </c>
      <c r="EU141" s="356" t="str">
        <f t="shared" si="354"/>
        <v/>
      </c>
      <c r="EV141" s="385" t="str">
        <f t="shared" si="355"/>
        <v/>
      </c>
      <c r="EW141" s="385" t="str">
        <f t="shared" si="356"/>
        <v/>
      </c>
      <c r="EX141" s="387" t="str">
        <f>IF('Student DATA Entry'!I138="","",'Student DATA Entry'!I138)</f>
        <v/>
      </c>
      <c r="EY141" s="388" t="str">
        <f>IF('Student DATA Entry'!J138="","",'Student DATA Entry'!J138)</f>
        <v/>
      </c>
      <c r="EZ141" s="373" t="str">
        <f t="shared" si="357"/>
        <v xml:space="preserve">      </v>
      </c>
      <c r="FA141" s="373" t="str">
        <f t="shared" si="358"/>
        <v xml:space="preserve">      </v>
      </c>
      <c r="FB141" s="373" t="str">
        <f t="shared" si="359"/>
        <v xml:space="preserve">      </v>
      </c>
      <c r="FC141" s="373" t="str">
        <f t="shared" si="360"/>
        <v xml:space="preserve">              </v>
      </c>
      <c r="FD141" s="373" t="str">
        <f t="shared" si="361"/>
        <v xml:space="preserve"> </v>
      </c>
      <c r="FE141" s="484" t="str">
        <f t="shared" si="362"/>
        <v/>
      </c>
      <c r="FF141" s="390" t="str">
        <f t="shared" si="363"/>
        <v/>
      </c>
      <c r="FG141" s="483" t="str">
        <f t="shared" si="364"/>
        <v/>
      </c>
      <c r="FH141" s="392" t="str">
        <f t="shared" si="253"/>
        <v/>
      </c>
      <c r="FI141" s="482" t="str">
        <f t="shared" si="365"/>
        <v/>
      </c>
    </row>
    <row r="142" spans="1:165" s="393" customFormat="1" ht="22" customHeight="1">
      <c r="A142" s="375">
        <v>137</v>
      </c>
      <c r="B142" s="376" t="str">
        <f>IF('Marks Entry'!B144="","",VALUE('Marks Entry'!B144))</f>
        <v/>
      </c>
      <c r="C142" s="377" t="str">
        <f>IF('Marks Entry'!C144="","",'Marks Entry'!C144)</f>
        <v/>
      </c>
      <c r="D142" s="378" t="str">
        <f>IF('Marks Entry'!D144="","",'Marks Entry'!D144)</f>
        <v/>
      </c>
      <c r="E142" s="379" t="str">
        <f>IF('Marks Entry'!E144="","",'Marks Entry'!E144)</f>
        <v/>
      </c>
      <c r="F142" s="379" t="str">
        <f>IF('Marks Entry'!F144="","",'Marks Entry'!F144)</f>
        <v/>
      </c>
      <c r="G142" s="379" t="str">
        <f>IF('Marks Entry'!G144="","",'Marks Entry'!G144)</f>
        <v/>
      </c>
      <c r="H142" s="356" t="str">
        <f>IF('Marks Entry'!H144="","",'Marks Entry'!H144)</f>
        <v/>
      </c>
      <c r="I142" s="356" t="str">
        <f>IF('Marks Entry'!I144="","",'Marks Entry'!I144)</f>
        <v/>
      </c>
      <c r="J142" s="356" t="str">
        <f>IF('Marks Entry'!J144="","",'Marks Entry'!J144)</f>
        <v/>
      </c>
      <c r="K142" s="356" t="str">
        <f>IF('Marks Entry'!K144="","",'Marks Entry'!K144)</f>
        <v/>
      </c>
      <c r="L142" s="356" t="str">
        <f>IF('Marks Entry'!L144="","",'Marks Entry'!L144)</f>
        <v/>
      </c>
      <c r="M142" s="357" t="str">
        <f t="shared" si="254"/>
        <v/>
      </c>
      <c r="N142" s="380" t="str">
        <f t="shared" si="255"/>
        <v/>
      </c>
      <c r="O142" s="356" t="str">
        <f>IF('Marks Entry'!M144="","",'Marks Entry'!M144)</f>
        <v/>
      </c>
      <c r="P142" s="380" t="str">
        <f t="shared" si="256"/>
        <v/>
      </c>
      <c r="Q142" s="377" t="str">
        <f>IF(AND($B142="NSO",$E142="",O142=""),"",IF(AND('Marks Entry'!N144="AB"),"AB",IF(AND('Marks Entry'!N144="ML"),"RE",IF('Marks Entry'!N144="","",ROUNDUP('Marks Entry'!N144*30/100,0)))))</f>
        <v/>
      </c>
      <c r="R142" s="381" t="str">
        <f t="shared" si="257"/>
        <v/>
      </c>
      <c r="S142" s="361">
        <f t="shared" si="258"/>
        <v>0</v>
      </c>
      <c r="T142" s="361">
        <f t="shared" si="259"/>
        <v>0</v>
      </c>
      <c r="U142" s="362" t="str">
        <f t="shared" si="260"/>
        <v/>
      </c>
      <c r="V142" s="361" t="str">
        <f t="shared" si="261"/>
        <v/>
      </c>
      <c r="W142" s="361" t="str">
        <f t="shared" si="262"/>
        <v/>
      </c>
      <c r="X142" s="361" t="str">
        <f t="shared" si="263"/>
        <v/>
      </c>
      <c r="Y142" s="356" t="str">
        <f>IF('Marks Entry'!O144="","",'Marks Entry'!O144)</f>
        <v/>
      </c>
      <c r="Z142" s="356" t="str">
        <f>IF('Marks Entry'!P144="","",'Marks Entry'!P144)</f>
        <v/>
      </c>
      <c r="AA142" s="356" t="str">
        <f>IF('Marks Entry'!Q144="","",'Marks Entry'!Q144)</f>
        <v/>
      </c>
      <c r="AB142" s="357" t="str">
        <f t="shared" si="264"/>
        <v/>
      </c>
      <c r="AC142" s="380" t="str">
        <f t="shared" si="265"/>
        <v/>
      </c>
      <c r="AD142" s="356" t="str">
        <f>IF('Marks Entry'!R144="","",'Marks Entry'!R144)</f>
        <v/>
      </c>
      <c r="AE142" s="380" t="str">
        <f t="shared" si="266"/>
        <v/>
      </c>
      <c r="AF142" s="377" t="str">
        <f>IF(AND($B142="NSO",$E142=""),"",IF(AND('Marks Entry'!S144="AB"),"AB",IF(AND('Marks Entry'!S144="ML"),"RE",IF('Marks Entry'!S144="","",ROUNDUP('Marks Entry'!S144*30/100,0)))))</f>
        <v/>
      </c>
      <c r="AG142" s="381" t="str">
        <f t="shared" si="267"/>
        <v/>
      </c>
      <c r="AH142" s="361">
        <f t="shared" si="268"/>
        <v>0</v>
      </c>
      <c r="AI142" s="361">
        <f t="shared" si="269"/>
        <v>0</v>
      </c>
      <c r="AJ142" s="362" t="str">
        <f t="shared" si="270"/>
        <v/>
      </c>
      <c r="AK142" s="361" t="str">
        <f t="shared" si="271"/>
        <v/>
      </c>
      <c r="AL142" s="361" t="str">
        <f t="shared" si="272"/>
        <v/>
      </c>
      <c r="AM142" s="361" t="str">
        <f t="shared" si="273"/>
        <v/>
      </c>
      <c r="AN142" s="363" t="str">
        <f>IF('Marks Entry'!T144="","",'Marks Entry'!T144)</f>
        <v/>
      </c>
      <c r="AO142" s="356" t="str">
        <f>IF('Marks Entry'!V144="","",'Marks Entry'!V144)</f>
        <v/>
      </c>
      <c r="AP142" s="356" t="str">
        <f>IF('Marks Entry'!W144="","",'Marks Entry'!W144)</f>
        <v/>
      </c>
      <c r="AQ142" s="356" t="str">
        <f>IF('Marks Entry'!X144="","",'Marks Entry'!X144)</f>
        <v/>
      </c>
      <c r="AR142" s="357" t="str">
        <f t="shared" si="274"/>
        <v/>
      </c>
      <c r="AS142" s="380" t="str">
        <f t="shared" si="275"/>
        <v/>
      </c>
      <c r="AT142" s="356" t="str">
        <f>IF('Marks Entry'!Y144="","",'Marks Entry'!Y144)</f>
        <v/>
      </c>
      <c r="AU142" s="356" t="str">
        <f>IF('Marks Entry'!Z144="","",'Marks Entry'!Z144)</f>
        <v/>
      </c>
      <c r="AV142" s="356" t="str">
        <f t="shared" si="276"/>
        <v/>
      </c>
      <c r="AW142" s="380" t="str">
        <f t="shared" si="277"/>
        <v/>
      </c>
      <c r="AX142" s="377" t="str">
        <f>IF(AND($B142="NSO",$E142=""),"",IF(AND('Marks Entry'!AA144="AB",'Marks Entry'!AB144="AB"),"AB",IF(AND('Marks Entry'!AA144="ML",'Marks Entry'!AB144="ML"),"RE",IF('Marks Entry'!AA144="","",ROUNDUP(('Marks Entry'!AA144+'Marks Entry'!AB144)*30/100,0)))))</f>
        <v/>
      </c>
      <c r="AY142" s="381" t="str">
        <f t="shared" si="278"/>
        <v/>
      </c>
      <c r="AZ142" s="361">
        <f t="shared" si="279"/>
        <v>0</v>
      </c>
      <c r="BA142" s="361">
        <f t="shared" si="280"/>
        <v>0</v>
      </c>
      <c r="BB142" s="362" t="str">
        <f t="shared" si="281"/>
        <v/>
      </c>
      <c r="BC142" s="361" t="str">
        <f t="shared" si="282"/>
        <v/>
      </c>
      <c r="BD142" s="361" t="str">
        <f t="shared" si="283"/>
        <v/>
      </c>
      <c r="BE142" s="361" t="str">
        <f t="shared" si="284"/>
        <v/>
      </c>
      <c r="BF142" s="363" t="str">
        <f>IF('Marks Entry'!AC144="","",'Marks Entry'!AC144)</f>
        <v/>
      </c>
      <c r="BG142" s="356" t="str">
        <f>IF('Marks Entry'!AE144="","",'Marks Entry'!AE144)</f>
        <v/>
      </c>
      <c r="BH142" s="356" t="str">
        <f>IF('Marks Entry'!AF144="","",'Marks Entry'!AF144)</f>
        <v/>
      </c>
      <c r="BI142" s="356" t="str">
        <f>IF('Marks Entry'!AG144="","",'Marks Entry'!AG144)</f>
        <v/>
      </c>
      <c r="BJ142" s="357" t="str">
        <f t="shared" si="285"/>
        <v/>
      </c>
      <c r="BK142" s="380" t="str">
        <f t="shared" si="286"/>
        <v/>
      </c>
      <c r="BL142" s="356" t="str">
        <f>IF('Marks Entry'!AH144="","",'Marks Entry'!AH144)</f>
        <v/>
      </c>
      <c r="BM142" s="356" t="str">
        <f>IF('Marks Entry'!AI144="","",'Marks Entry'!AI144)</f>
        <v/>
      </c>
      <c r="BN142" s="356" t="str">
        <f t="shared" si="287"/>
        <v/>
      </c>
      <c r="BO142" s="380" t="str">
        <f t="shared" si="288"/>
        <v/>
      </c>
      <c r="BP142" s="377" t="str">
        <f>IF(AND($B142="NSO",$E142=""),"",IF(AND('Marks Entry'!AJ144="AB",'Marks Entry'!AK144="AB"),"AB",IF(AND('Marks Entry'!AJ144="ML",'Marks Entry'!AK144="ML"),"RE",IF('Marks Entry'!AJ144="","",ROUNDUP(('Marks Entry'!AJ144+'Marks Entry'!AK144)*30/100,0)))))</f>
        <v/>
      </c>
      <c r="BQ142" s="381" t="str">
        <f t="shared" si="289"/>
        <v/>
      </c>
      <c r="BR142" s="361">
        <f t="shared" si="290"/>
        <v>0</v>
      </c>
      <c r="BS142" s="361">
        <f t="shared" si="291"/>
        <v>0</v>
      </c>
      <c r="BT142" s="362" t="str">
        <f t="shared" si="292"/>
        <v/>
      </c>
      <c r="BU142" s="361" t="str">
        <f t="shared" si="293"/>
        <v/>
      </c>
      <c r="BV142" s="361" t="str">
        <f t="shared" si="294"/>
        <v/>
      </c>
      <c r="BW142" s="361" t="str">
        <f t="shared" si="295"/>
        <v/>
      </c>
      <c r="BX142" s="363" t="str">
        <f>IF('Marks Entry'!AL144="","",'Marks Entry'!AL144)</f>
        <v/>
      </c>
      <c r="BY142" s="356" t="str">
        <f>IF('Marks Entry'!AN144="","",'Marks Entry'!AN144)</f>
        <v/>
      </c>
      <c r="BZ142" s="356" t="str">
        <f>IF('Marks Entry'!AO144="","",'Marks Entry'!AO144)</f>
        <v/>
      </c>
      <c r="CA142" s="356" t="str">
        <f>IF('Marks Entry'!AP144="","",'Marks Entry'!AP144)</f>
        <v/>
      </c>
      <c r="CB142" s="357" t="str">
        <f t="shared" si="296"/>
        <v/>
      </c>
      <c r="CC142" s="380" t="str">
        <f t="shared" si="297"/>
        <v/>
      </c>
      <c r="CD142" s="356" t="str">
        <f>IF('Marks Entry'!AQ144="","",'Marks Entry'!AQ144)</f>
        <v/>
      </c>
      <c r="CE142" s="356" t="str">
        <f>IF('Marks Entry'!AR144="","",'Marks Entry'!AR144)</f>
        <v/>
      </c>
      <c r="CF142" s="356" t="str">
        <f t="shared" si="298"/>
        <v/>
      </c>
      <c r="CG142" s="380" t="str">
        <f t="shared" si="299"/>
        <v/>
      </c>
      <c r="CH142" s="377" t="str">
        <f>IF(AND($B142="NSO",$E142=""),"",IF(AND('Marks Entry'!AS144="AB",'Marks Entry'!AT144="AB"),"AB",IF(AND('Marks Entry'!AS144="ML",'Marks Entry'!AT144="ML"),"RE",IF('Marks Entry'!AS144="","",ROUNDUP(('Marks Entry'!AS144+'Marks Entry'!AT144)*30/100,0)))))</f>
        <v/>
      </c>
      <c r="CI142" s="381" t="str">
        <f t="shared" si="300"/>
        <v/>
      </c>
      <c r="CJ142" s="361">
        <f t="shared" si="301"/>
        <v>0</v>
      </c>
      <c r="CK142" s="361">
        <f t="shared" si="302"/>
        <v>0</v>
      </c>
      <c r="CL142" s="362" t="str">
        <f t="shared" si="303"/>
        <v/>
      </c>
      <c r="CM142" s="361" t="str">
        <f t="shared" si="304"/>
        <v/>
      </c>
      <c r="CN142" s="361" t="str">
        <f t="shared" si="305"/>
        <v/>
      </c>
      <c r="CO142" s="361" t="str">
        <f t="shared" si="306"/>
        <v/>
      </c>
      <c r="CP142" s="363" t="str">
        <f>IF('Marks Entry'!AU144="","",'Marks Entry'!AU144)</f>
        <v/>
      </c>
      <c r="CQ142" s="356" t="str">
        <f>IF('Marks Entry'!AW144="","",'Marks Entry'!AW144)</f>
        <v/>
      </c>
      <c r="CR142" s="356" t="str">
        <f>IF('Marks Entry'!AX144="","",'Marks Entry'!AX144)</f>
        <v/>
      </c>
      <c r="CS142" s="356" t="str">
        <f>IF('Marks Entry'!AY144="","",'Marks Entry'!AY144)</f>
        <v/>
      </c>
      <c r="CT142" s="357" t="str">
        <f t="shared" si="307"/>
        <v/>
      </c>
      <c r="CU142" s="380" t="str">
        <f t="shared" si="308"/>
        <v/>
      </c>
      <c r="CV142" s="356" t="str">
        <f>IF('Marks Entry'!AZ144="","",'Marks Entry'!AZ144)</f>
        <v/>
      </c>
      <c r="CW142" s="356" t="str">
        <f>IF('Marks Entry'!BA144="","",'Marks Entry'!BA144)</f>
        <v/>
      </c>
      <c r="CX142" s="356" t="str">
        <f t="shared" si="309"/>
        <v/>
      </c>
      <c r="CY142" s="380" t="str">
        <f t="shared" si="310"/>
        <v/>
      </c>
      <c r="CZ142" s="377" t="str">
        <f>IF(AND($B142="NSO",$E142=""),"",IF(AND('Marks Entry'!BB144="AB",'Marks Entry'!BC144="AB"),"AB",IF(AND('Marks Entry'!BB144="ML",'Marks Entry'!BC144="ML"),"RE",IF('Marks Entry'!BB144="","",ROUNDUP(('Marks Entry'!BB144+'Marks Entry'!BC144)*30/100,0)))))</f>
        <v/>
      </c>
      <c r="DA142" s="381" t="str">
        <f t="shared" si="311"/>
        <v/>
      </c>
      <c r="DB142" s="361">
        <f t="shared" si="312"/>
        <v>0</v>
      </c>
      <c r="DC142" s="361">
        <f t="shared" si="313"/>
        <v>0</v>
      </c>
      <c r="DD142" s="362" t="str">
        <f t="shared" si="314"/>
        <v/>
      </c>
      <c r="DE142" s="361" t="str">
        <f t="shared" si="315"/>
        <v/>
      </c>
      <c r="DF142" s="361" t="str">
        <f t="shared" si="316"/>
        <v/>
      </c>
      <c r="DG142" s="361" t="str">
        <f t="shared" si="317"/>
        <v/>
      </c>
      <c r="DH142" s="361">
        <f t="shared" si="318"/>
        <v>0</v>
      </c>
      <c r="DI142" s="382" t="str">
        <f t="shared" si="319"/>
        <v/>
      </c>
      <c r="DJ142" s="382" t="str">
        <f t="shared" si="320"/>
        <v/>
      </c>
      <c r="DK142" s="382" t="str">
        <f t="shared" si="321"/>
        <v/>
      </c>
      <c r="DL142" s="382" t="str">
        <f t="shared" si="322"/>
        <v/>
      </c>
      <c r="DM142" s="382" t="str">
        <f t="shared" si="323"/>
        <v/>
      </c>
      <c r="DN142" s="382" t="str">
        <f t="shared" si="324"/>
        <v/>
      </c>
      <c r="DO142" s="365">
        <f t="shared" si="325"/>
        <v>0</v>
      </c>
      <c r="DP142" s="365">
        <f t="shared" si="326"/>
        <v>0</v>
      </c>
      <c r="DQ142" s="365">
        <f t="shared" si="327"/>
        <v>0</v>
      </c>
      <c r="DR142" s="365">
        <f t="shared" si="328"/>
        <v>0</v>
      </c>
      <c r="DS142" s="365">
        <f t="shared" si="329"/>
        <v>0</v>
      </c>
      <c r="DT142" s="383" t="str">
        <f t="shared" si="330"/>
        <v/>
      </c>
      <c r="DU142" s="482" t="str">
        <f>IF('Marks Entry'!BD144="","",'Marks Entry'!BD144)</f>
        <v/>
      </c>
      <c r="DV142" s="482" t="str">
        <f>IF('Marks Entry'!BE144="","",'Marks Entry'!BE144)</f>
        <v/>
      </c>
      <c r="DW142" s="482" t="str">
        <f>IF('Marks Entry'!BF144="","",'Marks Entry'!BF144)</f>
        <v/>
      </c>
      <c r="DX142" s="384" t="str">
        <f t="shared" si="331"/>
        <v/>
      </c>
      <c r="DY142" s="356" t="str">
        <f t="shared" si="332"/>
        <v/>
      </c>
      <c r="DZ142" s="385" t="str">
        <f t="shared" si="333"/>
        <v/>
      </c>
      <c r="EA142" s="356" t="str">
        <f t="shared" si="334"/>
        <v/>
      </c>
      <c r="EB142" s="385" t="str">
        <f t="shared" si="335"/>
        <v/>
      </c>
      <c r="EC142" s="356" t="str">
        <f t="shared" si="336"/>
        <v/>
      </c>
      <c r="ED142" s="356" t="str">
        <f t="shared" si="337"/>
        <v/>
      </c>
      <c r="EE142" s="356" t="str">
        <f t="shared" si="338"/>
        <v/>
      </c>
      <c r="EF142" s="386" t="str">
        <f t="shared" si="339"/>
        <v/>
      </c>
      <c r="EG142" s="385" t="str">
        <f t="shared" si="340"/>
        <v/>
      </c>
      <c r="EH142" s="356" t="str">
        <f t="shared" si="341"/>
        <v/>
      </c>
      <c r="EI142" s="356" t="str">
        <f t="shared" si="342"/>
        <v/>
      </c>
      <c r="EJ142" s="356" t="str">
        <f t="shared" si="343"/>
        <v/>
      </c>
      <c r="EK142" s="356" t="str">
        <f t="shared" si="344"/>
        <v/>
      </c>
      <c r="EL142" s="385" t="str">
        <f t="shared" si="345"/>
        <v/>
      </c>
      <c r="EM142" s="356" t="str">
        <f t="shared" si="346"/>
        <v/>
      </c>
      <c r="EN142" s="356" t="str">
        <f t="shared" si="347"/>
        <v/>
      </c>
      <c r="EO142" s="356" t="str">
        <f t="shared" si="348"/>
        <v/>
      </c>
      <c r="EP142" s="356" t="str">
        <f t="shared" si="349"/>
        <v/>
      </c>
      <c r="EQ142" s="385" t="str">
        <f t="shared" si="350"/>
        <v/>
      </c>
      <c r="ER142" s="356" t="str">
        <f t="shared" si="351"/>
        <v/>
      </c>
      <c r="ES142" s="356" t="str">
        <f t="shared" si="352"/>
        <v/>
      </c>
      <c r="ET142" s="356" t="str">
        <f t="shared" si="353"/>
        <v/>
      </c>
      <c r="EU142" s="356" t="str">
        <f t="shared" si="354"/>
        <v/>
      </c>
      <c r="EV142" s="385" t="str">
        <f t="shared" si="355"/>
        <v/>
      </c>
      <c r="EW142" s="385" t="str">
        <f t="shared" si="356"/>
        <v/>
      </c>
      <c r="EX142" s="387" t="str">
        <f>IF('Student DATA Entry'!I139="","",'Student DATA Entry'!I139)</f>
        <v/>
      </c>
      <c r="EY142" s="388" t="str">
        <f>IF('Student DATA Entry'!J139="","",'Student DATA Entry'!J139)</f>
        <v/>
      </c>
      <c r="EZ142" s="373" t="str">
        <f t="shared" si="357"/>
        <v xml:space="preserve">      </v>
      </c>
      <c r="FA142" s="373" t="str">
        <f t="shared" si="358"/>
        <v xml:space="preserve">      </v>
      </c>
      <c r="FB142" s="373" t="str">
        <f t="shared" si="359"/>
        <v xml:space="preserve">      </v>
      </c>
      <c r="FC142" s="373" t="str">
        <f t="shared" si="360"/>
        <v xml:space="preserve">              </v>
      </c>
      <c r="FD142" s="373" t="str">
        <f t="shared" si="361"/>
        <v xml:space="preserve"> </v>
      </c>
      <c r="FE142" s="484" t="str">
        <f t="shared" si="362"/>
        <v/>
      </c>
      <c r="FF142" s="390" t="str">
        <f t="shared" si="363"/>
        <v/>
      </c>
      <c r="FG142" s="483" t="str">
        <f t="shared" si="364"/>
        <v/>
      </c>
      <c r="FH142" s="392" t="str">
        <f t="shared" si="253"/>
        <v/>
      </c>
      <c r="FI142" s="482" t="str">
        <f t="shared" si="365"/>
        <v/>
      </c>
    </row>
    <row r="143" spans="1:165" s="393" customFormat="1" ht="22" customHeight="1">
      <c r="A143" s="375">
        <v>138</v>
      </c>
      <c r="B143" s="376" t="str">
        <f>IF('Marks Entry'!B145="","",VALUE('Marks Entry'!B145))</f>
        <v/>
      </c>
      <c r="C143" s="377" t="str">
        <f>IF('Marks Entry'!C145="","",'Marks Entry'!C145)</f>
        <v/>
      </c>
      <c r="D143" s="378" t="str">
        <f>IF('Marks Entry'!D145="","",'Marks Entry'!D145)</f>
        <v/>
      </c>
      <c r="E143" s="379" t="str">
        <f>IF('Marks Entry'!E145="","",'Marks Entry'!E145)</f>
        <v/>
      </c>
      <c r="F143" s="379" t="str">
        <f>IF('Marks Entry'!F145="","",'Marks Entry'!F145)</f>
        <v/>
      </c>
      <c r="G143" s="379" t="str">
        <f>IF('Marks Entry'!G145="","",'Marks Entry'!G145)</f>
        <v/>
      </c>
      <c r="H143" s="356" t="str">
        <f>IF('Marks Entry'!H145="","",'Marks Entry'!H145)</f>
        <v/>
      </c>
      <c r="I143" s="356" t="str">
        <f>IF('Marks Entry'!I145="","",'Marks Entry'!I145)</f>
        <v/>
      </c>
      <c r="J143" s="356" t="str">
        <f>IF('Marks Entry'!J145="","",'Marks Entry'!J145)</f>
        <v/>
      </c>
      <c r="K143" s="356" t="str">
        <f>IF('Marks Entry'!K145="","",'Marks Entry'!K145)</f>
        <v/>
      </c>
      <c r="L143" s="356" t="str">
        <f>IF('Marks Entry'!L145="","",'Marks Entry'!L145)</f>
        <v/>
      </c>
      <c r="M143" s="357" t="str">
        <f t="shared" si="254"/>
        <v/>
      </c>
      <c r="N143" s="380" t="str">
        <f t="shared" si="255"/>
        <v/>
      </c>
      <c r="O143" s="356" t="str">
        <f>IF('Marks Entry'!M145="","",'Marks Entry'!M145)</f>
        <v/>
      </c>
      <c r="P143" s="380" t="str">
        <f t="shared" si="256"/>
        <v/>
      </c>
      <c r="Q143" s="377" t="str">
        <f>IF(AND($B143="NSO",$E143="",O143=""),"",IF(AND('Marks Entry'!N145="AB"),"AB",IF(AND('Marks Entry'!N145="ML"),"RE",IF('Marks Entry'!N145="","",ROUNDUP('Marks Entry'!N145*30/100,0)))))</f>
        <v/>
      </c>
      <c r="R143" s="381" t="str">
        <f t="shared" si="257"/>
        <v/>
      </c>
      <c r="S143" s="361">
        <f t="shared" si="258"/>
        <v>0</v>
      </c>
      <c r="T143" s="361">
        <f t="shared" si="259"/>
        <v>0</v>
      </c>
      <c r="U143" s="362" t="str">
        <f t="shared" si="260"/>
        <v/>
      </c>
      <c r="V143" s="361" t="str">
        <f t="shared" si="261"/>
        <v/>
      </c>
      <c r="W143" s="361" t="str">
        <f t="shared" si="262"/>
        <v/>
      </c>
      <c r="X143" s="361" t="str">
        <f t="shared" si="263"/>
        <v/>
      </c>
      <c r="Y143" s="356" t="str">
        <f>IF('Marks Entry'!O145="","",'Marks Entry'!O145)</f>
        <v/>
      </c>
      <c r="Z143" s="356" t="str">
        <f>IF('Marks Entry'!P145="","",'Marks Entry'!P145)</f>
        <v/>
      </c>
      <c r="AA143" s="356" t="str">
        <f>IF('Marks Entry'!Q145="","",'Marks Entry'!Q145)</f>
        <v/>
      </c>
      <c r="AB143" s="357" t="str">
        <f t="shared" si="264"/>
        <v/>
      </c>
      <c r="AC143" s="380" t="str">
        <f t="shared" si="265"/>
        <v/>
      </c>
      <c r="AD143" s="356" t="str">
        <f>IF('Marks Entry'!R145="","",'Marks Entry'!R145)</f>
        <v/>
      </c>
      <c r="AE143" s="380" t="str">
        <f t="shared" si="266"/>
        <v/>
      </c>
      <c r="AF143" s="377" t="str">
        <f>IF(AND($B143="NSO",$E143=""),"",IF(AND('Marks Entry'!S145="AB"),"AB",IF(AND('Marks Entry'!S145="ML"),"RE",IF('Marks Entry'!S145="","",ROUNDUP('Marks Entry'!S145*30/100,0)))))</f>
        <v/>
      </c>
      <c r="AG143" s="381" t="str">
        <f t="shared" si="267"/>
        <v/>
      </c>
      <c r="AH143" s="361">
        <f t="shared" si="268"/>
        <v>0</v>
      </c>
      <c r="AI143" s="361">
        <f t="shared" si="269"/>
        <v>0</v>
      </c>
      <c r="AJ143" s="362" t="str">
        <f t="shared" si="270"/>
        <v/>
      </c>
      <c r="AK143" s="361" t="str">
        <f t="shared" si="271"/>
        <v/>
      </c>
      <c r="AL143" s="361" t="str">
        <f t="shared" si="272"/>
        <v/>
      </c>
      <c r="AM143" s="361" t="str">
        <f t="shared" si="273"/>
        <v/>
      </c>
      <c r="AN143" s="363" t="str">
        <f>IF('Marks Entry'!T145="","",'Marks Entry'!T145)</f>
        <v/>
      </c>
      <c r="AO143" s="356" t="str">
        <f>IF('Marks Entry'!V145="","",'Marks Entry'!V145)</f>
        <v/>
      </c>
      <c r="AP143" s="356" t="str">
        <f>IF('Marks Entry'!W145="","",'Marks Entry'!W145)</f>
        <v/>
      </c>
      <c r="AQ143" s="356" t="str">
        <f>IF('Marks Entry'!X145="","",'Marks Entry'!X145)</f>
        <v/>
      </c>
      <c r="AR143" s="357" t="str">
        <f t="shared" si="274"/>
        <v/>
      </c>
      <c r="AS143" s="380" t="str">
        <f t="shared" si="275"/>
        <v/>
      </c>
      <c r="AT143" s="356" t="str">
        <f>IF('Marks Entry'!Y145="","",'Marks Entry'!Y145)</f>
        <v/>
      </c>
      <c r="AU143" s="356" t="str">
        <f>IF('Marks Entry'!Z145="","",'Marks Entry'!Z145)</f>
        <v/>
      </c>
      <c r="AV143" s="356" t="str">
        <f t="shared" si="276"/>
        <v/>
      </c>
      <c r="AW143" s="380" t="str">
        <f t="shared" si="277"/>
        <v/>
      </c>
      <c r="AX143" s="377" t="str">
        <f>IF(AND($B143="NSO",$E143=""),"",IF(AND('Marks Entry'!AA145="AB",'Marks Entry'!AB145="AB"),"AB",IF(AND('Marks Entry'!AA145="ML",'Marks Entry'!AB145="ML"),"RE",IF('Marks Entry'!AA145="","",ROUNDUP(('Marks Entry'!AA145+'Marks Entry'!AB145)*30/100,0)))))</f>
        <v/>
      </c>
      <c r="AY143" s="381" t="str">
        <f t="shared" si="278"/>
        <v/>
      </c>
      <c r="AZ143" s="361">
        <f t="shared" si="279"/>
        <v>0</v>
      </c>
      <c r="BA143" s="361">
        <f t="shared" si="280"/>
        <v>0</v>
      </c>
      <c r="BB143" s="362" t="str">
        <f t="shared" si="281"/>
        <v/>
      </c>
      <c r="BC143" s="361" t="str">
        <f t="shared" si="282"/>
        <v/>
      </c>
      <c r="BD143" s="361" t="str">
        <f t="shared" si="283"/>
        <v/>
      </c>
      <c r="BE143" s="361" t="str">
        <f t="shared" si="284"/>
        <v/>
      </c>
      <c r="BF143" s="363" t="str">
        <f>IF('Marks Entry'!AC145="","",'Marks Entry'!AC145)</f>
        <v/>
      </c>
      <c r="BG143" s="356" t="str">
        <f>IF('Marks Entry'!AE145="","",'Marks Entry'!AE145)</f>
        <v/>
      </c>
      <c r="BH143" s="356" t="str">
        <f>IF('Marks Entry'!AF145="","",'Marks Entry'!AF145)</f>
        <v/>
      </c>
      <c r="BI143" s="356" t="str">
        <f>IF('Marks Entry'!AG145="","",'Marks Entry'!AG145)</f>
        <v/>
      </c>
      <c r="BJ143" s="357" t="str">
        <f t="shared" si="285"/>
        <v/>
      </c>
      <c r="BK143" s="380" t="str">
        <f t="shared" si="286"/>
        <v/>
      </c>
      <c r="BL143" s="356" t="str">
        <f>IF('Marks Entry'!AH145="","",'Marks Entry'!AH145)</f>
        <v/>
      </c>
      <c r="BM143" s="356" t="str">
        <f>IF('Marks Entry'!AI145="","",'Marks Entry'!AI145)</f>
        <v/>
      </c>
      <c r="BN143" s="356" t="str">
        <f t="shared" si="287"/>
        <v/>
      </c>
      <c r="BO143" s="380" t="str">
        <f t="shared" si="288"/>
        <v/>
      </c>
      <c r="BP143" s="377" t="str">
        <f>IF(AND($B143="NSO",$E143=""),"",IF(AND('Marks Entry'!AJ145="AB",'Marks Entry'!AK145="AB"),"AB",IF(AND('Marks Entry'!AJ145="ML",'Marks Entry'!AK145="ML"),"RE",IF('Marks Entry'!AJ145="","",ROUNDUP(('Marks Entry'!AJ145+'Marks Entry'!AK145)*30/100,0)))))</f>
        <v/>
      </c>
      <c r="BQ143" s="381" t="str">
        <f t="shared" si="289"/>
        <v/>
      </c>
      <c r="BR143" s="361">
        <f t="shared" si="290"/>
        <v>0</v>
      </c>
      <c r="BS143" s="361">
        <f t="shared" si="291"/>
        <v>0</v>
      </c>
      <c r="BT143" s="362" t="str">
        <f t="shared" si="292"/>
        <v/>
      </c>
      <c r="BU143" s="361" t="str">
        <f t="shared" si="293"/>
        <v/>
      </c>
      <c r="BV143" s="361" t="str">
        <f t="shared" si="294"/>
        <v/>
      </c>
      <c r="BW143" s="361" t="str">
        <f t="shared" si="295"/>
        <v/>
      </c>
      <c r="BX143" s="363" t="str">
        <f>IF('Marks Entry'!AL145="","",'Marks Entry'!AL145)</f>
        <v/>
      </c>
      <c r="BY143" s="356" t="str">
        <f>IF('Marks Entry'!AN145="","",'Marks Entry'!AN145)</f>
        <v/>
      </c>
      <c r="BZ143" s="356" t="str">
        <f>IF('Marks Entry'!AO145="","",'Marks Entry'!AO145)</f>
        <v/>
      </c>
      <c r="CA143" s="356" t="str">
        <f>IF('Marks Entry'!AP145="","",'Marks Entry'!AP145)</f>
        <v/>
      </c>
      <c r="CB143" s="357" t="str">
        <f t="shared" si="296"/>
        <v/>
      </c>
      <c r="CC143" s="380" t="str">
        <f t="shared" si="297"/>
        <v/>
      </c>
      <c r="CD143" s="356" t="str">
        <f>IF('Marks Entry'!AQ145="","",'Marks Entry'!AQ145)</f>
        <v/>
      </c>
      <c r="CE143" s="356" t="str">
        <f>IF('Marks Entry'!AR145="","",'Marks Entry'!AR145)</f>
        <v/>
      </c>
      <c r="CF143" s="356" t="str">
        <f t="shared" si="298"/>
        <v/>
      </c>
      <c r="CG143" s="380" t="str">
        <f t="shared" si="299"/>
        <v/>
      </c>
      <c r="CH143" s="377" t="str">
        <f>IF(AND($B143="NSO",$E143=""),"",IF(AND('Marks Entry'!AS145="AB",'Marks Entry'!AT145="AB"),"AB",IF(AND('Marks Entry'!AS145="ML",'Marks Entry'!AT145="ML"),"RE",IF('Marks Entry'!AS145="","",ROUNDUP(('Marks Entry'!AS145+'Marks Entry'!AT145)*30/100,0)))))</f>
        <v/>
      </c>
      <c r="CI143" s="381" t="str">
        <f t="shared" si="300"/>
        <v/>
      </c>
      <c r="CJ143" s="361">
        <f t="shared" si="301"/>
        <v>0</v>
      </c>
      <c r="CK143" s="361">
        <f t="shared" si="302"/>
        <v>0</v>
      </c>
      <c r="CL143" s="362" t="str">
        <f t="shared" si="303"/>
        <v/>
      </c>
      <c r="CM143" s="361" t="str">
        <f t="shared" si="304"/>
        <v/>
      </c>
      <c r="CN143" s="361" t="str">
        <f t="shared" si="305"/>
        <v/>
      </c>
      <c r="CO143" s="361" t="str">
        <f t="shared" si="306"/>
        <v/>
      </c>
      <c r="CP143" s="363" t="str">
        <f>IF('Marks Entry'!AU145="","",'Marks Entry'!AU145)</f>
        <v/>
      </c>
      <c r="CQ143" s="356" t="str">
        <f>IF('Marks Entry'!AW145="","",'Marks Entry'!AW145)</f>
        <v/>
      </c>
      <c r="CR143" s="356" t="str">
        <f>IF('Marks Entry'!AX145="","",'Marks Entry'!AX145)</f>
        <v/>
      </c>
      <c r="CS143" s="356" t="str">
        <f>IF('Marks Entry'!AY145="","",'Marks Entry'!AY145)</f>
        <v/>
      </c>
      <c r="CT143" s="357" t="str">
        <f t="shared" si="307"/>
        <v/>
      </c>
      <c r="CU143" s="380" t="str">
        <f t="shared" si="308"/>
        <v/>
      </c>
      <c r="CV143" s="356" t="str">
        <f>IF('Marks Entry'!AZ145="","",'Marks Entry'!AZ145)</f>
        <v/>
      </c>
      <c r="CW143" s="356" t="str">
        <f>IF('Marks Entry'!BA145="","",'Marks Entry'!BA145)</f>
        <v/>
      </c>
      <c r="CX143" s="356" t="str">
        <f t="shared" si="309"/>
        <v/>
      </c>
      <c r="CY143" s="380" t="str">
        <f t="shared" si="310"/>
        <v/>
      </c>
      <c r="CZ143" s="377" t="str">
        <f>IF(AND($B143="NSO",$E143=""),"",IF(AND('Marks Entry'!BB145="AB",'Marks Entry'!BC145="AB"),"AB",IF(AND('Marks Entry'!BB145="ML",'Marks Entry'!BC145="ML"),"RE",IF('Marks Entry'!BB145="","",ROUNDUP(('Marks Entry'!BB145+'Marks Entry'!BC145)*30/100,0)))))</f>
        <v/>
      </c>
      <c r="DA143" s="381" t="str">
        <f t="shared" si="311"/>
        <v/>
      </c>
      <c r="DB143" s="361">
        <f t="shared" si="312"/>
        <v>0</v>
      </c>
      <c r="DC143" s="361">
        <f t="shared" si="313"/>
        <v>0</v>
      </c>
      <c r="DD143" s="362" t="str">
        <f t="shared" si="314"/>
        <v/>
      </c>
      <c r="DE143" s="361" t="str">
        <f t="shared" si="315"/>
        <v/>
      </c>
      <c r="DF143" s="361" t="str">
        <f t="shared" si="316"/>
        <v/>
      </c>
      <c r="DG143" s="361" t="str">
        <f t="shared" si="317"/>
        <v/>
      </c>
      <c r="DH143" s="361">
        <f t="shared" si="318"/>
        <v>0</v>
      </c>
      <c r="DI143" s="382" t="str">
        <f t="shared" si="319"/>
        <v/>
      </c>
      <c r="DJ143" s="382" t="str">
        <f t="shared" si="320"/>
        <v/>
      </c>
      <c r="DK143" s="382" t="str">
        <f t="shared" si="321"/>
        <v/>
      </c>
      <c r="DL143" s="382" t="str">
        <f t="shared" si="322"/>
        <v/>
      </c>
      <c r="DM143" s="382" t="str">
        <f t="shared" si="323"/>
        <v/>
      </c>
      <c r="DN143" s="382" t="str">
        <f t="shared" si="324"/>
        <v/>
      </c>
      <c r="DO143" s="365">
        <f t="shared" si="325"/>
        <v>0</v>
      </c>
      <c r="DP143" s="365">
        <f t="shared" si="326"/>
        <v>0</v>
      </c>
      <c r="DQ143" s="365">
        <f t="shared" si="327"/>
        <v>0</v>
      </c>
      <c r="DR143" s="365">
        <f t="shared" si="328"/>
        <v>0</v>
      </c>
      <c r="DS143" s="365">
        <f t="shared" si="329"/>
        <v>0</v>
      </c>
      <c r="DT143" s="383" t="str">
        <f t="shared" si="330"/>
        <v/>
      </c>
      <c r="DU143" s="482" t="str">
        <f>IF('Marks Entry'!BD145="","",'Marks Entry'!BD145)</f>
        <v/>
      </c>
      <c r="DV143" s="482" t="str">
        <f>IF('Marks Entry'!BE145="","",'Marks Entry'!BE145)</f>
        <v/>
      </c>
      <c r="DW143" s="482" t="str">
        <f>IF('Marks Entry'!BF145="","",'Marks Entry'!BF145)</f>
        <v/>
      </c>
      <c r="DX143" s="384" t="str">
        <f t="shared" si="331"/>
        <v/>
      </c>
      <c r="DY143" s="356" t="str">
        <f t="shared" si="332"/>
        <v/>
      </c>
      <c r="DZ143" s="385" t="str">
        <f t="shared" si="333"/>
        <v/>
      </c>
      <c r="EA143" s="356" t="str">
        <f t="shared" si="334"/>
        <v/>
      </c>
      <c r="EB143" s="385" t="str">
        <f t="shared" si="335"/>
        <v/>
      </c>
      <c r="EC143" s="356" t="str">
        <f t="shared" si="336"/>
        <v/>
      </c>
      <c r="ED143" s="356" t="str">
        <f t="shared" si="337"/>
        <v/>
      </c>
      <c r="EE143" s="356" t="str">
        <f t="shared" si="338"/>
        <v/>
      </c>
      <c r="EF143" s="386" t="str">
        <f t="shared" si="339"/>
        <v/>
      </c>
      <c r="EG143" s="385" t="str">
        <f t="shared" si="340"/>
        <v/>
      </c>
      <c r="EH143" s="356" t="str">
        <f t="shared" si="341"/>
        <v/>
      </c>
      <c r="EI143" s="356" t="str">
        <f t="shared" si="342"/>
        <v/>
      </c>
      <c r="EJ143" s="356" t="str">
        <f t="shared" si="343"/>
        <v/>
      </c>
      <c r="EK143" s="356" t="str">
        <f t="shared" si="344"/>
        <v/>
      </c>
      <c r="EL143" s="385" t="str">
        <f t="shared" si="345"/>
        <v/>
      </c>
      <c r="EM143" s="356" t="str">
        <f t="shared" si="346"/>
        <v/>
      </c>
      <c r="EN143" s="356" t="str">
        <f t="shared" si="347"/>
        <v/>
      </c>
      <c r="EO143" s="356" t="str">
        <f t="shared" si="348"/>
        <v/>
      </c>
      <c r="EP143" s="356" t="str">
        <f t="shared" si="349"/>
        <v/>
      </c>
      <c r="EQ143" s="385" t="str">
        <f t="shared" si="350"/>
        <v/>
      </c>
      <c r="ER143" s="356" t="str">
        <f t="shared" si="351"/>
        <v/>
      </c>
      <c r="ES143" s="356" t="str">
        <f t="shared" si="352"/>
        <v/>
      </c>
      <c r="ET143" s="356" t="str">
        <f t="shared" si="353"/>
        <v/>
      </c>
      <c r="EU143" s="356" t="str">
        <f t="shared" si="354"/>
        <v/>
      </c>
      <c r="EV143" s="385" t="str">
        <f t="shared" si="355"/>
        <v/>
      </c>
      <c r="EW143" s="385" t="str">
        <f t="shared" si="356"/>
        <v/>
      </c>
      <c r="EX143" s="387" t="str">
        <f>IF('Student DATA Entry'!I140="","",'Student DATA Entry'!I140)</f>
        <v/>
      </c>
      <c r="EY143" s="388" t="str">
        <f>IF('Student DATA Entry'!J140="","",'Student DATA Entry'!J140)</f>
        <v/>
      </c>
      <c r="EZ143" s="373" t="str">
        <f t="shared" si="357"/>
        <v xml:space="preserve">      </v>
      </c>
      <c r="FA143" s="373" t="str">
        <f t="shared" si="358"/>
        <v xml:space="preserve">      </v>
      </c>
      <c r="FB143" s="373" t="str">
        <f t="shared" si="359"/>
        <v xml:space="preserve">      </v>
      </c>
      <c r="FC143" s="373" t="str">
        <f t="shared" si="360"/>
        <v xml:space="preserve">              </v>
      </c>
      <c r="FD143" s="373" t="str">
        <f t="shared" si="361"/>
        <v xml:space="preserve"> </v>
      </c>
      <c r="FE143" s="484" t="str">
        <f t="shared" si="362"/>
        <v/>
      </c>
      <c r="FF143" s="390" t="str">
        <f t="shared" si="363"/>
        <v/>
      </c>
      <c r="FG143" s="483" t="str">
        <f t="shared" si="364"/>
        <v/>
      </c>
      <c r="FH143" s="392" t="str">
        <f t="shared" si="253"/>
        <v/>
      </c>
      <c r="FI143" s="482" t="str">
        <f t="shared" si="365"/>
        <v/>
      </c>
    </row>
    <row r="144" spans="1:165" s="393" customFormat="1" ht="22" customHeight="1">
      <c r="A144" s="375">
        <v>139</v>
      </c>
      <c r="B144" s="376" t="str">
        <f>IF('Marks Entry'!B146="","",VALUE('Marks Entry'!B146))</f>
        <v/>
      </c>
      <c r="C144" s="377" t="str">
        <f>IF('Marks Entry'!C146="","",'Marks Entry'!C146)</f>
        <v/>
      </c>
      <c r="D144" s="378" t="str">
        <f>IF('Marks Entry'!D146="","",'Marks Entry'!D146)</f>
        <v/>
      </c>
      <c r="E144" s="379" t="str">
        <f>IF('Marks Entry'!E146="","",'Marks Entry'!E146)</f>
        <v/>
      </c>
      <c r="F144" s="379" t="str">
        <f>IF('Marks Entry'!F146="","",'Marks Entry'!F146)</f>
        <v/>
      </c>
      <c r="G144" s="379" t="str">
        <f>IF('Marks Entry'!G146="","",'Marks Entry'!G146)</f>
        <v/>
      </c>
      <c r="H144" s="356" t="str">
        <f>IF('Marks Entry'!H146="","",'Marks Entry'!H146)</f>
        <v/>
      </c>
      <c r="I144" s="356" t="str">
        <f>IF('Marks Entry'!I146="","",'Marks Entry'!I146)</f>
        <v/>
      </c>
      <c r="J144" s="356" t="str">
        <f>IF('Marks Entry'!J146="","",'Marks Entry'!J146)</f>
        <v/>
      </c>
      <c r="K144" s="356" t="str">
        <f>IF('Marks Entry'!K146="","",'Marks Entry'!K146)</f>
        <v/>
      </c>
      <c r="L144" s="356" t="str">
        <f>IF('Marks Entry'!L146="","",'Marks Entry'!L146)</f>
        <v/>
      </c>
      <c r="M144" s="357" t="str">
        <f t="shared" si="254"/>
        <v/>
      </c>
      <c r="N144" s="380" t="str">
        <f t="shared" si="255"/>
        <v/>
      </c>
      <c r="O144" s="356" t="str">
        <f>IF('Marks Entry'!M146="","",'Marks Entry'!M146)</f>
        <v/>
      </c>
      <c r="P144" s="380" t="str">
        <f t="shared" si="256"/>
        <v/>
      </c>
      <c r="Q144" s="377" t="str">
        <f>IF(AND($B144="NSO",$E144="",O144=""),"",IF(AND('Marks Entry'!N146="AB"),"AB",IF(AND('Marks Entry'!N146="ML"),"RE",IF('Marks Entry'!N146="","",ROUNDUP('Marks Entry'!N146*30/100,0)))))</f>
        <v/>
      </c>
      <c r="R144" s="381" t="str">
        <f t="shared" si="257"/>
        <v/>
      </c>
      <c r="S144" s="361">
        <f t="shared" si="258"/>
        <v>0</v>
      </c>
      <c r="T144" s="361">
        <f t="shared" si="259"/>
        <v>0</v>
      </c>
      <c r="U144" s="362" t="str">
        <f t="shared" si="260"/>
        <v/>
      </c>
      <c r="V144" s="361" t="str">
        <f t="shared" si="261"/>
        <v/>
      </c>
      <c r="W144" s="361" t="str">
        <f t="shared" si="262"/>
        <v/>
      </c>
      <c r="X144" s="361" t="str">
        <f t="shared" si="263"/>
        <v/>
      </c>
      <c r="Y144" s="356" t="str">
        <f>IF('Marks Entry'!O146="","",'Marks Entry'!O146)</f>
        <v/>
      </c>
      <c r="Z144" s="356" t="str">
        <f>IF('Marks Entry'!P146="","",'Marks Entry'!P146)</f>
        <v/>
      </c>
      <c r="AA144" s="356" t="str">
        <f>IF('Marks Entry'!Q146="","",'Marks Entry'!Q146)</f>
        <v/>
      </c>
      <c r="AB144" s="357" t="str">
        <f t="shared" si="264"/>
        <v/>
      </c>
      <c r="AC144" s="380" t="str">
        <f t="shared" si="265"/>
        <v/>
      </c>
      <c r="AD144" s="356" t="str">
        <f>IF('Marks Entry'!R146="","",'Marks Entry'!R146)</f>
        <v/>
      </c>
      <c r="AE144" s="380" t="str">
        <f t="shared" si="266"/>
        <v/>
      </c>
      <c r="AF144" s="377" t="str">
        <f>IF(AND($B144="NSO",$E144=""),"",IF(AND('Marks Entry'!S146="AB"),"AB",IF(AND('Marks Entry'!S146="ML"),"RE",IF('Marks Entry'!S146="","",ROUNDUP('Marks Entry'!S146*30/100,0)))))</f>
        <v/>
      </c>
      <c r="AG144" s="381" t="str">
        <f t="shared" si="267"/>
        <v/>
      </c>
      <c r="AH144" s="361">
        <f t="shared" si="268"/>
        <v>0</v>
      </c>
      <c r="AI144" s="361">
        <f t="shared" si="269"/>
        <v>0</v>
      </c>
      <c r="AJ144" s="362" t="str">
        <f t="shared" si="270"/>
        <v/>
      </c>
      <c r="AK144" s="361" t="str">
        <f t="shared" si="271"/>
        <v/>
      </c>
      <c r="AL144" s="361" t="str">
        <f t="shared" si="272"/>
        <v/>
      </c>
      <c r="AM144" s="361" t="str">
        <f t="shared" si="273"/>
        <v/>
      </c>
      <c r="AN144" s="363" t="str">
        <f>IF('Marks Entry'!T146="","",'Marks Entry'!T146)</f>
        <v/>
      </c>
      <c r="AO144" s="356" t="str">
        <f>IF('Marks Entry'!V146="","",'Marks Entry'!V146)</f>
        <v/>
      </c>
      <c r="AP144" s="356" t="str">
        <f>IF('Marks Entry'!W146="","",'Marks Entry'!W146)</f>
        <v/>
      </c>
      <c r="AQ144" s="356" t="str">
        <f>IF('Marks Entry'!X146="","",'Marks Entry'!X146)</f>
        <v/>
      </c>
      <c r="AR144" s="357" t="str">
        <f t="shared" si="274"/>
        <v/>
      </c>
      <c r="AS144" s="380" t="str">
        <f t="shared" si="275"/>
        <v/>
      </c>
      <c r="AT144" s="356" t="str">
        <f>IF('Marks Entry'!Y146="","",'Marks Entry'!Y146)</f>
        <v/>
      </c>
      <c r="AU144" s="356" t="str">
        <f>IF('Marks Entry'!Z146="","",'Marks Entry'!Z146)</f>
        <v/>
      </c>
      <c r="AV144" s="356" t="str">
        <f t="shared" si="276"/>
        <v/>
      </c>
      <c r="AW144" s="380" t="str">
        <f t="shared" si="277"/>
        <v/>
      </c>
      <c r="AX144" s="377" t="str">
        <f>IF(AND($B144="NSO",$E144=""),"",IF(AND('Marks Entry'!AA146="AB",'Marks Entry'!AB146="AB"),"AB",IF(AND('Marks Entry'!AA146="ML",'Marks Entry'!AB146="ML"),"RE",IF('Marks Entry'!AA146="","",ROUNDUP(('Marks Entry'!AA146+'Marks Entry'!AB146)*30/100,0)))))</f>
        <v/>
      </c>
      <c r="AY144" s="381" t="str">
        <f t="shared" si="278"/>
        <v/>
      </c>
      <c r="AZ144" s="361">
        <f t="shared" si="279"/>
        <v>0</v>
      </c>
      <c r="BA144" s="361">
        <f t="shared" si="280"/>
        <v>0</v>
      </c>
      <c r="BB144" s="362" t="str">
        <f t="shared" si="281"/>
        <v/>
      </c>
      <c r="BC144" s="361" t="str">
        <f t="shared" si="282"/>
        <v/>
      </c>
      <c r="BD144" s="361" t="str">
        <f t="shared" si="283"/>
        <v/>
      </c>
      <c r="BE144" s="361" t="str">
        <f t="shared" si="284"/>
        <v/>
      </c>
      <c r="BF144" s="363" t="str">
        <f>IF('Marks Entry'!AC146="","",'Marks Entry'!AC146)</f>
        <v/>
      </c>
      <c r="BG144" s="356" t="str">
        <f>IF('Marks Entry'!AE146="","",'Marks Entry'!AE146)</f>
        <v/>
      </c>
      <c r="BH144" s="356" t="str">
        <f>IF('Marks Entry'!AF146="","",'Marks Entry'!AF146)</f>
        <v/>
      </c>
      <c r="BI144" s="356" t="str">
        <f>IF('Marks Entry'!AG146="","",'Marks Entry'!AG146)</f>
        <v/>
      </c>
      <c r="BJ144" s="357" t="str">
        <f t="shared" si="285"/>
        <v/>
      </c>
      <c r="BK144" s="380" t="str">
        <f t="shared" si="286"/>
        <v/>
      </c>
      <c r="BL144" s="356" t="str">
        <f>IF('Marks Entry'!AH146="","",'Marks Entry'!AH146)</f>
        <v/>
      </c>
      <c r="BM144" s="356" t="str">
        <f>IF('Marks Entry'!AI146="","",'Marks Entry'!AI146)</f>
        <v/>
      </c>
      <c r="BN144" s="356" t="str">
        <f t="shared" si="287"/>
        <v/>
      </c>
      <c r="BO144" s="380" t="str">
        <f t="shared" si="288"/>
        <v/>
      </c>
      <c r="BP144" s="377" t="str">
        <f>IF(AND($B144="NSO",$E144=""),"",IF(AND('Marks Entry'!AJ146="AB",'Marks Entry'!AK146="AB"),"AB",IF(AND('Marks Entry'!AJ146="ML",'Marks Entry'!AK146="ML"),"RE",IF('Marks Entry'!AJ146="","",ROUNDUP(('Marks Entry'!AJ146+'Marks Entry'!AK146)*30/100,0)))))</f>
        <v/>
      </c>
      <c r="BQ144" s="381" t="str">
        <f t="shared" si="289"/>
        <v/>
      </c>
      <c r="BR144" s="361">
        <f t="shared" si="290"/>
        <v>0</v>
      </c>
      <c r="BS144" s="361">
        <f t="shared" si="291"/>
        <v>0</v>
      </c>
      <c r="BT144" s="362" t="str">
        <f t="shared" si="292"/>
        <v/>
      </c>
      <c r="BU144" s="361" t="str">
        <f t="shared" si="293"/>
        <v/>
      </c>
      <c r="BV144" s="361" t="str">
        <f t="shared" si="294"/>
        <v/>
      </c>
      <c r="BW144" s="361" t="str">
        <f t="shared" si="295"/>
        <v/>
      </c>
      <c r="BX144" s="363" t="str">
        <f>IF('Marks Entry'!AL146="","",'Marks Entry'!AL146)</f>
        <v/>
      </c>
      <c r="BY144" s="356" t="str">
        <f>IF('Marks Entry'!AN146="","",'Marks Entry'!AN146)</f>
        <v/>
      </c>
      <c r="BZ144" s="356" t="str">
        <f>IF('Marks Entry'!AO146="","",'Marks Entry'!AO146)</f>
        <v/>
      </c>
      <c r="CA144" s="356" t="str">
        <f>IF('Marks Entry'!AP146="","",'Marks Entry'!AP146)</f>
        <v/>
      </c>
      <c r="CB144" s="357" t="str">
        <f t="shared" si="296"/>
        <v/>
      </c>
      <c r="CC144" s="380" t="str">
        <f t="shared" si="297"/>
        <v/>
      </c>
      <c r="CD144" s="356" t="str">
        <f>IF('Marks Entry'!AQ146="","",'Marks Entry'!AQ146)</f>
        <v/>
      </c>
      <c r="CE144" s="356" t="str">
        <f>IF('Marks Entry'!AR146="","",'Marks Entry'!AR146)</f>
        <v/>
      </c>
      <c r="CF144" s="356" t="str">
        <f t="shared" si="298"/>
        <v/>
      </c>
      <c r="CG144" s="380" t="str">
        <f t="shared" si="299"/>
        <v/>
      </c>
      <c r="CH144" s="377" t="str">
        <f>IF(AND($B144="NSO",$E144=""),"",IF(AND('Marks Entry'!AS146="AB",'Marks Entry'!AT146="AB"),"AB",IF(AND('Marks Entry'!AS146="ML",'Marks Entry'!AT146="ML"),"RE",IF('Marks Entry'!AS146="","",ROUNDUP(('Marks Entry'!AS146+'Marks Entry'!AT146)*30/100,0)))))</f>
        <v/>
      </c>
      <c r="CI144" s="381" t="str">
        <f t="shared" si="300"/>
        <v/>
      </c>
      <c r="CJ144" s="361">
        <f t="shared" si="301"/>
        <v>0</v>
      </c>
      <c r="CK144" s="361">
        <f t="shared" si="302"/>
        <v>0</v>
      </c>
      <c r="CL144" s="362" t="str">
        <f t="shared" si="303"/>
        <v/>
      </c>
      <c r="CM144" s="361" t="str">
        <f t="shared" si="304"/>
        <v/>
      </c>
      <c r="CN144" s="361" t="str">
        <f t="shared" si="305"/>
        <v/>
      </c>
      <c r="CO144" s="361" t="str">
        <f t="shared" si="306"/>
        <v/>
      </c>
      <c r="CP144" s="363" t="str">
        <f>IF('Marks Entry'!AU146="","",'Marks Entry'!AU146)</f>
        <v/>
      </c>
      <c r="CQ144" s="356" t="str">
        <f>IF('Marks Entry'!AW146="","",'Marks Entry'!AW146)</f>
        <v/>
      </c>
      <c r="CR144" s="356" t="str">
        <f>IF('Marks Entry'!AX146="","",'Marks Entry'!AX146)</f>
        <v/>
      </c>
      <c r="CS144" s="356" t="str">
        <f>IF('Marks Entry'!AY146="","",'Marks Entry'!AY146)</f>
        <v/>
      </c>
      <c r="CT144" s="357" t="str">
        <f t="shared" si="307"/>
        <v/>
      </c>
      <c r="CU144" s="380" t="str">
        <f t="shared" si="308"/>
        <v/>
      </c>
      <c r="CV144" s="356" t="str">
        <f>IF('Marks Entry'!AZ146="","",'Marks Entry'!AZ146)</f>
        <v/>
      </c>
      <c r="CW144" s="356" t="str">
        <f>IF('Marks Entry'!BA146="","",'Marks Entry'!BA146)</f>
        <v/>
      </c>
      <c r="CX144" s="356" t="str">
        <f t="shared" si="309"/>
        <v/>
      </c>
      <c r="CY144" s="380" t="str">
        <f t="shared" si="310"/>
        <v/>
      </c>
      <c r="CZ144" s="377" t="str">
        <f>IF(AND($B144="NSO",$E144=""),"",IF(AND('Marks Entry'!BB146="AB",'Marks Entry'!BC146="AB"),"AB",IF(AND('Marks Entry'!BB146="ML",'Marks Entry'!BC146="ML"),"RE",IF('Marks Entry'!BB146="","",ROUNDUP(('Marks Entry'!BB146+'Marks Entry'!BC146)*30/100,0)))))</f>
        <v/>
      </c>
      <c r="DA144" s="381" t="str">
        <f t="shared" si="311"/>
        <v/>
      </c>
      <c r="DB144" s="361">
        <f t="shared" si="312"/>
        <v>0</v>
      </c>
      <c r="DC144" s="361">
        <f t="shared" si="313"/>
        <v>0</v>
      </c>
      <c r="DD144" s="362" t="str">
        <f t="shared" si="314"/>
        <v/>
      </c>
      <c r="DE144" s="361" t="str">
        <f t="shared" si="315"/>
        <v/>
      </c>
      <c r="DF144" s="361" t="str">
        <f t="shared" si="316"/>
        <v/>
      </c>
      <c r="DG144" s="361" t="str">
        <f t="shared" si="317"/>
        <v/>
      </c>
      <c r="DH144" s="361">
        <f t="shared" si="318"/>
        <v>0</v>
      </c>
      <c r="DI144" s="382" t="str">
        <f t="shared" si="319"/>
        <v/>
      </c>
      <c r="DJ144" s="382" t="str">
        <f t="shared" si="320"/>
        <v/>
      </c>
      <c r="DK144" s="382" t="str">
        <f t="shared" si="321"/>
        <v/>
      </c>
      <c r="DL144" s="382" t="str">
        <f t="shared" si="322"/>
        <v/>
      </c>
      <c r="DM144" s="382" t="str">
        <f t="shared" si="323"/>
        <v/>
      </c>
      <c r="DN144" s="382" t="str">
        <f t="shared" si="324"/>
        <v/>
      </c>
      <c r="DO144" s="365">
        <f t="shared" si="325"/>
        <v>0</v>
      </c>
      <c r="DP144" s="365">
        <f t="shared" si="326"/>
        <v>0</v>
      </c>
      <c r="DQ144" s="365">
        <f t="shared" si="327"/>
        <v>0</v>
      </c>
      <c r="DR144" s="365">
        <f t="shared" si="328"/>
        <v>0</v>
      </c>
      <c r="DS144" s="365">
        <f t="shared" si="329"/>
        <v>0</v>
      </c>
      <c r="DT144" s="383" t="str">
        <f t="shared" si="330"/>
        <v/>
      </c>
      <c r="DU144" s="482" t="str">
        <f>IF('Marks Entry'!BD146="","",'Marks Entry'!BD146)</f>
        <v/>
      </c>
      <c r="DV144" s="482" t="str">
        <f>IF('Marks Entry'!BE146="","",'Marks Entry'!BE146)</f>
        <v/>
      </c>
      <c r="DW144" s="482" t="str">
        <f>IF('Marks Entry'!BF146="","",'Marks Entry'!BF146)</f>
        <v/>
      </c>
      <c r="DX144" s="384" t="str">
        <f t="shared" si="331"/>
        <v/>
      </c>
      <c r="DY144" s="356" t="str">
        <f t="shared" si="332"/>
        <v/>
      </c>
      <c r="DZ144" s="385" t="str">
        <f t="shared" si="333"/>
        <v/>
      </c>
      <c r="EA144" s="356" t="str">
        <f t="shared" si="334"/>
        <v/>
      </c>
      <c r="EB144" s="385" t="str">
        <f t="shared" si="335"/>
        <v/>
      </c>
      <c r="EC144" s="356" t="str">
        <f t="shared" si="336"/>
        <v/>
      </c>
      <c r="ED144" s="356" t="str">
        <f t="shared" si="337"/>
        <v/>
      </c>
      <c r="EE144" s="356" t="str">
        <f t="shared" si="338"/>
        <v/>
      </c>
      <c r="EF144" s="386" t="str">
        <f t="shared" si="339"/>
        <v/>
      </c>
      <c r="EG144" s="385" t="str">
        <f t="shared" si="340"/>
        <v/>
      </c>
      <c r="EH144" s="356" t="str">
        <f t="shared" si="341"/>
        <v/>
      </c>
      <c r="EI144" s="356" t="str">
        <f t="shared" si="342"/>
        <v/>
      </c>
      <c r="EJ144" s="356" t="str">
        <f t="shared" si="343"/>
        <v/>
      </c>
      <c r="EK144" s="356" t="str">
        <f t="shared" si="344"/>
        <v/>
      </c>
      <c r="EL144" s="385" t="str">
        <f t="shared" si="345"/>
        <v/>
      </c>
      <c r="EM144" s="356" t="str">
        <f t="shared" si="346"/>
        <v/>
      </c>
      <c r="EN144" s="356" t="str">
        <f t="shared" si="347"/>
        <v/>
      </c>
      <c r="EO144" s="356" t="str">
        <f t="shared" si="348"/>
        <v/>
      </c>
      <c r="EP144" s="356" t="str">
        <f t="shared" si="349"/>
        <v/>
      </c>
      <c r="EQ144" s="385" t="str">
        <f t="shared" si="350"/>
        <v/>
      </c>
      <c r="ER144" s="356" t="str">
        <f t="shared" si="351"/>
        <v/>
      </c>
      <c r="ES144" s="356" t="str">
        <f t="shared" si="352"/>
        <v/>
      </c>
      <c r="ET144" s="356" t="str">
        <f t="shared" si="353"/>
        <v/>
      </c>
      <c r="EU144" s="356" t="str">
        <f t="shared" si="354"/>
        <v/>
      </c>
      <c r="EV144" s="385" t="str">
        <f t="shared" si="355"/>
        <v/>
      </c>
      <c r="EW144" s="385" t="str">
        <f t="shared" si="356"/>
        <v/>
      </c>
      <c r="EX144" s="387" t="str">
        <f>IF('Student DATA Entry'!I141="","",'Student DATA Entry'!I141)</f>
        <v/>
      </c>
      <c r="EY144" s="388" t="str">
        <f>IF('Student DATA Entry'!J141="","",'Student DATA Entry'!J141)</f>
        <v/>
      </c>
      <c r="EZ144" s="373" t="str">
        <f t="shared" si="357"/>
        <v xml:space="preserve">      </v>
      </c>
      <c r="FA144" s="373" t="str">
        <f t="shared" si="358"/>
        <v xml:space="preserve">      </v>
      </c>
      <c r="FB144" s="373" t="str">
        <f t="shared" si="359"/>
        <v xml:space="preserve">      </v>
      </c>
      <c r="FC144" s="373" t="str">
        <f t="shared" si="360"/>
        <v xml:space="preserve">              </v>
      </c>
      <c r="FD144" s="373" t="str">
        <f t="shared" si="361"/>
        <v xml:space="preserve"> </v>
      </c>
      <c r="FE144" s="484" t="str">
        <f t="shared" si="362"/>
        <v/>
      </c>
      <c r="FF144" s="390" t="str">
        <f t="shared" si="363"/>
        <v/>
      </c>
      <c r="FG144" s="483" t="str">
        <f t="shared" si="364"/>
        <v/>
      </c>
      <c r="FH144" s="392" t="str">
        <f t="shared" si="253"/>
        <v/>
      </c>
      <c r="FI144" s="482" t="str">
        <f t="shared" si="365"/>
        <v/>
      </c>
    </row>
    <row r="145" spans="1:165" s="393" customFormat="1" ht="22" customHeight="1">
      <c r="A145" s="375">
        <v>140</v>
      </c>
      <c r="B145" s="376" t="str">
        <f>IF('Marks Entry'!B147="","",VALUE('Marks Entry'!B147))</f>
        <v/>
      </c>
      <c r="C145" s="377" t="str">
        <f>IF('Marks Entry'!C147="","",'Marks Entry'!C147)</f>
        <v/>
      </c>
      <c r="D145" s="378" t="str">
        <f>IF('Marks Entry'!D147="","",'Marks Entry'!D147)</f>
        <v/>
      </c>
      <c r="E145" s="379" t="str">
        <f>IF('Marks Entry'!E147="","",'Marks Entry'!E147)</f>
        <v/>
      </c>
      <c r="F145" s="379" t="str">
        <f>IF('Marks Entry'!F147="","",'Marks Entry'!F147)</f>
        <v/>
      </c>
      <c r="G145" s="379" t="str">
        <f>IF('Marks Entry'!G147="","",'Marks Entry'!G147)</f>
        <v/>
      </c>
      <c r="H145" s="356" t="str">
        <f>IF('Marks Entry'!H147="","",'Marks Entry'!H147)</f>
        <v/>
      </c>
      <c r="I145" s="356" t="str">
        <f>IF('Marks Entry'!I147="","",'Marks Entry'!I147)</f>
        <v/>
      </c>
      <c r="J145" s="356" t="str">
        <f>IF('Marks Entry'!J147="","",'Marks Entry'!J147)</f>
        <v/>
      </c>
      <c r="K145" s="356" t="str">
        <f>IF('Marks Entry'!K147="","",'Marks Entry'!K147)</f>
        <v/>
      </c>
      <c r="L145" s="356" t="str">
        <f>IF('Marks Entry'!L147="","",'Marks Entry'!L147)</f>
        <v/>
      </c>
      <c r="M145" s="357" t="str">
        <f t="shared" si="254"/>
        <v/>
      </c>
      <c r="N145" s="380" t="str">
        <f t="shared" si="255"/>
        <v/>
      </c>
      <c r="O145" s="356" t="str">
        <f>IF('Marks Entry'!M147="","",'Marks Entry'!M147)</f>
        <v/>
      </c>
      <c r="P145" s="380" t="str">
        <f t="shared" si="256"/>
        <v/>
      </c>
      <c r="Q145" s="377" t="str">
        <f>IF(AND($B145="NSO",$E145="",O145=""),"",IF(AND('Marks Entry'!N147="AB"),"AB",IF(AND('Marks Entry'!N147="ML"),"RE",IF('Marks Entry'!N147="","",ROUNDUP('Marks Entry'!N147*30/100,0)))))</f>
        <v/>
      </c>
      <c r="R145" s="381" t="str">
        <f t="shared" si="257"/>
        <v/>
      </c>
      <c r="S145" s="361">
        <f t="shared" si="258"/>
        <v>0</v>
      </c>
      <c r="T145" s="361">
        <f t="shared" si="259"/>
        <v>0</v>
      </c>
      <c r="U145" s="362" t="str">
        <f t="shared" si="260"/>
        <v/>
      </c>
      <c r="V145" s="361" t="str">
        <f t="shared" si="261"/>
        <v/>
      </c>
      <c r="W145" s="361" t="str">
        <f t="shared" si="262"/>
        <v/>
      </c>
      <c r="X145" s="361" t="str">
        <f t="shared" si="263"/>
        <v/>
      </c>
      <c r="Y145" s="356" t="str">
        <f>IF('Marks Entry'!O147="","",'Marks Entry'!O147)</f>
        <v/>
      </c>
      <c r="Z145" s="356" t="str">
        <f>IF('Marks Entry'!P147="","",'Marks Entry'!P147)</f>
        <v/>
      </c>
      <c r="AA145" s="356" t="str">
        <f>IF('Marks Entry'!Q147="","",'Marks Entry'!Q147)</f>
        <v/>
      </c>
      <c r="AB145" s="357" t="str">
        <f t="shared" si="264"/>
        <v/>
      </c>
      <c r="AC145" s="380" t="str">
        <f t="shared" si="265"/>
        <v/>
      </c>
      <c r="AD145" s="356" t="str">
        <f>IF('Marks Entry'!R147="","",'Marks Entry'!R147)</f>
        <v/>
      </c>
      <c r="AE145" s="380" t="str">
        <f t="shared" si="266"/>
        <v/>
      </c>
      <c r="AF145" s="377" t="str">
        <f>IF(AND($B145="NSO",$E145=""),"",IF(AND('Marks Entry'!S147="AB"),"AB",IF(AND('Marks Entry'!S147="ML"),"RE",IF('Marks Entry'!S147="","",ROUNDUP('Marks Entry'!S147*30/100,0)))))</f>
        <v/>
      </c>
      <c r="AG145" s="381" t="str">
        <f t="shared" si="267"/>
        <v/>
      </c>
      <c r="AH145" s="361">
        <f t="shared" si="268"/>
        <v>0</v>
      </c>
      <c r="AI145" s="361">
        <f t="shared" si="269"/>
        <v>0</v>
      </c>
      <c r="AJ145" s="362" t="str">
        <f t="shared" si="270"/>
        <v/>
      </c>
      <c r="AK145" s="361" t="str">
        <f t="shared" si="271"/>
        <v/>
      </c>
      <c r="AL145" s="361" t="str">
        <f t="shared" si="272"/>
        <v/>
      </c>
      <c r="AM145" s="361" t="str">
        <f t="shared" si="273"/>
        <v/>
      </c>
      <c r="AN145" s="363" t="str">
        <f>IF('Marks Entry'!T147="","",'Marks Entry'!T147)</f>
        <v/>
      </c>
      <c r="AO145" s="356" t="str">
        <f>IF('Marks Entry'!V147="","",'Marks Entry'!V147)</f>
        <v/>
      </c>
      <c r="AP145" s="356" t="str">
        <f>IF('Marks Entry'!W147="","",'Marks Entry'!W147)</f>
        <v/>
      </c>
      <c r="AQ145" s="356" t="str">
        <f>IF('Marks Entry'!X147="","",'Marks Entry'!X147)</f>
        <v/>
      </c>
      <c r="AR145" s="357" t="str">
        <f t="shared" si="274"/>
        <v/>
      </c>
      <c r="AS145" s="380" t="str">
        <f t="shared" si="275"/>
        <v/>
      </c>
      <c r="AT145" s="356" t="str">
        <f>IF('Marks Entry'!Y147="","",'Marks Entry'!Y147)</f>
        <v/>
      </c>
      <c r="AU145" s="356" t="str">
        <f>IF('Marks Entry'!Z147="","",'Marks Entry'!Z147)</f>
        <v/>
      </c>
      <c r="AV145" s="356" t="str">
        <f t="shared" si="276"/>
        <v/>
      </c>
      <c r="AW145" s="380" t="str">
        <f t="shared" si="277"/>
        <v/>
      </c>
      <c r="AX145" s="377" t="str">
        <f>IF(AND($B145="NSO",$E145=""),"",IF(AND('Marks Entry'!AA147="AB",'Marks Entry'!AB147="AB"),"AB",IF(AND('Marks Entry'!AA147="ML",'Marks Entry'!AB147="ML"),"RE",IF('Marks Entry'!AA147="","",ROUNDUP(('Marks Entry'!AA147+'Marks Entry'!AB147)*30/100,0)))))</f>
        <v/>
      </c>
      <c r="AY145" s="381" t="str">
        <f t="shared" si="278"/>
        <v/>
      </c>
      <c r="AZ145" s="361">
        <f t="shared" si="279"/>
        <v>0</v>
      </c>
      <c r="BA145" s="361">
        <f t="shared" si="280"/>
        <v>0</v>
      </c>
      <c r="BB145" s="362" t="str">
        <f t="shared" si="281"/>
        <v/>
      </c>
      <c r="BC145" s="361" t="str">
        <f t="shared" si="282"/>
        <v/>
      </c>
      <c r="BD145" s="361" t="str">
        <f t="shared" si="283"/>
        <v/>
      </c>
      <c r="BE145" s="361" t="str">
        <f t="shared" si="284"/>
        <v/>
      </c>
      <c r="BF145" s="363" t="str">
        <f>IF('Marks Entry'!AC147="","",'Marks Entry'!AC147)</f>
        <v/>
      </c>
      <c r="BG145" s="356" t="str">
        <f>IF('Marks Entry'!AE147="","",'Marks Entry'!AE147)</f>
        <v/>
      </c>
      <c r="BH145" s="356" t="str">
        <f>IF('Marks Entry'!AF147="","",'Marks Entry'!AF147)</f>
        <v/>
      </c>
      <c r="BI145" s="356" t="str">
        <f>IF('Marks Entry'!AG147="","",'Marks Entry'!AG147)</f>
        <v/>
      </c>
      <c r="BJ145" s="357" t="str">
        <f t="shared" si="285"/>
        <v/>
      </c>
      <c r="BK145" s="380" t="str">
        <f t="shared" si="286"/>
        <v/>
      </c>
      <c r="BL145" s="356" t="str">
        <f>IF('Marks Entry'!AH147="","",'Marks Entry'!AH147)</f>
        <v/>
      </c>
      <c r="BM145" s="356" t="str">
        <f>IF('Marks Entry'!AI147="","",'Marks Entry'!AI147)</f>
        <v/>
      </c>
      <c r="BN145" s="356" t="str">
        <f t="shared" si="287"/>
        <v/>
      </c>
      <c r="BO145" s="380" t="str">
        <f t="shared" si="288"/>
        <v/>
      </c>
      <c r="BP145" s="377" t="str">
        <f>IF(AND($B145="NSO",$E145=""),"",IF(AND('Marks Entry'!AJ147="AB",'Marks Entry'!AK147="AB"),"AB",IF(AND('Marks Entry'!AJ147="ML",'Marks Entry'!AK147="ML"),"RE",IF('Marks Entry'!AJ147="","",ROUNDUP(('Marks Entry'!AJ147+'Marks Entry'!AK147)*30/100,0)))))</f>
        <v/>
      </c>
      <c r="BQ145" s="381" t="str">
        <f t="shared" si="289"/>
        <v/>
      </c>
      <c r="BR145" s="361">
        <f t="shared" si="290"/>
        <v>0</v>
      </c>
      <c r="BS145" s="361">
        <f t="shared" si="291"/>
        <v>0</v>
      </c>
      <c r="BT145" s="362" t="str">
        <f t="shared" si="292"/>
        <v/>
      </c>
      <c r="BU145" s="361" t="str">
        <f t="shared" si="293"/>
        <v/>
      </c>
      <c r="BV145" s="361" t="str">
        <f t="shared" si="294"/>
        <v/>
      </c>
      <c r="BW145" s="361" t="str">
        <f t="shared" si="295"/>
        <v/>
      </c>
      <c r="BX145" s="363" t="str">
        <f>IF('Marks Entry'!AL147="","",'Marks Entry'!AL147)</f>
        <v/>
      </c>
      <c r="BY145" s="356" t="str">
        <f>IF('Marks Entry'!AN147="","",'Marks Entry'!AN147)</f>
        <v/>
      </c>
      <c r="BZ145" s="356" t="str">
        <f>IF('Marks Entry'!AO147="","",'Marks Entry'!AO147)</f>
        <v/>
      </c>
      <c r="CA145" s="356" t="str">
        <f>IF('Marks Entry'!AP147="","",'Marks Entry'!AP147)</f>
        <v/>
      </c>
      <c r="CB145" s="357" t="str">
        <f t="shared" si="296"/>
        <v/>
      </c>
      <c r="CC145" s="380" t="str">
        <f t="shared" si="297"/>
        <v/>
      </c>
      <c r="CD145" s="356" t="str">
        <f>IF('Marks Entry'!AQ147="","",'Marks Entry'!AQ147)</f>
        <v/>
      </c>
      <c r="CE145" s="356" t="str">
        <f>IF('Marks Entry'!AR147="","",'Marks Entry'!AR147)</f>
        <v/>
      </c>
      <c r="CF145" s="356" t="str">
        <f t="shared" si="298"/>
        <v/>
      </c>
      <c r="CG145" s="380" t="str">
        <f t="shared" si="299"/>
        <v/>
      </c>
      <c r="CH145" s="377" t="str">
        <f>IF(AND($B145="NSO",$E145=""),"",IF(AND('Marks Entry'!AS147="AB",'Marks Entry'!AT147="AB"),"AB",IF(AND('Marks Entry'!AS147="ML",'Marks Entry'!AT147="ML"),"RE",IF('Marks Entry'!AS147="","",ROUNDUP(('Marks Entry'!AS147+'Marks Entry'!AT147)*30/100,0)))))</f>
        <v/>
      </c>
      <c r="CI145" s="381" t="str">
        <f t="shared" si="300"/>
        <v/>
      </c>
      <c r="CJ145" s="361">
        <f t="shared" si="301"/>
        <v>0</v>
      </c>
      <c r="CK145" s="361">
        <f t="shared" si="302"/>
        <v>0</v>
      </c>
      <c r="CL145" s="362" t="str">
        <f t="shared" si="303"/>
        <v/>
      </c>
      <c r="CM145" s="361" t="str">
        <f t="shared" si="304"/>
        <v/>
      </c>
      <c r="CN145" s="361" t="str">
        <f t="shared" si="305"/>
        <v/>
      </c>
      <c r="CO145" s="361" t="str">
        <f t="shared" si="306"/>
        <v/>
      </c>
      <c r="CP145" s="363" t="str">
        <f>IF('Marks Entry'!AU147="","",'Marks Entry'!AU147)</f>
        <v/>
      </c>
      <c r="CQ145" s="356" t="str">
        <f>IF('Marks Entry'!AW147="","",'Marks Entry'!AW147)</f>
        <v/>
      </c>
      <c r="CR145" s="356" t="str">
        <f>IF('Marks Entry'!AX147="","",'Marks Entry'!AX147)</f>
        <v/>
      </c>
      <c r="CS145" s="356" t="str">
        <f>IF('Marks Entry'!AY147="","",'Marks Entry'!AY147)</f>
        <v/>
      </c>
      <c r="CT145" s="357" t="str">
        <f t="shared" si="307"/>
        <v/>
      </c>
      <c r="CU145" s="380" t="str">
        <f t="shared" si="308"/>
        <v/>
      </c>
      <c r="CV145" s="356" t="str">
        <f>IF('Marks Entry'!AZ147="","",'Marks Entry'!AZ147)</f>
        <v/>
      </c>
      <c r="CW145" s="356" t="str">
        <f>IF('Marks Entry'!BA147="","",'Marks Entry'!BA147)</f>
        <v/>
      </c>
      <c r="CX145" s="356" t="str">
        <f t="shared" si="309"/>
        <v/>
      </c>
      <c r="CY145" s="380" t="str">
        <f t="shared" si="310"/>
        <v/>
      </c>
      <c r="CZ145" s="377" t="str">
        <f>IF(AND($B145="NSO",$E145=""),"",IF(AND('Marks Entry'!BB147="AB",'Marks Entry'!BC147="AB"),"AB",IF(AND('Marks Entry'!BB147="ML",'Marks Entry'!BC147="ML"),"RE",IF('Marks Entry'!BB147="","",ROUNDUP(('Marks Entry'!BB147+'Marks Entry'!BC147)*30/100,0)))))</f>
        <v/>
      </c>
      <c r="DA145" s="381" t="str">
        <f t="shared" si="311"/>
        <v/>
      </c>
      <c r="DB145" s="361">
        <f t="shared" si="312"/>
        <v>0</v>
      </c>
      <c r="DC145" s="361">
        <f t="shared" si="313"/>
        <v>0</v>
      </c>
      <c r="DD145" s="362" t="str">
        <f t="shared" si="314"/>
        <v/>
      </c>
      <c r="DE145" s="361" t="str">
        <f t="shared" si="315"/>
        <v/>
      </c>
      <c r="DF145" s="361" t="str">
        <f t="shared" si="316"/>
        <v/>
      </c>
      <c r="DG145" s="361" t="str">
        <f t="shared" si="317"/>
        <v/>
      </c>
      <c r="DH145" s="361">
        <f t="shared" si="318"/>
        <v>0</v>
      </c>
      <c r="DI145" s="382" t="str">
        <f t="shared" si="319"/>
        <v/>
      </c>
      <c r="DJ145" s="382" t="str">
        <f t="shared" si="320"/>
        <v/>
      </c>
      <c r="DK145" s="382" t="str">
        <f t="shared" si="321"/>
        <v/>
      </c>
      <c r="DL145" s="382" t="str">
        <f t="shared" si="322"/>
        <v/>
      </c>
      <c r="DM145" s="382" t="str">
        <f t="shared" si="323"/>
        <v/>
      </c>
      <c r="DN145" s="382" t="str">
        <f t="shared" si="324"/>
        <v/>
      </c>
      <c r="DO145" s="365">
        <f t="shared" si="325"/>
        <v>0</v>
      </c>
      <c r="DP145" s="365">
        <f t="shared" si="326"/>
        <v>0</v>
      </c>
      <c r="DQ145" s="365">
        <f t="shared" si="327"/>
        <v>0</v>
      </c>
      <c r="DR145" s="365">
        <f t="shared" si="328"/>
        <v>0</v>
      </c>
      <c r="DS145" s="365">
        <f t="shared" si="329"/>
        <v>0</v>
      </c>
      <c r="DT145" s="383" t="str">
        <f t="shared" si="330"/>
        <v/>
      </c>
      <c r="DU145" s="482" t="str">
        <f>IF('Marks Entry'!BD147="","",'Marks Entry'!BD147)</f>
        <v/>
      </c>
      <c r="DV145" s="482" t="str">
        <f>IF('Marks Entry'!BE147="","",'Marks Entry'!BE147)</f>
        <v/>
      </c>
      <c r="DW145" s="482" t="str">
        <f>IF('Marks Entry'!BF147="","",'Marks Entry'!BF147)</f>
        <v/>
      </c>
      <c r="DX145" s="384" t="str">
        <f t="shared" si="331"/>
        <v/>
      </c>
      <c r="DY145" s="356" t="str">
        <f t="shared" si="332"/>
        <v/>
      </c>
      <c r="DZ145" s="385" t="str">
        <f t="shared" si="333"/>
        <v/>
      </c>
      <c r="EA145" s="356" t="str">
        <f t="shared" si="334"/>
        <v/>
      </c>
      <c r="EB145" s="385" t="str">
        <f t="shared" si="335"/>
        <v/>
      </c>
      <c r="EC145" s="356" t="str">
        <f t="shared" si="336"/>
        <v/>
      </c>
      <c r="ED145" s="356" t="str">
        <f t="shared" si="337"/>
        <v/>
      </c>
      <c r="EE145" s="356" t="str">
        <f t="shared" si="338"/>
        <v/>
      </c>
      <c r="EF145" s="386" t="str">
        <f t="shared" si="339"/>
        <v/>
      </c>
      <c r="EG145" s="385" t="str">
        <f t="shared" si="340"/>
        <v/>
      </c>
      <c r="EH145" s="356" t="str">
        <f t="shared" si="341"/>
        <v/>
      </c>
      <c r="EI145" s="356" t="str">
        <f t="shared" si="342"/>
        <v/>
      </c>
      <c r="EJ145" s="356" t="str">
        <f t="shared" si="343"/>
        <v/>
      </c>
      <c r="EK145" s="356" t="str">
        <f t="shared" si="344"/>
        <v/>
      </c>
      <c r="EL145" s="385" t="str">
        <f t="shared" si="345"/>
        <v/>
      </c>
      <c r="EM145" s="356" t="str">
        <f t="shared" si="346"/>
        <v/>
      </c>
      <c r="EN145" s="356" t="str">
        <f t="shared" si="347"/>
        <v/>
      </c>
      <c r="EO145" s="356" t="str">
        <f t="shared" si="348"/>
        <v/>
      </c>
      <c r="EP145" s="356" t="str">
        <f t="shared" si="349"/>
        <v/>
      </c>
      <c r="EQ145" s="385" t="str">
        <f t="shared" si="350"/>
        <v/>
      </c>
      <c r="ER145" s="356" t="str">
        <f t="shared" si="351"/>
        <v/>
      </c>
      <c r="ES145" s="356" t="str">
        <f t="shared" si="352"/>
        <v/>
      </c>
      <c r="ET145" s="356" t="str">
        <f t="shared" si="353"/>
        <v/>
      </c>
      <c r="EU145" s="356" t="str">
        <f t="shared" si="354"/>
        <v/>
      </c>
      <c r="EV145" s="385" t="str">
        <f t="shared" si="355"/>
        <v/>
      </c>
      <c r="EW145" s="385" t="str">
        <f t="shared" si="356"/>
        <v/>
      </c>
      <c r="EX145" s="387" t="str">
        <f>IF('Student DATA Entry'!I142="","",'Student DATA Entry'!I142)</f>
        <v/>
      </c>
      <c r="EY145" s="388" t="str">
        <f>IF('Student DATA Entry'!J142="","",'Student DATA Entry'!J142)</f>
        <v/>
      </c>
      <c r="EZ145" s="373" t="str">
        <f t="shared" si="357"/>
        <v xml:space="preserve">      </v>
      </c>
      <c r="FA145" s="373" t="str">
        <f t="shared" si="358"/>
        <v xml:space="preserve">      </v>
      </c>
      <c r="FB145" s="373" t="str">
        <f t="shared" si="359"/>
        <v xml:space="preserve">      </v>
      </c>
      <c r="FC145" s="373" t="str">
        <f t="shared" si="360"/>
        <v xml:space="preserve">              </v>
      </c>
      <c r="FD145" s="373" t="str">
        <f t="shared" si="361"/>
        <v xml:space="preserve"> </v>
      </c>
      <c r="FE145" s="484" t="str">
        <f t="shared" si="362"/>
        <v/>
      </c>
      <c r="FF145" s="390" t="str">
        <f t="shared" si="363"/>
        <v/>
      </c>
      <c r="FG145" s="483" t="str">
        <f t="shared" si="364"/>
        <v/>
      </c>
      <c r="FH145" s="392" t="str">
        <f t="shared" si="253"/>
        <v/>
      </c>
      <c r="FI145" s="482" t="str">
        <f t="shared" si="365"/>
        <v/>
      </c>
    </row>
    <row r="146" spans="1:165" s="393" customFormat="1" ht="22" customHeight="1">
      <c r="A146" s="375">
        <v>141</v>
      </c>
      <c r="B146" s="376" t="str">
        <f>IF('Marks Entry'!B148="","",VALUE('Marks Entry'!B148))</f>
        <v/>
      </c>
      <c r="C146" s="377" t="str">
        <f>IF('Marks Entry'!C148="","",'Marks Entry'!C148)</f>
        <v/>
      </c>
      <c r="D146" s="378" t="str">
        <f>IF('Marks Entry'!D148="","",'Marks Entry'!D148)</f>
        <v/>
      </c>
      <c r="E146" s="379" t="str">
        <f>IF('Marks Entry'!E148="","",'Marks Entry'!E148)</f>
        <v/>
      </c>
      <c r="F146" s="379" t="str">
        <f>IF('Marks Entry'!F148="","",'Marks Entry'!F148)</f>
        <v/>
      </c>
      <c r="G146" s="379" t="str">
        <f>IF('Marks Entry'!G148="","",'Marks Entry'!G148)</f>
        <v/>
      </c>
      <c r="H146" s="356" t="str">
        <f>IF('Marks Entry'!H148="","",'Marks Entry'!H148)</f>
        <v/>
      </c>
      <c r="I146" s="356" t="str">
        <f>IF('Marks Entry'!I148="","",'Marks Entry'!I148)</f>
        <v/>
      </c>
      <c r="J146" s="356" t="str">
        <f>IF('Marks Entry'!J148="","",'Marks Entry'!J148)</f>
        <v/>
      </c>
      <c r="K146" s="356" t="str">
        <f>IF('Marks Entry'!K148="","",'Marks Entry'!K148)</f>
        <v/>
      </c>
      <c r="L146" s="356" t="str">
        <f>IF('Marks Entry'!L148="","",'Marks Entry'!L148)</f>
        <v/>
      </c>
      <c r="M146" s="357" t="str">
        <f t="shared" si="254"/>
        <v/>
      </c>
      <c r="N146" s="380" t="str">
        <f t="shared" si="255"/>
        <v/>
      </c>
      <c r="O146" s="356" t="str">
        <f>IF('Marks Entry'!M148="","",'Marks Entry'!M148)</f>
        <v/>
      </c>
      <c r="P146" s="380" t="str">
        <f t="shared" si="256"/>
        <v/>
      </c>
      <c r="Q146" s="377" t="str">
        <f>IF(AND($B146="NSO",$E146="",O146=""),"",IF(AND('Marks Entry'!N148="AB"),"AB",IF(AND('Marks Entry'!N148="ML"),"RE",IF('Marks Entry'!N148="","",ROUNDUP('Marks Entry'!N148*30/100,0)))))</f>
        <v/>
      </c>
      <c r="R146" s="381" t="str">
        <f t="shared" si="257"/>
        <v/>
      </c>
      <c r="S146" s="361">
        <f t="shared" si="258"/>
        <v>0</v>
      </c>
      <c r="T146" s="361">
        <f t="shared" si="259"/>
        <v>0</v>
      </c>
      <c r="U146" s="362" t="str">
        <f t="shared" si="260"/>
        <v/>
      </c>
      <c r="V146" s="361" t="str">
        <f t="shared" si="261"/>
        <v/>
      </c>
      <c r="W146" s="361" t="str">
        <f t="shared" si="262"/>
        <v/>
      </c>
      <c r="X146" s="361" t="str">
        <f t="shared" si="263"/>
        <v/>
      </c>
      <c r="Y146" s="356" t="str">
        <f>IF('Marks Entry'!O148="","",'Marks Entry'!O148)</f>
        <v/>
      </c>
      <c r="Z146" s="356" t="str">
        <f>IF('Marks Entry'!P148="","",'Marks Entry'!P148)</f>
        <v/>
      </c>
      <c r="AA146" s="356" t="str">
        <f>IF('Marks Entry'!Q148="","",'Marks Entry'!Q148)</f>
        <v/>
      </c>
      <c r="AB146" s="357" t="str">
        <f t="shared" si="264"/>
        <v/>
      </c>
      <c r="AC146" s="380" t="str">
        <f t="shared" si="265"/>
        <v/>
      </c>
      <c r="AD146" s="356" t="str">
        <f>IF('Marks Entry'!R148="","",'Marks Entry'!R148)</f>
        <v/>
      </c>
      <c r="AE146" s="380" t="str">
        <f t="shared" si="266"/>
        <v/>
      </c>
      <c r="AF146" s="377" t="str">
        <f>IF(AND($B146="NSO",$E146=""),"",IF(AND('Marks Entry'!S148="AB"),"AB",IF(AND('Marks Entry'!S148="ML"),"RE",IF('Marks Entry'!S148="","",ROUNDUP('Marks Entry'!S148*30/100,0)))))</f>
        <v/>
      </c>
      <c r="AG146" s="381" t="str">
        <f t="shared" si="267"/>
        <v/>
      </c>
      <c r="AH146" s="361">
        <f t="shared" si="268"/>
        <v>0</v>
      </c>
      <c r="AI146" s="361">
        <f t="shared" si="269"/>
        <v>0</v>
      </c>
      <c r="AJ146" s="362" t="str">
        <f t="shared" si="270"/>
        <v/>
      </c>
      <c r="AK146" s="361" t="str">
        <f t="shared" si="271"/>
        <v/>
      </c>
      <c r="AL146" s="361" t="str">
        <f t="shared" si="272"/>
        <v/>
      </c>
      <c r="AM146" s="361" t="str">
        <f t="shared" si="273"/>
        <v/>
      </c>
      <c r="AN146" s="363" t="str">
        <f>IF('Marks Entry'!T148="","",'Marks Entry'!T148)</f>
        <v/>
      </c>
      <c r="AO146" s="356" t="str">
        <f>IF('Marks Entry'!V148="","",'Marks Entry'!V148)</f>
        <v/>
      </c>
      <c r="AP146" s="356" t="str">
        <f>IF('Marks Entry'!W148="","",'Marks Entry'!W148)</f>
        <v/>
      </c>
      <c r="AQ146" s="356" t="str">
        <f>IF('Marks Entry'!X148="","",'Marks Entry'!X148)</f>
        <v/>
      </c>
      <c r="AR146" s="357" t="str">
        <f t="shared" si="274"/>
        <v/>
      </c>
      <c r="AS146" s="380" t="str">
        <f t="shared" si="275"/>
        <v/>
      </c>
      <c r="AT146" s="356" t="str">
        <f>IF('Marks Entry'!Y148="","",'Marks Entry'!Y148)</f>
        <v/>
      </c>
      <c r="AU146" s="356" t="str">
        <f>IF('Marks Entry'!Z148="","",'Marks Entry'!Z148)</f>
        <v/>
      </c>
      <c r="AV146" s="356" t="str">
        <f t="shared" si="276"/>
        <v/>
      </c>
      <c r="AW146" s="380" t="str">
        <f t="shared" si="277"/>
        <v/>
      </c>
      <c r="AX146" s="377" t="str">
        <f>IF(AND($B146="NSO",$E146=""),"",IF(AND('Marks Entry'!AA148="AB",'Marks Entry'!AB148="AB"),"AB",IF(AND('Marks Entry'!AA148="ML",'Marks Entry'!AB148="ML"),"RE",IF('Marks Entry'!AA148="","",ROUNDUP(('Marks Entry'!AA148+'Marks Entry'!AB148)*30/100,0)))))</f>
        <v/>
      </c>
      <c r="AY146" s="381" t="str">
        <f t="shared" si="278"/>
        <v/>
      </c>
      <c r="AZ146" s="361">
        <f t="shared" si="279"/>
        <v>0</v>
      </c>
      <c r="BA146" s="361">
        <f t="shared" si="280"/>
        <v>0</v>
      </c>
      <c r="BB146" s="362" t="str">
        <f t="shared" si="281"/>
        <v/>
      </c>
      <c r="BC146" s="361" t="str">
        <f t="shared" si="282"/>
        <v/>
      </c>
      <c r="BD146" s="361" t="str">
        <f t="shared" si="283"/>
        <v/>
      </c>
      <c r="BE146" s="361" t="str">
        <f t="shared" si="284"/>
        <v/>
      </c>
      <c r="BF146" s="363" t="str">
        <f>IF('Marks Entry'!AC148="","",'Marks Entry'!AC148)</f>
        <v/>
      </c>
      <c r="BG146" s="356" t="str">
        <f>IF('Marks Entry'!AE148="","",'Marks Entry'!AE148)</f>
        <v/>
      </c>
      <c r="BH146" s="356" t="str">
        <f>IF('Marks Entry'!AF148="","",'Marks Entry'!AF148)</f>
        <v/>
      </c>
      <c r="BI146" s="356" t="str">
        <f>IF('Marks Entry'!AG148="","",'Marks Entry'!AG148)</f>
        <v/>
      </c>
      <c r="BJ146" s="357" t="str">
        <f t="shared" si="285"/>
        <v/>
      </c>
      <c r="BK146" s="380" t="str">
        <f t="shared" si="286"/>
        <v/>
      </c>
      <c r="BL146" s="356" t="str">
        <f>IF('Marks Entry'!AH148="","",'Marks Entry'!AH148)</f>
        <v/>
      </c>
      <c r="BM146" s="356" t="str">
        <f>IF('Marks Entry'!AI148="","",'Marks Entry'!AI148)</f>
        <v/>
      </c>
      <c r="BN146" s="356" t="str">
        <f t="shared" si="287"/>
        <v/>
      </c>
      <c r="BO146" s="380" t="str">
        <f t="shared" si="288"/>
        <v/>
      </c>
      <c r="BP146" s="377" t="str">
        <f>IF(AND($B146="NSO",$E146=""),"",IF(AND('Marks Entry'!AJ148="AB",'Marks Entry'!AK148="AB"),"AB",IF(AND('Marks Entry'!AJ148="ML",'Marks Entry'!AK148="ML"),"RE",IF('Marks Entry'!AJ148="","",ROUNDUP(('Marks Entry'!AJ148+'Marks Entry'!AK148)*30/100,0)))))</f>
        <v/>
      </c>
      <c r="BQ146" s="381" t="str">
        <f t="shared" si="289"/>
        <v/>
      </c>
      <c r="BR146" s="361">
        <f t="shared" si="290"/>
        <v>0</v>
      </c>
      <c r="BS146" s="361">
        <f t="shared" si="291"/>
        <v>0</v>
      </c>
      <c r="BT146" s="362" t="str">
        <f t="shared" si="292"/>
        <v/>
      </c>
      <c r="BU146" s="361" t="str">
        <f t="shared" si="293"/>
        <v/>
      </c>
      <c r="BV146" s="361" t="str">
        <f t="shared" si="294"/>
        <v/>
      </c>
      <c r="BW146" s="361" t="str">
        <f t="shared" si="295"/>
        <v/>
      </c>
      <c r="BX146" s="363" t="str">
        <f>IF('Marks Entry'!AL148="","",'Marks Entry'!AL148)</f>
        <v/>
      </c>
      <c r="BY146" s="356" t="str">
        <f>IF('Marks Entry'!AN148="","",'Marks Entry'!AN148)</f>
        <v/>
      </c>
      <c r="BZ146" s="356" t="str">
        <f>IF('Marks Entry'!AO148="","",'Marks Entry'!AO148)</f>
        <v/>
      </c>
      <c r="CA146" s="356" t="str">
        <f>IF('Marks Entry'!AP148="","",'Marks Entry'!AP148)</f>
        <v/>
      </c>
      <c r="CB146" s="357" t="str">
        <f t="shared" si="296"/>
        <v/>
      </c>
      <c r="CC146" s="380" t="str">
        <f t="shared" si="297"/>
        <v/>
      </c>
      <c r="CD146" s="356" t="str">
        <f>IF('Marks Entry'!AQ148="","",'Marks Entry'!AQ148)</f>
        <v/>
      </c>
      <c r="CE146" s="356" t="str">
        <f>IF('Marks Entry'!AR148="","",'Marks Entry'!AR148)</f>
        <v/>
      </c>
      <c r="CF146" s="356" t="str">
        <f t="shared" si="298"/>
        <v/>
      </c>
      <c r="CG146" s="380" t="str">
        <f t="shared" si="299"/>
        <v/>
      </c>
      <c r="CH146" s="377" t="str">
        <f>IF(AND($B146="NSO",$E146=""),"",IF(AND('Marks Entry'!AS148="AB",'Marks Entry'!AT148="AB"),"AB",IF(AND('Marks Entry'!AS148="ML",'Marks Entry'!AT148="ML"),"RE",IF('Marks Entry'!AS148="","",ROUNDUP(('Marks Entry'!AS148+'Marks Entry'!AT148)*30/100,0)))))</f>
        <v/>
      </c>
      <c r="CI146" s="381" t="str">
        <f t="shared" si="300"/>
        <v/>
      </c>
      <c r="CJ146" s="361">
        <f t="shared" si="301"/>
        <v>0</v>
      </c>
      <c r="CK146" s="361">
        <f t="shared" si="302"/>
        <v>0</v>
      </c>
      <c r="CL146" s="362" t="str">
        <f t="shared" si="303"/>
        <v/>
      </c>
      <c r="CM146" s="361" t="str">
        <f t="shared" si="304"/>
        <v/>
      </c>
      <c r="CN146" s="361" t="str">
        <f t="shared" si="305"/>
        <v/>
      </c>
      <c r="CO146" s="361" t="str">
        <f t="shared" si="306"/>
        <v/>
      </c>
      <c r="CP146" s="363" t="str">
        <f>IF('Marks Entry'!AU148="","",'Marks Entry'!AU148)</f>
        <v/>
      </c>
      <c r="CQ146" s="356" t="str">
        <f>IF('Marks Entry'!AW148="","",'Marks Entry'!AW148)</f>
        <v/>
      </c>
      <c r="CR146" s="356" t="str">
        <f>IF('Marks Entry'!AX148="","",'Marks Entry'!AX148)</f>
        <v/>
      </c>
      <c r="CS146" s="356" t="str">
        <f>IF('Marks Entry'!AY148="","",'Marks Entry'!AY148)</f>
        <v/>
      </c>
      <c r="CT146" s="357" t="str">
        <f t="shared" si="307"/>
        <v/>
      </c>
      <c r="CU146" s="380" t="str">
        <f t="shared" si="308"/>
        <v/>
      </c>
      <c r="CV146" s="356" t="str">
        <f>IF('Marks Entry'!AZ148="","",'Marks Entry'!AZ148)</f>
        <v/>
      </c>
      <c r="CW146" s="356" t="str">
        <f>IF('Marks Entry'!BA148="","",'Marks Entry'!BA148)</f>
        <v/>
      </c>
      <c r="CX146" s="356" t="str">
        <f t="shared" si="309"/>
        <v/>
      </c>
      <c r="CY146" s="380" t="str">
        <f t="shared" si="310"/>
        <v/>
      </c>
      <c r="CZ146" s="377" t="str">
        <f>IF(AND($B146="NSO",$E146=""),"",IF(AND('Marks Entry'!BB148="AB",'Marks Entry'!BC148="AB"),"AB",IF(AND('Marks Entry'!BB148="ML",'Marks Entry'!BC148="ML"),"RE",IF('Marks Entry'!BB148="","",ROUNDUP(('Marks Entry'!BB148+'Marks Entry'!BC148)*30/100,0)))))</f>
        <v/>
      </c>
      <c r="DA146" s="381" t="str">
        <f t="shared" si="311"/>
        <v/>
      </c>
      <c r="DB146" s="361">
        <f t="shared" si="312"/>
        <v>0</v>
      </c>
      <c r="DC146" s="361">
        <f t="shared" si="313"/>
        <v>0</v>
      </c>
      <c r="DD146" s="362" t="str">
        <f t="shared" si="314"/>
        <v/>
      </c>
      <c r="DE146" s="361" t="str">
        <f t="shared" si="315"/>
        <v/>
      </c>
      <c r="DF146" s="361" t="str">
        <f t="shared" si="316"/>
        <v/>
      </c>
      <c r="DG146" s="361" t="str">
        <f t="shared" si="317"/>
        <v/>
      </c>
      <c r="DH146" s="361">
        <f t="shared" si="318"/>
        <v>0</v>
      </c>
      <c r="DI146" s="382" t="str">
        <f t="shared" si="319"/>
        <v/>
      </c>
      <c r="DJ146" s="382" t="str">
        <f t="shared" si="320"/>
        <v/>
      </c>
      <c r="DK146" s="382" t="str">
        <f t="shared" si="321"/>
        <v/>
      </c>
      <c r="DL146" s="382" t="str">
        <f t="shared" si="322"/>
        <v/>
      </c>
      <c r="DM146" s="382" t="str">
        <f t="shared" si="323"/>
        <v/>
      </c>
      <c r="DN146" s="382" t="str">
        <f t="shared" si="324"/>
        <v/>
      </c>
      <c r="DO146" s="365">
        <f t="shared" si="325"/>
        <v>0</v>
      </c>
      <c r="DP146" s="365">
        <f t="shared" si="326"/>
        <v>0</v>
      </c>
      <c r="DQ146" s="365">
        <f t="shared" si="327"/>
        <v>0</v>
      </c>
      <c r="DR146" s="365">
        <f t="shared" si="328"/>
        <v>0</v>
      </c>
      <c r="DS146" s="365">
        <f t="shared" si="329"/>
        <v>0</v>
      </c>
      <c r="DT146" s="383" t="str">
        <f t="shared" si="330"/>
        <v/>
      </c>
      <c r="DU146" s="482" t="str">
        <f>IF('Marks Entry'!BD148="","",'Marks Entry'!BD148)</f>
        <v/>
      </c>
      <c r="DV146" s="482" t="str">
        <f>IF('Marks Entry'!BE148="","",'Marks Entry'!BE148)</f>
        <v/>
      </c>
      <c r="DW146" s="482" t="str">
        <f>IF('Marks Entry'!BF148="","",'Marks Entry'!BF148)</f>
        <v/>
      </c>
      <c r="DX146" s="384" t="str">
        <f t="shared" si="331"/>
        <v/>
      </c>
      <c r="DY146" s="356" t="str">
        <f t="shared" si="332"/>
        <v/>
      </c>
      <c r="DZ146" s="385" t="str">
        <f t="shared" si="333"/>
        <v/>
      </c>
      <c r="EA146" s="356" t="str">
        <f t="shared" si="334"/>
        <v/>
      </c>
      <c r="EB146" s="385" t="str">
        <f t="shared" si="335"/>
        <v/>
      </c>
      <c r="EC146" s="356" t="str">
        <f t="shared" si="336"/>
        <v/>
      </c>
      <c r="ED146" s="356" t="str">
        <f t="shared" si="337"/>
        <v/>
      </c>
      <c r="EE146" s="356" t="str">
        <f t="shared" si="338"/>
        <v/>
      </c>
      <c r="EF146" s="386" t="str">
        <f t="shared" si="339"/>
        <v/>
      </c>
      <c r="EG146" s="385" t="str">
        <f t="shared" si="340"/>
        <v/>
      </c>
      <c r="EH146" s="356" t="str">
        <f t="shared" si="341"/>
        <v/>
      </c>
      <c r="EI146" s="356" t="str">
        <f t="shared" si="342"/>
        <v/>
      </c>
      <c r="EJ146" s="356" t="str">
        <f t="shared" si="343"/>
        <v/>
      </c>
      <c r="EK146" s="356" t="str">
        <f t="shared" si="344"/>
        <v/>
      </c>
      <c r="EL146" s="385" t="str">
        <f t="shared" si="345"/>
        <v/>
      </c>
      <c r="EM146" s="356" t="str">
        <f t="shared" si="346"/>
        <v/>
      </c>
      <c r="EN146" s="356" t="str">
        <f t="shared" si="347"/>
        <v/>
      </c>
      <c r="EO146" s="356" t="str">
        <f t="shared" si="348"/>
        <v/>
      </c>
      <c r="EP146" s="356" t="str">
        <f t="shared" si="349"/>
        <v/>
      </c>
      <c r="EQ146" s="385" t="str">
        <f t="shared" si="350"/>
        <v/>
      </c>
      <c r="ER146" s="356" t="str">
        <f t="shared" si="351"/>
        <v/>
      </c>
      <c r="ES146" s="356" t="str">
        <f t="shared" si="352"/>
        <v/>
      </c>
      <c r="ET146" s="356" t="str">
        <f t="shared" si="353"/>
        <v/>
      </c>
      <c r="EU146" s="356" t="str">
        <f t="shared" si="354"/>
        <v/>
      </c>
      <c r="EV146" s="385" t="str">
        <f t="shared" si="355"/>
        <v/>
      </c>
      <c r="EW146" s="385" t="str">
        <f t="shared" si="356"/>
        <v/>
      </c>
      <c r="EX146" s="387" t="str">
        <f>IF('Student DATA Entry'!I143="","",'Student DATA Entry'!I143)</f>
        <v/>
      </c>
      <c r="EY146" s="388" t="str">
        <f>IF('Student DATA Entry'!J143="","",'Student DATA Entry'!J143)</f>
        <v/>
      </c>
      <c r="EZ146" s="373" t="str">
        <f t="shared" si="357"/>
        <v xml:space="preserve">      </v>
      </c>
      <c r="FA146" s="373" t="str">
        <f t="shared" si="358"/>
        <v xml:space="preserve">      </v>
      </c>
      <c r="FB146" s="373" t="str">
        <f t="shared" si="359"/>
        <v xml:space="preserve">      </v>
      </c>
      <c r="FC146" s="373" t="str">
        <f t="shared" si="360"/>
        <v xml:space="preserve">              </v>
      </c>
      <c r="FD146" s="373" t="str">
        <f t="shared" si="361"/>
        <v xml:space="preserve"> </v>
      </c>
      <c r="FE146" s="484" t="str">
        <f t="shared" si="362"/>
        <v/>
      </c>
      <c r="FF146" s="390" t="str">
        <f t="shared" si="363"/>
        <v/>
      </c>
      <c r="FG146" s="483" t="str">
        <f t="shared" si="364"/>
        <v/>
      </c>
      <c r="FH146" s="392" t="str">
        <f t="shared" si="253"/>
        <v/>
      </c>
      <c r="FI146" s="482" t="str">
        <f t="shared" si="365"/>
        <v/>
      </c>
    </row>
    <row r="147" spans="1:165" s="393" customFormat="1" ht="22" customHeight="1">
      <c r="A147" s="375">
        <v>142</v>
      </c>
      <c r="B147" s="376" t="str">
        <f>IF('Marks Entry'!B149="","",VALUE('Marks Entry'!B149))</f>
        <v/>
      </c>
      <c r="C147" s="377" t="str">
        <f>IF('Marks Entry'!C149="","",'Marks Entry'!C149)</f>
        <v/>
      </c>
      <c r="D147" s="378" t="str">
        <f>IF('Marks Entry'!D149="","",'Marks Entry'!D149)</f>
        <v/>
      </c>
      <c r="E147" s="379" t="str">
        <f>IF('Marks Entry'!E149="","",'Marks Entry'!E149)</f>
        <v/>
      </c>
      <c r="F147" s="379" t="str">
        <f>IF('Marks Entry'!F149="","",'Marks Entry'!F149)</f>
        <v/>
      </c>
      <c r="G147" s="379" t="str">
        <f>IF('Marks Entry'!G149="","",'Marks Entry'!G149)</f>
        <v/>
      </c>
      <c r="H147" s="356" t="str">
        <f>IF('Marks Entry'!H149="","",'Marks Entry'!H149)</f>
        <v/>
      </c>
      <c r="I147" s="356" t="str">
        <f>IF('Marks Entry'!I149="","",'Marks Entry'!I149)</f>
        <v/>
      </c>
      <c r="J147" s="356" t="str">
        <f>IF('Marks Entry'!J149="","",'Marks Entry'!J149)</f>
        <v/>
      </c>
      <c r="K147" s="356" t="str">
        <f>IF('Marks Entry'!K149="","",'Marks Entry'!K149)</f>
        <v/>
      </c>
      <c r="L147" s="356" t="str">
        <f>IF('Marks Entry'!L149="","",'Marks Entry'!L149)</f>
        <v/>
      </c>
      <c r="M147" s="357" t="str">
        <f t="shared" si="254"/>
        <v/>
      </c>
      <c r="N147" s="380" t="str">
        <f t="shared" si="255"/>
        <v/>
      </c>
      <c r="O147" s="356" t="str">
        <f>IF('Marks Entry'!M149="","",'Marks Entry'!M149)</f>
        <v/>
      </c>
      <c r="P147" s="380" t="str">
        <f t="shared" si="256"/>
        <v/>
      </c>
      <c r="Q147" s="377" t="str">
        <f>IF(AND($B147="NSO",$E147="",O147=""),"",IF(AND('Marks Entry'!N149="AB"),"AB",IF(AND('Marks Entry'!N149="ML"),"RE",IF('Marks Entry'!N149="","",ROUNDUP('Marks Entry'!N149*30/100,0)))))</f>
        <v/>
      </c>
      <c r="R147" s="381" t="str">
        <f t="shared" si="257"/>
        <v/>
      </c>
      <c r="S147" s="361">
        <f t="shared" si="258"/>
        <v>0</v>
      </c>
      <c r="T147" s="361">
        <f t="shared" si="259"/>
        <v>0</v>
      </c>
      <c r="U147" s="362" t="str">
        <f t="shared" si="260"/>
        <v/>
      </c>
      <c r="V147" s="361" t="str">
        <f t="shared" si="261"/>
        <v/>
      </c>
      <c r="W147" s="361" t="str">
        <f t="shared" si="262"/>
        <v/>
      </c>
      <c r="X147" s="361" t="str">
        <f t="shared" si="263"/>
        <v/>
      </c>
      <c r="Y147" s="356" t="str">
        <f>IF('Marks Entry'!O149="","",'Marks Entry'!O149)</f>
        <v/>
      </c>
      <c r="Z147" s="356" t="str">
        <f>IF('Marks Entry'!P149="","",'Marks Entry'!P149)</f>
        <v/>
      </c>
      <c r="AA147" s="356" t="str">
        <f>IF('Marks Entry'!Q149="","",'Marks Entry'!Q149)</f>
        <v/>
      </c>
      <c r="AB147" s="357" t="str">
        <f t="shared" si="264"/>
        <v/>
      </c>
      <c r="AC147" s="380" t="str">
        <f t="shared" si="265"/>
        <v/>
      </c>
      <c r="AD147" s="356" t="str">
        <f>IF('Marks Entry'!R149="","",'Marks Entry'!R149)</f>
        <v/>
      </c>
      <c r="AE147" s="380" t="str">
        <f t="shared" si="266"/>
        <v/>
      </c>
      <c r="AF147" s="377" t="str">
        <f>IF(AND($B147="NSO",$E147=""),"",IF(AND('Marks Entry'!S149="AB"),"AB",IF(AND('Marks Entry'!S149="ML"),"RE",IF('Marks Entry'!S149="","",ROUNDUP('Marks Entry'!S149*30/100,0)))))</f>
        <v/>
      </c>
      <c r="AG147" s="381" t="str">
        <f t="shared" si="267"/>
        <v/>
      </c>
      <c r="AH147" s="361">
        <f t="shared" si="268"/>
        <v>0</v>
      </c>
      <c r="AI147" s="361">
        <f t="shared" si="269"/>
        <v>0</v>
      </c>
      <c r="AJ147" s="362" t="str">
        <f t="shared" si="270"/>
        <v/>
      </c>
      <c r="AK147" s="361" t="str">
        <f t="shared" si="271"/>
        <v/>
      </c>
      <c r="AL147" s="361" t="str">
        <f t="shared" si="272"/>
        <v/>
      </c>
      <c r="AM147" s="361" t="str">
        <f t="shared" si="273"/>
        <v/>
      </c>
      <c r="AN147" s="363" t="str">
        <f>IF('Marks Entry'!T149="","",'Marks Entry'!T149)</f>
        <v/>
      </c>
      <c r="AO147" s="356" t="str">
        <f>IF('Marks Entry'!V149="","",'Marks Entry'!V149)</f>
        <v/>
      </c>
      <c r="AP147" s="356" t="str">
        <f>IF('Marks Entry'!W149="","",'Marks Entry'!W149)</f>
        <v/>
      </c>
      <c r="AQ147" s="356" t="str">
        <f>IF('Marks Entry'!X149="","",'Marks Entry'!X149)</f>
        <v/>
      </c>
      <c r="AR147" s="357" t="str">
        <f t="shared" si="274"/>
        <v/>
      </c>
      <c r="AS147" s="380" t="str">
        <f t="shared" si="275"/>
        <v/>
      </c>
      <c r="AT147" s="356" t="str">
        <f>IF('Marks Entry'!Y149="","",'Marks Entry'!Y149)</f>
        <v/>
      </c>
      <c r="AU147" s="356" t="str">
        <f>IF('Marks Entry'!Z149="","",'Marks Entry'!Z149)</f>
        <v/>
      </c>
      <c r="AV147" s="356" t="str">
        <f t="shared" si="276"/>
        <v/>
      </c>
      <c r="AW147" s="380" t="str">
        <f t="shared" si="277"/>
        <v/>
      </c>
      <c r="AX147" s="377" t="str">
        <f>IF(AND($B147="NSO",$E147=""),"",IF(AND('Marks Entry'!AA149="AB",'Marks Entry'!AB149="AB"),"AB",IF(AND('Marks Entry'!AA149="ML",'Marks Entry'!AB149="ML"),"RE",IF('Marks Entry'!AA149="","",ROUNDUP(('Marks Entry'!AA149+'Marks Entry'!AB149)*30/100,0)))))</f>
        <v/>
      </c>
      <c r="AY147" s="381" t="str">
        <f t="shared" si="278"/>
        <v/>
      </c>
      <c r="AZ147" s="361">
        <f t="shared" si="279"/>
        <v>0</v>
      </c>
      <c r="BA147" s="361">
        <f t="shared" si="280"/>
        <v>0</v>
      </c>
      <c r="BB147" s="362" t="str">
        <f t="shared" si="281"/>
        <v/>
      </c>
      <c r="BC147" s="361" t="str">
        <f t="shared" si="282"/>
        <v/>
      </c>
      <c r="BD147" s="361" t="str">
        <f t="shared" si="283"/>
        <v/>
      </c>
      <c r="BE147" s="361" t="str">
        <f t="shared" si="284"/>
        <v/>
      </c>
      <c r="BF147" s="363" t="str">
        <f>IF('Marks Entry'!AC149="","",'Marks Entry'!AC149)</f>
        <v/>
      </c>
      <c r="BG147" s="356" t="str">
        <f>IF('Marks Entry'!AE149="","",'Marks Entry'!AE149)</f>
        <v/>
      </c>
      <c r="BH147" s="356" t="str">
        <f>IF('Marks Entry'!AF149="","",'Marks Entry'!AF149)</f>
        <v/>
      </c>
      <c r="BI147" s="356" t="str">
        <f>IF('Marks Entry'!AG149="","",'Marks Entry'!AG149)</f>
        <v/>
      </c>
      <c r="BJ147" s="357" t="str">
        <f t="shared" si="285"/>
        <v/>
      </c>
      <c r="BK147" s="380" t="str">
        <f t="shared" si="286"/>
        <v/>
      </c>
      <c r="BL147" s="356" t="str">
        <f>IF('Marks Entry'!AH149="","",'Marks Entry'!AH149)</f>
        <v/>
      </c>
      <c r="BM147" s="356" t="str">
        <f>IF('Marks Entry'!AI149="","",'Marks Entry'!AI149)</f>
        <v/>
      </c>
      <c r="BN147" s="356" t="str">
        <f t="shared" si="287"/>
        <v/>
      </c>
      <c r="BO147" s="380" t="str">
        <f t="shared" si="288"/>
        <v/>
      </c>
      <c r="BP147" s="377" t="str">
        <f>IF(AND($B147="NSO",$E147=""),"",IF(AND('Marks Entry'!AJ149="AB",'Marks Entry'!AK149="AB"),"AB",IF(AND('Marks Entry'!AJ149="ML",'Marks Entry'!AK149="ML"),"RE",IF('Marks Entry'!AJ149="","",ROUNDUP(('Marks Entry'!AJ149+'Marks Entry'!AK149)*30/100,0)))))</f>
        <v/>
      </c>
      <c r="BQ147" s="381" t="str">
        <f t="shared" si="289"/>
        <v/>
      </c>
      <c r="BR147" s="361">
        <f t="shared" si="290"/>
        <v>0</v>
      </c>
      <c r="BS147" s="361">
        <f t="shared" si="291"/>
        <v>0</v>
      </c>
      <c r="BT147" s="362" t="str">
        <f t="shared" si="292"/>
        <v/>
      </c>
      <c r="BU147" s="361" t="str">
        <f t="shared" si="293"/>
        <v/>
      </c>
      <c r="BV147" s="361" t="str">
        <f t="shared" si="294"/>
        <v/>
      </c>
      <c r="BW147" s="361" t="str">
        <f t="shared" si="295"/>
        <v/>
      </c>
      <c r="BX147" s="363" t="str">
        <f>IF('Marks Entry'!AL149="","",'Marks Entry'!AL149)</f>
        <v/>
      </c>
      <c r="BY147" s="356" t="str">
        <f>IF('Marks Entry'!AN149="","",'Marks Entry'!AN149)</f>
        <v/>
      </c>
      <c r="BZ147" s="356" t="str">
        <f>IF('Marks Entry'!AO149="","",'Marks Entry'!AO149)</f>
        <v/>
      </c>
      <c r="CA147" s="356" t="str">
        <f>IF('Marks Entry'!AP149="","",'Marks Entry'!AP149)</f>
        <v/>
      </c>
      <c r="CB147" s="357" t="str">
        <f t="shared" si="296"/>
        <v/>
      </c>
      <c r="CC147" s="380" t="str">
        <f t="shared" si="297"/>
        <v/>
      </c>
      <c r="CD147" s="356" t="str">
        <f>IF('Marks Entry'!AQ149="","",'Marks Entry'!AQ149)</f>
        <v/>
      </c>
      <c r="CE147" s="356" t="str">
        <f>IF('Marks Entry'!AR149="","",'Marks Entry'!AR149)</f>
        <v/>
      </c>
      <c r="CF147" s="356" t="str">
        <f t="shared" si="298"/>
        <v/>
      </c>
      <c r="CG147" s="380" t="str">
        <f t="shared" si="299"/>
        <v/>
      </c>
      <c r="CH147" s="377" t="str">
        <f>IF(AND($B147="NSO",$E147=""),"",IF(AND('Marks Entry'!AS149="AB",'Marks Entry'!AT149="AB"),"AB",IF(AND('Marks Entry'!AS149="ML",'Marks Entry'!AT149="ML"),"RE",IF('Marks Entry'!AS149="","",ROUNDUP(('Marks Entry'!AS149+'Marks Entry'!AT149)*30/100,0)))))</f>
        <v/>
      </c>
      <c r="CI147" s="381" t="str">
        <f t="shared" si="300"/>
        <v/>
      </c>
      <c r="CJ147" s="361">
        <f t="shared" si="301"/>
        <v>0</v>
      </c>
      <c r="CK147" s="361">
        <f t="shared" si="302"/>
        <v>0</v>
      </c>
      <c r="CL147" s="362" t="str">
        <f t="shared" si="303"/>
        <v/>
      </c>
      <c r="CM147" s="361" t="str">
        <f t="shared" si="304"/>
        <v/>
      </c>
      <c r="CN147" s="361" t="str">
        <f t="shared" si="305"/>
        <v/>
      </c>
      <c r="CO147" s="361" t="str">
        <f t="shared" si="306"/>
        <v/>
      </c>
      <c r="CP147" s="363" t="str">
        <f>IF('Marks Entry'!AU149="","",'Marks Entry'!AU149)</f>
        <v/>
      </c>
      <c r="CQ147" s="356" t="str">
        <f>IF('Marks Entry'!AW149="","",'Marks Entry'!AW149)</f>
        <v/>
      </c>
      <c r="CR147" s="356" t="str">
        <f>IF('Marks Entry'!AX149="","",'Marks Entry'!AX149)</f>
        <v/>
      </c>
      <c r="CS147" s="356" t="str">
        <f>IF('Marks Entry'!AY149="","",'Marks Entry'!AY149)</f>
        <v/>
      </c>
      <c r="CT147" s="357" t="str">
        <f t="shared" si="307"/>
        <v/>
      </c>
      <c r="CU147" s="380" t="str">
        <f t="shared" si="308"/>
        <v/>
      </c>
      <c r="CV147" s="356" t="str">
        <f>IF('Marks Entry'!AZ149="","",'Marks Entry'!AZ149)</f>
        <v/>
      </c>
      <c r="CW147" s="356" t="str">
        <f>IF('Marks Entry'!BA149="","",'Marks Entry'!BA149)</f>
        <v/>
      </c>
      <c r="CX147" s="356" t="str">
        <f t="shared" si="309"/>
        <v/>
      </c>
      <c r="CY147" s="380" t="str">
        <f t="shared" si="310"/>
        <v/>
      </c>
      <c r="CZ147" s="377" t="str">
        <f>IF(AND($B147="NSO",$E147=""),"",IF(AND('Marks Entry'!BB149="AB",'Marks Entry'!BC149="AB"),"AB",IF(AND('Marks Entry'!BB149="ML",'Marks Entry'!BC149="ML"),"RE",IF('Marks Entry'!BB149="","",ROUNDUP(('Marks Entry'!BB149+'Marks Entry'!BC149)*30/100,0)))))</f>
        <v/>
      </c>
      <c r="DA147" s="381" t="str">
        <f t="shared" si="311"/>
        <v/>
      </c>
      <c r="DB147" s="361">
        <f t="shared" si="312"/>
        <v>0</v>
      </c>
      <c r="DC147" s="361">
        <f t="shared" si="313"/>
        <v>0</v>
      </c>
      <c r="DD147" s="362" t="str">
        <f t="shared" si="314"/>
        <v/>
      </c>
      <c r="DE147" s="361" t="str">
        <f t="shared" si="315"/>
        <v/>
      </c>
      <c r="DF147" s="361" t="str">
        <f t="shared" si="316"/>
        <v/>
      </c>
      <c r="DG147" s="361" t="str">
        <f t="shared" si="317"/>
        <v/>
      </c>
      <c r="DH147" s="361">
        <f t="shared" si="318"/>
        <v>0</v>
      </c>
      <c r="DI147" s="382" t="str">
        <f t="shared" si="319"/>
        <v/>
      </c>
      <c r="DJ147" s="382" t="str">
        <f t="shared" si="320"/>
        <v/>
      </c>
      <c r="DK147" s="382" t="str">
        <f t="shared" si="321"/>
        <v/>
      </c>
      <c r="DL147" s="382" t="str">
        <f t="shared" si="322"/>
        <v/>
      </c>
      <c r="DM147" s="382" t="str">
        <f t="shared" si="323"/>
        <v/>
      </c>
      <c r="DN147" s="382" t="str">
        <f t="shared" si="324"/>
        <v/>
      </c>
      <c r="DO147" s="365">
        <f t="shared" si="325"/>
        <v>0</v>
      </c>
      <c r="DP147" s="365">
        <f t="shared" si="326"/>
        <v>0</v>
      </c>
      <c r="DQ147" s="365">
        <f t="shared" si="327"/>
        <v>0</v>
      </c>
      <c r="DR147" s="365">
        <f t="shared" si="328"/>
        <v>0</v>
      </c>
      <c r="DS147" s="365">
        <f t="shared" si="329"/>
        <v>0</v>
      </c>
      <c r="DT147" s="383" t="str">
        <f t="shared" si="330"/>
        <v/>
      </c>
      <c r="DU147" s="482" t="str">
        <f>IF('Marks Entry'!BD149="","",'Marks Entry'!BD149)</f>
        <v/>
      </c>
      <c r="DV147" s="482" t="str">
        <f>IF('Marks Entry'!BE149="","",'Marks Entry'!BE149)</f>
        <v/>
      </c>
      <c r="DW147" s="482" t="str">
        <f>IF('Marks Entry'!BF149="","",'Marks Entry'!BF149)</f>
        <v/>
      </c>
      <c r="DX147" s="384" t="str">
        <f t="shared" si="331"/>
        <v/>
      </c>
      <c r="DY147" s="356" t="str">
        <f t="shared" si="332"/>
        <v/>
      </c>
      <c r="DZ147" s="385" t="str">
        <f t="shared" si="333"/>
        <v/>
      </c>
      <c r="EA147" s="356" t="str">
        <f t="shared" si="334"/>
        <v/>
      </c>
      <c r="EB147" s="385" t="str">
        <f t="shared" si="335"/>
        <v/>
      </c>
      <c r="EC147" s="356" t="str">
        <f t="shared" si="336"/>
        <v/>
      </c>
      <c r="ED147" s="356" t="str">
        <f t="shared" si="337"/>
        <v/>
      </c>
      <c r="EE147" s="356" t="str">
        <f t="shared" si="338"/>
        <v/>
      </c>
      <c r="EF147" s="386" t="str">
        <f t="shared" si="339"/>
        <v/>
      </c>
      <c r="EG147" s="385" t="str">
        <f t="shared" si="340"/>
        <v/>
      </c>
      <c r="EH147" s="356" t="str">
        <f t="shared" si="341"/>
        <v/>
      </c>
      <c r="EI147" s="356" t="str">
        <f t="shared" si="342"/>
        <v/>
      </c>
      <c r="EJ147" s="356" t="str">
        <f t="shared" si="343"/>
        <v/>
      </c>
      <c r="EK147" s="356" t="str">
        <f t="shared" si="344"/>
        <v/>
      </c>
      <c r="EL147" s="385" t="str">
        <f t="shared" si="345"/>
        <v/>
      </c>
      <c r="EM147" s="356" t="str">
        <f t="shared" si="346"/>
        <v/>
      </c>
      <c r="EN147" s="356" t="str">
        <f t="shared" si="347"/>
        <v/>
      </c>
      <c r="EO147" s="356" t="str">
        <f t="shared" si="348"/>
        <v/>
      </c>
      <c r="EP147" s="356" t="str">
        <f t="shared" si="349"/>
        <v/>
      </c>
      <c r="EQ147" s="385" t="str">
        <f t="shared" si="350"/>
        <v/>
      </c>
      <c r="ER147" s="356" t="str">
        <f t="shared" si="351"/>
        <v/>
      </c>
      <c r="ES147" s="356" t="str">
        <f t="shared" si="352"/>
        <v/>
      </c>
      <c r="ET147" s="356" t="str">
        <f t="shared" si="353"/>
        <v/>
      </c>
      <c r="EU147" s="356" t="str">
        <f t="shared" si="354"/>
        <v/>
      </c>
      <c r="EV147" s="385" t="str">
        <f t="shared" si="355"/>
        <v/>
      </c>
      <c r="EW147" s="385" t="str">
        <f t="shared" si="356"/>
        <v/>
      </c>
      <c r="EX147" s="387" t="str">
        <f>IF('Student DATA Entry'!I144="","",'Student DATA Entry'!I144)</f>
        <v/>
      </c>
      <c r="EY147" s="388" t="str">
        <f>IF('Student DATA Entry'!J144="","",'Student DATA Entry'!J144)</f>
        <v/>
      </c>
      <c r="EZ147" s="373" t="str">
        <f t="shared" si="357"/>
        <v xml:space="preserve">      </v>
      </c>
      <c r="FA147" s="373" t="str">
        <f t="shared" si="358"/>
        <v xml:space="preserve">      </v>
      </c>
      <c r="FB147" s="373" t="str">
        <f t="shared" si="359"/>
        <v xml:space="preserve">      </v>
      </c>
      <c r="FC147" s="373" t="str">
        <f t="shared" si="360"/>
        <v xml:space="preserve">              </v>
      </c>
      <c r="FD147" s="373" t="str">
        <f t="shared" si="361"/>
        <v xml:space="preserve"> </v>
      </c>
      <c r="FE147" s="484" t="str">
        <f t="shared" si="362"/>
        <v/>
      </c>
      <c r="FF147" s="390" t="str">
        <f t="shared" si="363"/>
        <v/>
      </c>
      <c r="FG147" s="483" t="str">
        <f t="shared" si="364"/>
        <v/>
      </c>
      <c r="FH147" s="392" t="str">
        <f t="shared" si="253"/>
        <v/>
      </c>
      <c r="FI147" s="482" t="str">
        <f t="shared" si="365"/>
        <v/>
      </c>
    </row>
    <row r="148" spans="1:165" s="393" customFormat="1" ht="22" customHeight="1">
      <c r="A148" s="375">
        <v>143</v>
      </c>
      <c r="B148" s="376" t="str">
        <f>IF('Marks Entry'!B150="","",VALUE('Marks Entry'!B150))</f>
        <v/>
      </c>
      <c r="C148" s="377" t="str">
        <f>IF('Marks Entry'!C150="","",'Marks Entry'!C150)</f>
        <v/>
      </c>
      <c r="D148" s="378" t="str">
        <f>IF('Marks Entry'!D150="","",'Marks Entry'!D150)</f>
        <v/>
      </c>
      <c r="E148" s="379" t="str">
        <f>IF('Marks Entry'!E150="","",'Marks Entry'!E150)</f>
        <v/>
      </c>
      <c r="F148" s="379" t="str">
        <f>IF('Marks Entry'!F150="","",'Marks Entry'!F150)</f>
        <v/>
      </c>
      <c r="G148" s="379" t="str">
        <f>IF('Marks Entry'!G150="","",'Marks Entry'!G150)</f>
        <v/>
      </c>
      <c r="H148" s="356" t="str">
        <f>IF('Marks Entry'!H150="","",'Marks Entry'!H150)</f>
        <v/>
      </c>
      <c r="I148" s="356" t="str">
        <f>IF('Marks Entry'!I150="","",'Marks Entry'!I150)</f>
        <v/>
      </c>
      <c r="J148" s="356" t="str">
        <f>IF('Marks Entry'!J150="","",'Marks Entry'!J150)</f>
        <v/>
      </c>
      <c r="K148" s="356" t="str">
        <f>IF('Marks Entry'!K150="","",'Marks Entry'!K150)</f>
        <v/>
      </c>
      <c r="L148" s="356" t="str">
        <f>IF('Marks Entry'!L150="","",'Marks Entry'!L150)</f>
        <v/>
      </c>
      <c r="M148" s="357" t="str">
        <f t="shared" si="254"/>
        <v/>
      </c>
      <c r="N148" s="380" t="str">
        <f t="shared" si="255"/>
        <v/>
      </c>
      <c r="O148" s="356" t="str">
        <f>IF('Marks Entry'!M150="","",'Marks Entry'!M150)</f>
        <v/>
      </c>
      <c r="P148" s="380" t="str">
        <f t="shared" si="256"/>
        <v/>
      </c>
      <c r="Q148" s="377" t="str">
        <f>IF(AND($B148="NSO",$E148="",O148=""),"",IF(AND('Marks Entry'!N150="AB"),"AB",IF(AND('Marks Entry'!N150="ML"),"RE",IF('Marks Entry'!N150="","",ROUNDUP('Marks Entry'!N150*30/100,0)))))</f>
        <v/>
      </c>
      <c r="R148" s="381" t="str">
        <f t="shared" si="257"/>
        <v/>
      </c>
      <c r="S148" s="361">
        <f t="shared" si="258"/>
        <v>0</v>
      </c>
      <c r="T148" s="361">
        <f t="shared" si="259"/>
        <v>0</v>
      </c>
      <c r="U148" s="362" t="str">
        <f t="shared" si="260"/>
        <v/>
      </c>
      <c r="V148" s="361" t="str">
        <f t="shared" si="261"/>
        <v/>
      </c>
      <c r="W148" s="361" t="str">
        <f t="shared" si="262"/>
        <v/>
      </c>
      <c r="X148" s="361" t="str">
        <f t="shared" si="263"/>
        <v/>
      </c>
      <c r="Y148" s="356" t="str">
        <f>IF('Marks Entry'!O150="","",'Marks Entry'!O150)</f>
        <v/>
      </c>
      <c r="Z148" s="356" t="str">
        <f>IF('Marks Entry'!P150="","",'Marks Entry'!P150)</f>
        <v/>
      </c>
      <c r="AA148" s="356" t="str">
        <f>IF('Marks Entry'!Q150="","",'Marks Entry'!Q150)</f>
        <v/>
      </c>
      <c r="AB148" s="357" t="str">
        <f t="shared" si="264"/>
        <v/>
      </c>
      <c r="AC148" s="380" t="str">
        <f t="shared" si="265"/>
        <v/>
      </c>
      <c r="AD148" s="356" t="str">
        <f>IF('Marks Entry'!R150="","",'Marks Entry'!R150)</f>
        <v/>
      </c>
      <c r="AE148" s="380" t="str">
        <f t="shared" si="266"/>
        <v/>
      </c>
      <c r="AF148" s="377" t="str">
        <f>IF(AND($B148="NSO",$E148=""),"",IF(AND('Marks Entry'!S150="AB"),"AB",IF(AND('Marks Entry'!S150="ML"),"RE",IF('Marks Entry'!S150="","",ROUNDUP('Marks Entry'!S150*30/100,0)))))</f>
        <v/>
      </c>
      <c r="AG148" s="381" t="str">
        <f t="shared" si="267"/>
        <v/>
      </c>
      <c r="AH148" s="361">
        <f t="shared" si="268"/>
        <v>0</v>
      </c>
      <c r="AI148" s="361">
        <f t="shared" si="269"/>
        <v>0</v>
      </c>
      <c r="AJ148" s="362" t="str">
        <f t="shared" si="270"/>
        <v/>
      </c>
      <c r="AK148" s="361" t="str">
        <f t="shared" si="271"/>
        <v/>
      </c>
      <c r="AL148" s="361" t="str">
        <f t="shared" si="272"/>
        <v/>
      </c>
      <c r="AM148" s="361" t="str">
        <f t="shared" si="273"/>
        <v/>
      </c>
      <c r="AN148" s="363" t="str">
        <f>IF('Marks Entry'!T150="","",'Marks Entry'!T150)</f>
        <v/>
      </c>
      <c r="AO148" s="356" t="str">
        <f>IF('Marks Entry'!V150="","",'Marks Entry'!V150)</f>
        <v/>
      </c>
      <c r="AP148" s="356" t="str">
        <f>IF('Marks Entry'!W150="","",'Marks Entry'!W150)</f>
        <v/>
      </c>
      <c r="AQ148" s="356" t="str">
        <f>IF('Marks Entry'!X150="","",'Marks Entry'!X150)</f>
        <v/>
      </c>
      <c r="AR148" s="357" t="str">
        <f t="shared" si="274"/>
        <v/>
      </c>
      <c r="AS148" s="380" t="str">
        <f t="shared" si="275"/>
        <v/>
      </c>
      <c r="AT148" s="356" t="str">
        <f>IF('Marks Entry'!Y150="","",'Marks Entry'!Y150)</f>
        <v/>
      </c>
      <c r="AU148" s="356" t="str">
        <f>IF('Marks Entry'!Z150="","",'Marks Entry'!Z150)</f>
        <v/>
      </c>
      <c r="AV148" s="356" t="str">
        <f t="shared" si="276"/>
        <v/>
      </c>
      <c r="AW148" s="380" t="str">
        <f t="shared" si="277"/>
        <v/>
      </c>
      <c r="AX148" s="377" t="str">
        <f>IF(AND($B148="NSO",$E148=""),"",IF(AND('Marks Entry'!AA150="AB",'Marks Entry'!AB150="AB"),"AB",IF(AND('Marks Entry'!AA150="ML",'Marks Entry'!AB150="ML"),"RE",IF('Marks Entry'!AA150="","",ROUNDUP(('Marks Entry'!AA150+'Marks Entry'!AB150)*30/100,0)))))</f>
        <v/>
      </c>
      <c r="AY148" s="381" t="str">
        <f t="shared" si="278"/>
        <v/>
      </c>
      <c r="AZ148" s="361">
        <f t="shared" si="279"/>
        <v>0</v>
      </c>
      <c r="BA148" s="361">
        <f t="shared" si="280"/>
        <v>0</v>
      </c>
      <c r="BB148" s="362" t="str">
        <f t="shared" si="281"/>
        <v/>
      </c>
      <c r="BC148" s="361" t="str">
        <f t="shared" si="282"/>
        <v/>
      </c>
      <c r="BD148" s="361" t="str">
        <f t="shared" si="283"/>
        <v/>
      </c>
      <c r="BE148" s="361" t="str">
        <f t="shared" si="284"/>
        <v/>
      </c>
      <c r="BF148" s="363" t="str">
        <f>IF('Marks Entry'!AC150="","",'Marks Entry'!AC150)</f>
        <v/>
      </c>
      <c r="BG148" s="356" t="str">
        <f>IF('Marks Entry'!AE150="","",'Marks Entry'!AE150)</f>
        <v/>
      </c>
      <c r="BH148" s="356" t="str">
        <f>IF('Marks Entry'!AF150="","",'Marks Entry'!AF150)</f>
        <v/>
      </c>
      <c r="BI148" s="356" t="str">
        <f>IF('Marks Entry'!AG150="","",'Marks Entry'!AG150)</f>
        <v/>
      </c>
      <c r="BJ148" s="357" t="str">
        <f t="shared" si="285"/>
        <v/>
      </c>
      <c r="BK148" s="380" t="str">
        <f t="shared" si="286"/>
        <v/>
      </c>
      <c r="BL148" s="356" t="str">
        <f>IF('Marks Entry'!AH150="","",'Marks Entry'!AH150)</f>
        <v/>
      </c>
      <c r="BM148" s="356" t="str">
        <f>IF('Marks Entry'!AI150="","",'Marks Entry'!AI150)</f>
        <v/>
      </c>
      <c r="BN148" s="356" t="str">
        <f t="shared" si="287"/>
        <v/>
      </c>
      <c r="BO148" s="380" t="str">
        <f t="shared" si="288"/>
        <v/>
      </c>
      <c r="BP148" s="377" t="str">
        <f>IF(AND($B148="NSO",$E148=""),"",IF(AND('Marks Entry'!AJ150="AB",'Marks Entry'!AK150="AB"),"AB",IF(AND('Marks Entry'!AJ150="ML",'Marks Entry'!AK150="ML"),"RE",IF('Marks Entry'!AJ150="","",ROUNDUP(('Marks Entry'!AJ150+'Marks Entry'!AK150)*30/100,0)))))</f>
        <v/>
      </c>
      <c r="BQ148" s="381" t="str">
        <f t="shared" si="289"/>
        <v/>
      </c>
      <c r="BR148" s="361">
        <f t="shared" si="290"/>
        <v>0</v>
      </c>
      <c r="BS148" s="361">
        <f t="shared" si="291"/>
        <v>0</v>
      </c>
      <c r="BT148" s="362" t="str">
        <f t="shared" si="292"/>
        <v/>
      </c>
      <c r="BU148" s="361" t="str">
        <f t="shared" si="293"/>
        <v/>
      </c>
      <c r="BV148" s="361" t="str">
        <f t="shared" si="294"/>
        <v/>
      </c>
      <c r="BW148" s="361" t="str">
        <f t="shared" si="295"/>
        <v/>
      </c>
      <c r="BX148" s="363" t="str">
        <f>IF('Marks Entry'!AL150="","",'Marks Entry'!AL150)</f>
        <v/>
      </c>
      <c r="BY148" s="356" t="str">
        <f>IF('Marks Entry'!AN150="","",'Marks Entry'!AN150)</f>
        <v/>
      </c>
      <c r="BZ148" s="356" t="str">
        <f>IF('Marks Entry'!AO150="","",'Marks Entry'!AO150)</f>
        <v/>
      </c>
      <c r="CA148" s="356" t="str">
        <f>IF('Marks Entry'!AP150="","",'Marks Entry'!AP150)</f>
        <v/>
      </c>
      <c r="CB148" s="357" t="str">
        <f t="shared" si="296"/>
        <v/>
      </c>
      <c r="CC148" s="380" t="str">
        <f t="shared" si="297"/>
        <v/>
      </c>
      <c r="CD148" s="356" t="str">
        <f>IF('Marks Entry'!AQ150="","",'Marks Entry'!AQ150)</f>
        <v/>
      </c>
      <c r="CE148" s="356" t="str">
        <f>IF('Marks Entry'!AR150="","",'Marks Entry'!AR150)</f>
        <v/>
      </c>
      <c r="CF148" s="356" t="str">
        <f t="shared" si="298"/>
        <v/>
      </c>
      <c r="CG148" s="380" t="str">
        <f t="shared" si="299"/>
        <v/>
      </c>
      <c r="CH148" s="377" t="str">
        <f>IF(AND($B148="NSO",$E148=""),"",IF(AND('Marks Entry'!AS150="AB",'Marks Entry'!AT150="AB"),"AB",IF(AND('Marks Entry'!AS150="ML",'Marks Entry'!AT150="ML"),"RE",IF('Marks Entry'!AS150="","",ROUNDUP(('Marks Entry'!AS150+'Marks Entry'!AT150)*30/100,0)))))</f>
        <v/>
      </c>
      <c r="CI148" s="381" t="str">
        <f t="shared" si="300"/>
        <v/>
      </c>
      <c r="CJ148" s="361">
        <f t="shared" si="301"/>
        <v>0</v>
      </c>
      <c r="CK148" s="361">
        <f t="shared" si="302"/>
        <v>0</v>
      </c>
      <c r="CL148" s="362" t="str">
        <f t="shared" si="303"/>
        <v/>
      </c>
      <c r="CM148" s="361" t="str">
        <f t="shared" si="304"/>
        <v/>
      </c>
      <c r="CN148" s="361" t="str">
        <f t="shared" si="305"/>
        <v/>
      </c>
      <c r="CO148" s="361" t="str">
        <f t="shared" si="306"/>
        <v/>
      </c>
      <c r="CP148" s="363" t="str">
        <f>IF('Marks Entry'!AU150="","",'Marks Entry'!AU150)</f>
        <v/>
      </c>
      <c r="CQ148" s="356" t="str">
        <f>IF('Marks Entry'!AW150="","",'Marks Entry'!AW150)</f>
        <v/>
      </c>
      <c r="CR148" s="356" t="str">
        <f>IF('Marks Entry'!AX150="","",'Marks Entry'!AX150)</f>
        <v/>
      </c>
      <c r="CS148" s="356" t="str">
        <f>IF('Marks Entry'!AY150="","",'Marks Entry'!AY150)</f>
        <v/>
      </c>
      <c r="CT148" s="357" t="str">
        <f t="shared" si="307"/>
        <v/>
      </c>
      <c r="CU148" s="380" t="str">
        <f t="shared" si="308"/>
        <v/>
      </c>
      <c r="CV148" s="356" t="str">
        <f>IF('Marks Entry'!AZ150="","",'Marks Entry'!AZ150)</f>
        <v/>
      </c>
      <c r="CW148" s="356" t="str">
        <f>IF('Marks Entry'!BA150="","",'Marks Entry'!BA150)</f>
        <v/>
      </c>
      <c r="CX148" s="356" t="str">
        <f t="shared" si="309"/>
        <v/>
      </c>
      <c r="CY148" s="380" t="str">
        <f t="shared" si="310"/>
        <v/>
      </c>
      <c r="CZ148" s="377" t="str">
        <f>IF(AND($B148="NSO",$E148=""),"",IF(AND('Marks Entry'!BB150="AB",'Marks Entry'!BC150="AB"),"AB",IF(AND('Marks Entry'!BB150="ML",'Marks Entry'!BC150="ML"),"RE",IF('Marks Entry'!BB150="","",ROUNDUP(('Marks Entry'!BB150+'Marks Entry'!BC150)*30/100,0)))))</f>
        <v/>
      </c>
      <c r="DA148" s="381" t="str">
        <f t="shared" si="311"/>
        <v/>
      </c>
      <c r="DB148" s="361">
        <f t="shared" si="312"/>
        <v>0</v>
      </c>
      <c r="DC148" s="361">
        <f t="shared" si="313"/>
        <v>0</v>
      </c>
      <c r="DD148" s="362" t="str">
        <f t="shared" si="314"/>
        <v/>
      </c>
      <c r="DE148" s="361" t="str">
        <f t="shared" si="315"/>
        <v/>
      </c>
      <c r="DF148" s="361" t="str">
        <f t="shared" si="316"/>
        <v/>
      </c>
      <c r="DG148" s="361" t="str">
        <f t="shared" si="317"/>
        <v/>
      </c>
      <c r="DH148" s="361">
        <f t="shared" si="318"/>
        <v>0</v>
      </c>
      <c r="DI148" s="382" t="str">
        <f t="shared" si="319"/>
        <v/>
      </c>
      <c r="DJ148" s="382" t="str">
        <f t="shared" si="320"/>
        <v/>
      </c>
      <c r="DK148" s="382" t="str">
        <f t="shared" si="321"/>
        <v/>
      </c>
      <c r="DL148" s="382" t="str">
        <f t="shared" si="322"/>
        <v/>
      </c>
      <c r="DM148" s="382" t="str">
        <f t="shared" si="323"/>
        <v/>
      </c>
      <c r="DN148" s="382" t="str">
        <f t="shared" si="324"/>
        <v/>
      </c>
      <c r="DO148" s="365">
        <f t="shared" si="325"/>
        <v>0</v>
      </c>
      <c r="DP148" s="365">
        <f t="shared" si="326"/>
        <v>0</v>
      </c>
      <c r="DQ148" s="365">
        <f t="shared" si="327"/>
        <v>0</v>
      </c>
      <c r="DR148" s="365">
        <f t="shared" si="328"/>
        <v>0</v>
      </c>
      <c r="DS148" s="365">
        <f t="shared" si="329"/>
        <v>0</v>
      </c>
      <c r="DT148" s="383" t="str">
        <f t="shared" si="330"/>
        <v/>
      </c>
      <c r="DU148" s="482" t="str">
        <f>IF('Marks Entry'!BD150="","",'Marks Entry'!BD150)</f>
        <v/>
      </c>
      <c r="DV148" s="482" t="str">
        <f>IF('Marks Entry'!BE150="","",'Marks Entry'!BE150)</f>
        <v/>
      </c>
      <c r="DW148" s="482" t="str">
        <f>IF('Marks Entry'!BF150="","",'Marks Entry'!BF150)</f>
        <v/>
      </c>
      <c r="DX148" s="384" t="str">
        <f t="shared" si="331"/>
        <v/>
      </c>
      <c r="DY148" s="356" t="str">
        <f t="shared" si="332"/>
        <v/>
      </c>
      <c r="DZ148" s="385" t="str">
        <f t="shared" si="333"/>
        <v/>
      </c>
      <c r="EA148" s="356" t="str">
        <f t="shared" si="334"/>
        <v/>
      </c>
      <c r="EB148" s="385" t="str">
        <f t="shared" si="335"/>
        <v/>
      </c>
      <c r="EC148" s="356" t="str">
        <f t="shared" si="336"/>
        <v/>
      </c>
      <c r="ED148" s="356" t="str">
        <f t="shared" si="337"/>
        <v/>
      </c>
      <c r="EE148" s="356" t="str">
        <f t="shared" si="338"/>
        <v/>
      </c>
      <c r="EF148" s="386" t="str">
        <f t="shared" si="339"/>
        <v/>
      </c>
      <c r="EG148" s="385" t="str">
        <f t="shared" si="340"/>
        <v/>
      </c>
      <c r="EH148" s="356" t="str">
        <f t="shared" si="341"/>
        <v/>
      </c>
      <c r="EI148" s="356" t="str">
        <f t="shared" si="342"/>
        <v/>
      </c>
      <c r="EJ148" s="356" t="str">
        <f t="shared" si="343"/>
        <v/>
      </c>
      <c r="EK148" s="356" t="str">
        <f t="shared" si="344"/>
        <v/>
      </c>
      <c r="EL148" s="385" t="str">
        <f t="shared" si="345"/>
        <v/>
      </c>
      <c r="EM148" s="356" t="str">
        <f t="shared" si="346"/>
        <v/>
      </c>
      <c r="EN148" s="356" t="str">
        <f t="shared" si="347"/>
        <v/>
      </c>
      <c r="EO148" s="356" t="str">
        <f t="shared" si="348"/>
        <v/>
      </c>
      <c r="EP148" s="356" t="str">
        <f t="shared" si="349"/>
        <v/>
      </c>
      <c r="EQ148" s="385" t="str">
        <f t="shared" si="350"/>
        <v/>
      </c>
      <c r="ER148" s="356" t="str">
        <f t="shared" si="351"/>
        <v/>
      </c>
      <c r="ES148" s="356" t="str">
        <f t="shared" si="352"/>
        <v/>
      </c>
      <c r="ET148" s="356" t="str">
        <f t="shared" si="353"/>
        <v/>
      </c>
      <c r="EU148" s="356" t="str">
        <f t="shared" si="354"/>
        <v/>
      </c>
      <c r="EV148" s="385" t="str">
        <f t="shared" si="355"/>
        <v/>
      </c>
      <c r="EW148" s="385" t="str">
        <f t="shared" si="356"/>
        <v/>
      </c>
      <c r="EX148" s="387" t="str">
        <f>IF('Student DATA Entry'!I145="","",'Student DATA Entry'!I145)</f>
        <v/>
      </c>
      <c r="EY148" s="388" t="str">
        <f>IF('Student DATA Entry'!J145="","",'Student DATA Entry'!J145)</f>
        <v/>
      </c>
      <c r="EZ148" s="373" t="str">
        <f t="shared" si="357"/>
        <v xml:space="preserve">      </v>
      </c>
      <c r="FA148" s="373" t="str">
        <f t="shared" si="358"/>
        <v xml:space="preserve">      </v>
      </c>
      <c r="FB148" s="373" t="str">
        <f t="shared" si="359"/>
        <v xml:space="preserve">      </v>
      </c>
      <c r="FC148" s="373" t="str">
        <f t="shared" si="360"/>
        <v xml:space="preserve">              </v>
      </c>
      <c r="FD148" s="373" t="str">
        <f t="shared" si="361"/>
        <v xml:space="preserve"> </v>
      </c>
      <c r="FE148" s="484" t="str">
        <f t="shared" si="362"/>
        <v/>
      </c>
      <c r="FF148" s="390" t="str">
        <f t="shared" si="363"/>
        <v/>
      </c>
      <c r="FG148" s="483" t="str">
        <f t="shared" si="364"/>
        <v/>
      </c>
      <c r="FH148" s="392" t="str">
        <f t="shared" si="253"/>
        <v/>
      </c>
      <c r="FI148" s="482" t="str">
        <f t="shared" si="365"/>
        <v/>
      </c>
    </row>
    <row r="149" spans="1:165" s="393" customFormat="1" ht="22" customHeight="1">
      <c r="A149" s="375">
        <v>144</v>
      </c>
      <c r="B149" s="376" t="str">
        <f>IF('Marks Entry'!B151="","",VALUE('Marks Entry'!B151))</f>
        <v/>
      </c>
      <c r="C149" s="377" t="str">
        <f>IF('Marks Entry'!C151="","",'Marks Entry'!C151)</f>
        <v/>
      </c>
      <c r="D149" s="378" t="str">
        <f>IF('Marks Entry'!D151="","",'Marks Entry'!D151)</f>
        <v/>
      </c>
      <c r="E149" s="379" t="str">
        <f>IF('Marks Entry'!E151="","",'Marks Entry'!E151)</f>
        <v/>
      </c>
      <c r="F149" s="379" t="str">
        <f>IF('Marks Entry'!F151="","",'Marks Entry'!F151)</f>
        <v/>
      </c>
      <c r="G149" s="379" t="str">
        <f>IF('Marks Entry'!G151="","",'Marks Entry'!G151)</f>
        <v/>
      </c>
      <c r="H149" s="356" t="str">
        <f>IF('Marks Entry'!H151="","",'Marks Entry'!H151)</f>
        <v/>
      </c>
      <c r="I149" s="356" t="str">
        <f>IF('Marks Entry'!I151="","",'Marks Entry'!I151)</f>
        <v/>
      </c>
      <c r="J149" s="356" t="str">
        <f>IF('Marks Entry'!J151="","",'Marks Entry'!J151)</f>
        <v/>
      </c>
      <c r="K149" s="356" t="str">
        <f>IF('Marks Entry'!K151="","",'Marks Entry'!K151)</f>
        <v/>
      </c>
      <c r="L149" s="356" t="str">
        <f>IF('Marks Entry'!L151="","",'Marks Entry'!L151)</f>
        <v/>
      </c>
      <c r="M149" s="357" t="str">
        <f t="shared" si="254"/>
        <v/>
      </c>
      <c r="N149" s="380" t="str">
        <f t="shared" si="255"/>
        <v/>
      </c>
      <c r="O149" s="356" t="str">
        <f>IF('Marks Entry'!M151="","",'Marks Entry'!M151)</f>
        <v/>
      </c>
      <c r="P149" s="380" t="str">
        <f t="shared" si="256"/>
        <v/>
      </c>
      <c r="Q149" s="377" t="str">
        <f>IF(AND($B149="NSO",$E149="",O149=""),"",IF(AND('Marks Entry'!N151="AB"),"AB",IF(AND('Marks Entry'!N151="ML"),"RE",IF('Marks Entry'!N151="","",ROUNDUP('Marks Entry'!N151*30/100,0)))))</f>
        <v/>
      </c>
      <c r="R149" s="381" t="str">
        <f t="shared" si="257"/>
        <v/>
      </c>
      <c r="S149" s="361">
        <f t="shared" si="258"/>
        <v>0</v>
      </c>
      <c r="T149" s="361">
        <f t="shared" si="259"/>
        <v>0</v>
      </c>
      <c r="U149" s="362" t="str">
        <f t="shared" si="260"/>
        <v/>
      </c>
      <c r="V149" s="361" t="str">
        <f t="shared" si="261"/>
        <v/>
      </c>
      <c r="W149" s="361" t="str">
        <f t="shared" si="262"/>
        <v/>
      </c>
      <c r="X149" s="361" t="str">
        <f t="shared" si="263"/>
        <v/>
      </c>
      <c r="Y149" s="356" t="str">
        <f>IF('Marks Entry'!O151="","",'Marks Entry'!O151)</f>
        <v/>
      </c>
      <c r="Z149" s="356" t="str">
        <f>IF('Marks Entry'!P151="","",'Marks Entry'!P151)</f>
        <v/>
      </c>
      <c r="AA149" s="356" t="str">
        <f>IF('Marks Entry'!Q151="","",'Marks Entry'!Q151)</f>
        <v/>
      </c>
      <c r="AB149" s="357" t="str">
        <f t="shared" si="264"/>
        <v/>
      </c>
      <c r="AC149" s="380" t="str">
        <f t="shared" si="265"/>
        <v/>
      </c>
      <c r="AD149" s="356" t="str">
        <f>IF('Marks Entry'!R151="","",'Marks Entry'!R151)</f>
        <v/>
      </c>
      <c r="AE149" s="380" t="str">
        <f t="shared" si="266"/>
        <v/>
      </c>
      <c r="AF149" s="377" t="str">
        <f>IF(AND($B149="NSO",$E149=""),"",IF(AND('Marks Entry'!S151="AB"),"AB",IF(AND('Marks Entry'!S151="ML"),"RE",IF('Marks Entry'!S151="","",ROUNDUP('Marks Entry'!S151*30/100,0)))))</f>
        <v/>
      </c>
      <c r="AG149" s="381" t="str">
        <f t="shared" si="267"/>
        <v/>
      </c>
      <c r="AH149" s="361">
        <f t="shared" si="268"/>
        <v>0</v>
      </c>
      <c r="AI149" s="361">
        <f t="shared" si="269"/>
        <v>0</v>
      </c>
      <c r="AJ149" s="362" t="str">
        <f t="shared" si="270"/>
        <v/>
      </c>
      <c r="AK149" s="361" t="str">
        <f t="shared" si="271"/>
        <v/>
      </c>
      <c r="AL149" s="361" t="str">
        <f t="shared" si="272"/>
        <v/>
      </c>
      <c r="AM149" s="361" t="str">
        <f t="shared" si="273"/>
        <v/>
      </c>
      <c r="AN149" s="363" t="str">
        <f>IF('Marks Entry'!T151="","",'Marks Entry'!T151)</f>
        <v/>
      </c>
      <c r="AO149" s="356" t="str">
        <f>IF('Marks Entry'!V151="","",'Marks Entry'!V151)</f>
        <v/>
      </c>
      <c r="AP149" s="356" t="str">
        <f>IF('Marks Entry'!W151="","",'Marks Entry'!W151)</f>
        <v/>
      </c>
      <c r="AQ149" s="356" t="str">
        <f>IF('Marks Entry'!X151="","",'Marks Entry'!X151)</f>
        <v/>
      </c>
      <c r="AR149" s="357" t="str">
        <f t="shared" si="274"/>
        <v/>
      </c>
      <c r="AS149" s="380" t="str">
        <f t="shared" si="275"/>
        <v/>
      </c>
      <c r="AT149" s="356" t="str">
        <f>IF('Marks Entry'!Y151="","",'Marks Entry'!Y151)</f>
        <v/>
      </c>
      <c r="AU149" s="356" t="str">
        <f>IF('Marks Entry'!Z151="","",'Marks Entry'!Z151)</f>
        <v/>
      </c>
      <c r="AV149" s="356" t="str">
        <f t="shared" si="276"/>
        <v/>
      </c>
      <c r="AW149" s="380" t="str">
        <f t="shared" si="277"/>
        <v/>
      </c>
      <c r="AX149" s="377" t="str">
        <f>IF(AND($B149="NSO",$E149=""),"",IF(AND('Marks Entry'!AA151="AB",'Marks Entry'!AB151="AB"),"AB",IF(AND('Marks Entry'!AA151="ML",'Marks Entry'!AB151="ML"),"RE",IF('Marks Entry'!AA151="","",ROUNDUP(('Marks Entry'!AA151+'Marks Entry'!AB151)*30/100,0)))))</f>
        <v/>
      </c>
      <c r="AY149" s="381" t="str">
        <f t="shared" si="278"/>
        <v/>
      </c>
      <c r="AZ149" s="361">
        <f t="shared" si="279"/>
        <v>0</v>
      </c>
      <c r="BA149" s="361">
        <f t="shared" si="280"/>
        <v>0</v>
      </c>
      <c r="BB149" s="362" t="str">
        <f t="shared" si="281"/>
        <v/>
      </c>
      <c r="BC149" s="361" t="str">
        <f t="shared" si="282"/>
        <v/>
      </c>
      <c r="BD149" s="361" t="str">
        <f t="shared" si="283"/>
        <v/>
      </c>
      <c r="BE149" s="361" t="str">
        <f t="shared" si="284"/>
        <v/>
      </c>
      <c r="BF149" s="363" t="str">
        <f>IF('Marks Entry'!AC151="","",'Marks Entry'!AC151)</f>
        <v/>
      </c>
      <c r="BG149" s="356" t="str">
        <f>IF('Marks Entry'!AE151="","",'Marks Entry'!AE151)</f>
        <v/>
      </c>
      <c r="BH149" s="356" t="str">
        <f>IF('Marks Entry'!AF151="","",'Marks Entry'!AF151)</f>
        <v/>
      </c>
      <c r="BI149" s="356" t="str">
        <f>IF('Marks Entry'!AG151="","",'Marks Entry'!AG151)</f>
        <v/>
      </c>
      <c r="BJ149" s="357" t="str">
        <f t="shared" si="285"/>
        <v/>
      </c>
      <c r="BK149" s="380" t="str">
        <f t="shared" si="286"/>
        <v/>
      </c>
      <c r="BL149" s="356" t="str">
        <f>IF('Marks Entry'!AH151="","",'Marks Entry'!AH151)</f>
        <v/>
      </c>
      <c r="BM149" s="356" t="str">
        <f>IF('Marks Entry'!AI151="","",'Marks Entry'!AI151)</f>
        <v/>
      </c>
      <c r="BN149" s="356" t="str">
        <f t="shared" si="287"/>
        <v/>
      </c>
      <c r="BO149" s="380" t="str">
        <f t="shared" si="288"/>
        <v/>
      </c>
      <c r="BP149" s="377" t="str">
        <f>IF(AND($B149="NSO",$E149=""),"",IF(AND('Marks Entry'!AJ151="AB",'Marks Entry'!AK151="AB"),"AB",IF(AND('Marks Entry'!AJ151="ML",'Marks Entry'!AK151="ML"),"RE",IF('Marks Entry'!AJ151="","",ROUNDUP(('Marks Entry'!AJ151+'Marks Entry'!AK151)*30/100,0)))))</f>
        <v/>
      </c>
      <c r="BQ149" s="381" t="str">
        <f t="shared" si="289"/>
        <v/>
      </c>
      <c r="BR149" s="361">
        <f t="shared" si="290"/>
        <v>0</v>
      </c>
      <c r="BS149" s="361">
        <f t="shared" si="291"/>
        <v>0</v>
      </c>
      <c r="BT149" s="362" t="str">
        <f t="shared" si="292"/>
        <v/>
      </c>
      <c r="BU149" s="361" t="str">
        <f t="shared" si="293"/>
        <v/>
      </c>
      <c r="BV149" s="361" t="str">
        <f t="shared" si="294"/>
        <v/>
      </c>
      <c r="BW149" s="361" t="str">
        <f t="shared" si="295"/>
        <v/>
      </c>
      <c r="BX149" s="363" t="str">
        <f>IF('Marks Entry'!AL151="","",'Marks Entry'!AL151)</f>
        <v/>
      </c>
      <c r="BY149" s="356" t="str">
        <f>IF('Marks Entry'!AN151="","",'Marks Entry'!AN151)</f>
        <v/>
      </c>
      <c r="BZ149" s="356" t="str">
        <f>IF('Marks Entry'!AO151="","",'Marks Entry'!AO151)</f>
        <v/>
      </c>
      <c r="CA149" s="356" t="str">
        <f>IF('Marks Entry'!AP151="","",'Marks Entry'!AP151)</f>
        <v/>
      </c>
      <c r="CB149" s="357" t="str">
        <f t="shared" si="296"/>
        <v/>
      </c>
      <c r="CC149" s="380" t="str">
        <f t="shared" si="297"/>
        <v/>
      </c>
      <c r="CD149" s="356" t="str">
        <f>IF('Marks Entry'!AQ151="","",'Marks Entry'!AQ151)</f>
        <v/>
      </c>
      <c r="CE149" s="356" t="str">
        <f>IF('Marks Entry'!AR151="","",'Marks Entry'!AR151)</f>
        <v/>
      </c>
      <c r="CF149" s="356" t="str">
        <f t="shared" si="298"/>
        <v/>
      </c>
      <c r="CG149" s="380" t="str">
        <f t="shared" si="299"/>
        <v/>
      </c>
      <c r="CH149" s="377" t="str">
        <f>IF(AND($B149="NSO",$E149=""),"",IF(AND('Marks Entry'!AS151="AB",'Marks Entry'!AT151="AB"),"AB",IF(AND('Marks Entry'!AS151="ML",'Marks Entry'!AT151="ML"),"RE",IF('Marks Entry'!AS151="","",ROUNDUP(('Marks Entry'!AS151+'Marks Entry'!AT151)*30/100,0)))))</f>
        <v/>
      </c>
      <c r="CI149" s="381" t="str">
        <f t="shared" si="300"/>
        <v/>
      </c>
      <c r="CJ149" s="361">
        <f t="shared" si="301"/>
        <v>0</v>
      </c>
      <c r="CK149" s="361">
        <f t="shared" si="302"/>
        <v>0</v>
      </c>
      <c r="CL149" s="362" t="str">
        <f t="shared" si="303"/>
        <v/>
      </c>
      <c r="CM149" s="361" t="str">
        <f t="shared" si="304"/>
        <v/>
      </c>
      <c r="CN149" s="361" t="str">
        <f t="shared" si="305"/>
        <v/>
      </c>
      <c r="CO149" s="361" t="str">
        <f t="shared" si="306"/>
        <v/>
      </c>
      <c r="CP149" s="363" t="str">
        <f>IF('Marks Entry'!AU151="","",'Marks Entry'!AU151)</f>
        <v/>
      </c>
      <c r="CQ149" s="356" t="str">
        <f>IF('Marks Entry'!AW151="","",'Marks Entry'!AW151)</f>
        <v/>
      </c>
      <c r="CR149" s="356" t="str">
        <f>IF('Marks Entry'!AX151="","",'Marks Entry'!AX151)</f>
        <v/>
      </c>
      <c r="CS149" s="356" t="str">
        <f>IF('Marks Entry'!AY151="","",'Marks Entry'!AY151)</f>
        <v/>
      </c>
      <c r="CT149" s="357" t="str">
        <f t="shared" si="307"/>
        <v/>
      </c>
      <c r="CU149" s="380" t="str">
        <f t="shared" si="308"/>
        <v/>
      </c>
      <c r="CV149" s="356" t="str">
        <f>IF('Marks Entry'!AZ151="","",'Marks Entry'!AZ151)</f>
        <v/>
      </c>
      <c r="CW149" s="356" t="str">
        <f>IF('Marks Entry'!BA151="","",'Marks Entry'!BA151)</f>
        <v/>
      </c>
      <c r="CX149" s="356" t="str">
        <f t="shared" si="309"/>
        <v/>
      </c>
      <c r="CY149" s="380" t="str">
        <f t="shared" si="310"/>
        <v/>
      </c>
      <c r="CZ149" s="377" t="str">
        <f>IF(AND($B149="NSO",$E149=""),"",IF(AND('Marks Entry'!BB151="AB",'Marks Entry'!BC151="AB"),"AB",IF(AND('Marks Entry'!BB151="ML",'Marks Entry'!BC151="ML"),"RE",IF('Marks Entry'!BB151="","",ROUNDUP(('Marks Entry'!BB151+'Marks Entry'!BC151)*30/100,0)))))</f>
        <v/>
      </c>
      <c r="DA149" s="381" t="str">
        <f t="shared" si="311"/>
        <v/>
      </c>
      <c r="DB149" s="361">
        <f t="shared" si="312"/>
        <v>0</v>
      </c>
      <c r="DC149" s="361">
        <f t="shared" si="313"/>
        <v>0</v>
      </c>
      <c r="DD149" s="362" t="str">
        <f t="shared" si="314"/>
        <v/>
      </c>
      <c r="DE149" s="361" t="str">
        <f t="shared" si="315"/>
        <v/>
      </c>
      <c r="DF149" s="361" t="str">
        <f t="shared" si="316"/>
        <v/>
      </c>
      <c r="DG149" s="361" t="str">
        <f t="shared" si="317"/>
        <v/>
      </c>
      <c r="DH149" s="361">
        <f t="shared" si="318"/>
        <v>0</v>
      </c>
      <c r="DI149" s="382" t="str">
        <f t="shared" si="319"/>
        <v/>
      </c>
      <c r="DJ149" s="382" t="str">
        <f t="shared" si="320"/>
        <v/>
      </c>
      <c r="DK149" s="382" t="str">
        <f t="shared" si="321"/>
        <v/>
      </c>
      <c r="DL149" s="382" t="str">
        <f t="shared" si="322"/>
        <v/>
      </c>
      <c r="DM149" s="382" t="str">
        <f t="shared" si="323"/>
        <v/>
      </c>
      <c r="DN149" s="382" t="str">
        <f t="shared" si="324"/>
        <v/>
      </c>
      <c r="DO149" s="365">
        <f t="shared" si="325"/>
        <v>0</v>
      </c>
      <c r="DP149" s="365">
        <f t="shared" si="326"/>
        <v>0</v>
      </c>
      <c r="DQ149" s="365">
        <f t="shared" si="327"/>
        <v>0</v>
      </c>
      <c r="DR149" s="365">
        <f t="shared" si="328"/>
        <v>0</v>
      </c>
      <c r="DS149" s="365">
        <f t="shared" si="329"/>
        <v>0</v>
      </c>
      <c r="DT149" s="383" t="str">
        <f t="shared" si="330"/>
        <v/>
      </c>
      <c r="DU149" s="482" t="str">
        <f>IF('Marks Entry'!BD151="","",'Marks Entry'!BD151)</f>
        <v/>
      </c>
      <c r="DV149" s="482" t="str">
        <f>IF('Marks Entry'!BE151="","",'Marks Entry'!BE151)</f>
        <v/>
      </c>
      <c r="DW149" s="482" t="str">
        <f>IF('Marks Entry'!BF151="","",'Marks Entry'!BF151)</f>
        <v/>
      </c>
      <c r="DX149" s="384" t="str">
        <f t="shared" si="331"/>
        <v/>
      </c>
      <c r="DY149" s="356" t="str">
        <f t="shared" si="332"/>
        <v/>
      </c>
      <c r="DZ149" s="385" t="str">
        <f t="shared" si="333"/>
        <v/>
      </c>
      <c r="EA149" s="356" t="str">
        <f t="shared" si="334"/>
        <v/>
      </c>
      <c r="EB149" s="385" t="str">
        <f t="shared" si="335"/>
        <v/>
      </c>
      <c r="EC149" s="356" t="str">
        <f t="shared" si="336"/>
        <v/>
      </c>
      <c r="ED149" s="356" t="str">
        <f t="shared" si="337"/>
        <v/>
      </c>
      <c r="EE149" s="356" t="str">
        <f t="shared" si="338"/>
        <v/>
      </c>
      <c r="EF149" s="386" t="str">
        <f t="shared" si="339"/>
        <v/>
      </c>
      <c r="EG149" s="385" t="str">
        <f t="shared" si="340"/>
        <v/>
      </c>
      <c r="EH149" s="356" t="str">
        <f t="shared" si="341"/>
        <v/>
      </c>
      <c r="EI149" s="356" t="str">
        <f t="shared" si="342"/>
        <v/>
      </c>
      <c r="EJ149" s="356" t="str">
        <f t="shared" si="343"/>
        <v/>
      </c>
      <c r="EK149" s="356" t="str">
        <f t="shared" si="344"/>
        <v/>
      </c>
      <c r="EL149" s="385" t="str">
        <f t="shared" si="345"/>
        <v/>
      </c>
      <c r="EM149" s="356" t="str">
        <f t="shared" si="346"/>
        <v/>
      </c>
      <c r="EN149" s="356" t="str">
        <f t="shared" si="347"/>
        <v/>
      </c>
      <c r="EO149" s="356" t="str">
        <f t="shared" si="348"/>
        <v/>
      </c>
      <c r="EP149" s="356" t="str">
        <f t="shared" si="349"/>
        <v/>
      </c>
      <c r="EQ149" s="385" t="str">
        <f t="shared" si="350"/>
        <v/>
      </c>
      <c r="ER149" s="356" t="str">
        <f t="shared" si="351"/>
        <v/>
      </c>
      <c r="ES149" s="356" t="str">
        <f t="shared" si="352"/>
        <v/>
      </c>
      <c r="ET149" s="356" t="str">
        <f t="shared" si="353"/>
        <v/>
      </c>
      <c r="EU149" s="356" t="str">
        <f t="shared" si="354"/>
        <v/>
      </c>
      <c r="EV149" s="385" t="str">
        <f t="shared" si="355"/>
        <v/>
      </c>
      <c r="EW149" s="385" t="str">
        <f t="shared" si="356"/>
        <v/>
      </c>
      <c r="EX149" s="387" t="str">
        <f>IF('Student DATA Entry'!I146="","",'Student DATA Entry'!I146)</f>
        <v/>
      </c>
      <c r="EY149" s="388" t="str">
        <f>IF('Student DATA Entry'!J146="","",'Student DATA Entry'!J146)</f>
        <v/>
      </c>
      <c r="EZ149" s="373" t="str">
        <f t="shared" si="357"/>
        <v xml:space="preserve">      </v>
      </c>
      <c r="FA149" s="373" t="str">
        <f t="shared" si="358"/>
        <v xml:space="preserve">      </v>
      </c>
      <c r="FB149" s="373" t="str">
        <f t="shared" si="359"/>
        <v xml:space="preserve">      </v>
      </c>
      <c r="FC149" s="373" t="str">
        <f t="shared" si="360"/>
        <v xml:space="preserve">              </v>
      </c>
      <c r="FD149" s="373" t="str">
        <f t="shared" si="361"/>
        <v xml:space="preserve"> </v>
      </c>
      <c r="FE149" s="484" t="str">
        <f t="shared" si="362"/>
        <v/>
      </c>
      <c r="FF149" s="390" t="str">
        <f t="shared" si="363"/>
        <v/>
      </c>
      <c r="FG149" s="483" t="str">
        <f t="shared" si="364"/>
        <v/>
      </c>
      <c r="FH149" s="392" t="str">
        <f t="shared" si="253"/>
        <v/>
      </c>
      <c r="FI149" s="482" t="str">
        <f t="shared" si="365"/>
        <v/>
      </c>
    </row>
    <row r="150" spans="1:165" s="393" customFormat="1" ht="22" customHeight="1">
      <c r="A150" s="375">
        <v>145</v>
      </c>
      <c r="B150" s="376" t="str">
        <f>IF('Marks Entry'!B152="","",VALUE('Marks Entry'!B152))</f>
        <v/>
      </c>
      <c r="C150" s="377" t="str">
        <f>IF('Marks Entry'!C152="","",'Marks Entry'!C152)</f>
        <v/>
      </c>
      <c r="D150" s="378" t="str">
        <f>IF('Marks Entry'!D152="","",'Marks Entry'!D152)</f>
        <v/>
      </c>
      <c r="E150" s="379" t="str">
        <f>IF('Marks Entry'!E152="","",'Marks Entry'!E152)</f>
        <v/>
      </c>
      <c r="F150" s="379" t="str">
        <f>IF('Marks Entry'!F152="","",'Marks Entry'!F152)</f>
        <v/>
      </c>
      <c r="G150" s="379" t="str">
        <f>IF('Marks Entry'!G152="","",'Marks Entry'!G152)</f>
        <v/>
      </c>
      <c r="H150" s="356" t="str">
        <f>IF('Marks Entry'!H152="","",'Marks Entry'!H152)</f>
        <v/>
      </c>
      <c r="I150" s="356" t="str">
        <f>IF('Marks Entry'!I152="","",'Marks Entry'!I152)</f>
        <v/>
      </c>
      <c r="J150" s="356" t="str">
        <f>IF('Marks Entry'!J152="","",'Marks Entry'!J152)</f>
        <v/>
      </c>
      <c r="K150" s="356" t="str">
        <f>IF('Marks Entry'!K152="","",'Marks Entry'!K152)</f>
        <v/>
      </c>
      <c r="L150" s="356" t="str">
        <f>IF('Marks Entry'!L152="","",'Marks Entry'!L152)</f>
        <v/>
      </c>
      <c r="M150" s="357" t="str">
        <f t="shared" si="254"/>
        <v/>
      </c>
      <c r="N150" s="380" t="str">
        <f t="shared" si="255"/>
        <v/>
      </c>
      <c r="O150" s="356" t="str">
        <f>IF('Marks Entry'!M152="","",'Marks Entry'!M152)</f>
        <v/>
      </c>
      <c r="P150" s="380" t="str">
        <f t="shared" si="256"/>
        <v/>
      </c>
      <c r="Q150" s="377" t="str">
        <f>IF(AND($B150="NSO",$E150="",O150=""),"",IF(AND('Marks Entry'!N152="AB"),"AB",IF(AND('Marks Entry'!N152="ML"),"RE",IF('Marks Entry'!N152="","",ROUNDUP('Marks Entry'!N152*30/100,0)))))</f>
        <v/>
      </c>
      <c r="R150" s="381" t="str">
        <f t="shared" si="257"/>
        <v/>
      </c>
      <c r="S150" s="361">
        <f t="shared" si="258"/>
        <v>0</v>
      </c>
      <c r="T150" s="361">
        <f t="shared" si="259"/>
        <v>0</v>
      </c>
      <c r="U150" s="362" t="str">
        <f t="shared" si="260"/>
        <v/>
      </c>
      <c r="V150" s="361" t="str">
        <f t="shared" si="261"/>
        <v/>
      </c>
      <c r="W150" s="361" t="str">
        <f t="shared" si="262"/>
        <v/>
      </c>
      <c r="X150" s="361" t="str">
        <f t="shared" si="263"/>
        <v/>
      </c>
      <c r="Y150" s="356" t="str">
        <f>IF('Marks Entry'!O152="","",'Marks Entry'!O152)</f>
        <v/>
      </c>
      <c r="Z150" s="356" t="str">
        <f>IF('Marks Entry'!P152="","",'Marks Entry'!P152)</f>
        <v/>
      </c>
      <c r="AA150" s="356" t="str">
        <f>IF('Marks Entry'!Q152="","",'Marks Entry'!Q152)</f>
        <v/>
      </c>
      <c r="AB150" s="357" t="str">
        <f t="shared" si="264"/>
        <v/>
      </c>
      <c r="AC150" s="380" t="str">
        <f t="shared" si="265"/>
        <v/>
      </c>
      <c r="AD150" s="356" t="str">
        <f>IF('Marks Entry'!R152="","",'Marks Entry'!R152)</f>
        <v/>
      </c>
      <c r="AE150" s="380" t="str">
        <f t="shared" si="266"/>
        <v/>
      </c>
      <c r="AF150" s="377" t="str">
        <f>IF(AND($B150="NSO",$E150=""),"",IF(AND('Marks Entry'!S152="AB"),"AB",IF(AND('Marks Entry'!S152="ML"),"RE",IF('Marks Entry'!S152="","",ROUNDUP('Marks Entry'!S152*30/100,0)))))</f>
        <v/>
      </c>
      <c r="AG150" s="381" t="str">
        <f t="shared" si="267"/>
        <v/>
      </c>
      <c r="AH150" s="361">
        <f t="shared" si="268"/>
        <v>0</v>
      </c>
      <c r="AI150" s="361">
        <f t="shared" si="269"/>
        <v>0</v>
      </c>
      <c r="AJ150" s="362" t="str">
        <f t="shared" si="270"/>
        <v/>
      </c>
      <c r="AK150" s="361" t="str">
        <f t="shared" si="271"/>
        <v/>
      </c>
      <c r="AL150" s="361" t="str">
        <f t="shared" si="272"/>
        <v/>
      </c>
      <c r="AM150" s="361" t="str">
        <f t="shared" si="273"/>
        <v/>
      </c>
      <c r="AN150" s="363" t="str">
        <f>IF('Marks Entry'!T152="","",'Marks Entry'!T152)</f>
        <v/>
      </c>
      <c r="AO150" s="356" t="str">
        <f>IF('Marks Entry'!V152="","",'Marks Entry'!V152)</f>
        <v/>
      </c>
      <c r="AP150" s="356" t="str">
        <f>IF('Marks Entry'!W152="","",'Marks Entry'!W152)</f>
        <v/>
      </c>
      <c r="AQ150" s="356" t="str">
        <f>IF('Marks Entry'!X152="","",'Marks Entry'!X152)</f>
        <v/>
      </c>
      <c r="AR150" s="357" t="str">
        <f t="shared" si="274"/>
        <v/>
      </c>
      <c r="AS150" s="380" t="str">
        <f t="shared" si="275"/>
        <v/>
      </c>
      <c r="AT150" s="356" t="str">
        <f>IF('Marks Entry'!Y152="","",'Marks Entry'!Y152)</f>
        <v/>
      </c>
      <c r="AU150" s="356" t="str">
        <f>IF('Marks Entry'!Z152="","",'Marks Entry'!Z152)</f>
        <v/>
      </c>
      <c r="AV150" s="356" t="str">
        <f t="shared" si="276"/>
        <v/>
      </c>
      <c r="AW150" s="380" t="str">
        <f t="shared" si="277"/>
        <v/>
      </c>
      <c r="AX150" s="377" t="str">
        <f>IF(AND($B150="NSO",$E150=""),"",IF(AND('Marks Entry'!AA152="AB",'Marks Entry'!AB152="AB"),"AB",IF(AND('Marks Entry'!AA152="ML",'Marks Entry'!AB152="ML"),"RE",IF('Marks Entry'!AA152="","",ROUNDUP(('Marks Entry'!AA152+'Marks Entry'!AB152)*30/100,0)))))</f>
        <v/>
      </c>
      <c r="AY150" s="381" t="str">
        <f t="shared" si="278"/>
        <v/>
      </c>
      <c r="AZ150" s="361">
        <f t="shared" si="279"/>
        <v>0</v>
      </c>
      <c r="BA150" s="361">
        <f t="shared" si="280"/>
        <v>0</v>
      </c>
      <c r="BB150" s="362" t="str">
        <f t="shared" si="281"/>
        <v/>
      </c>
      <c r="BC150" s="361" t="str">
        <f t="shared" si="282"/>
        <v/>
      </c>
      <c r="BD150" s="361" t="str">
        <f t="shared" si="283"/>
        <v/>
      </c>
      <c r="BE150" s="361" t="str">
        <f t="shared" si="284"/>
        <v/>
      </c>
      <c r="BF150" s="363" t="str">
        <f>IF('Marks Entry'!AC152="","",'Marks Entry'!AC152)</f>
        <v/>
      </c>
      <c r="BG150" s="356" t="str">
        <f>IF('Marks Entry'!AE152="","",'Marks Entry'!AE152)</f>
        <v/>
      </c>
      <c r="BH150" s="356" t="str">
        <f>IF('Marks Entry'!AF152="","",'Marks Entry'!AF152)</f>
        <v/>
      </c>
      <c r="BI150" s="356" t="str">
        <f>IF('Marks Entry'!AG152="","",'Marks Entry'!AG152)</f>
        <v/>
      </c>
      <c r="BJ150" s="357" t="str">
        <f t="shared" si="285"/>
        <v/>
      </c>
      <c r="BK150" s="380" t="str">
        <f t="shared" si="286"/>
        <v/>
      </c>
      <c r="BL150" s="356" t="str">
        <f>IF('Marks Entry'!AH152="","",'Marks Entry'!AH152)</f>
        <v/>
      </c>
      <c r="BM150" s="356" t="str">
        <f>IF('Marks Entry'!AI152="","",'Marks Entry'!AI152)</f>
        <v/>
      </c>
      <c r="BN150" s="356" t="str">
        <f t="shared" si="287"/>
        <v/>
      </c>
      <c r="BO150" s="380" t="str">
        <f t="shared" si="288"/>
        <v/>
      </c>
      <c r="BP150" s="377" t="str">
        <f>IF(AND($B150="NSO",$E150=""),"",IF(AND('Marks Entry'!AJ152="AB",'Marks Entry'!AK152="AB"),"AB",IF(AND('Marks Entry'!AJ152="ML",'Marks Entry'!AK152="ML"),"RE",IF('Marks Entry'!AJ152="","",ROUNDUP(('Marks Entry'!AJ152+'Marks Entry'!AK152)*30/100,0)))))</f>
        <v/>
      </c>
      <c r="BQ150" s="381" t="str">
        <f t="shared" si="289"/>
        <v/>
      </c>
      <c r="BR150" s="361">
        <f t="shared" si="290"/>
        <v>0</v>
      </c>
      <c r="BS150" s="361">
        <f t="shared" si="291"/>
        <v>0</v>
      </c>
      <c r="BT150" s="362" t="str">
        <f t="shared" si="292"/>
        <v/>
      </c>
      <c r="BU150" s="361" t="str">
        <f t="shared" si="293"/>
        <v/>
      </c>
      <c r="BV150" s="361" t="str">
        <f t="shared" si="294"/>
        <v/>
      </c>
      <c r="BW150" s="361" t="str">
        <f t="shared" si="295"/>
        <v/>
      </c>
      <c r="BX150" s="363" t="str">
        <f>IF('Marks Entry'!AL152="","",'Marks Entry'!AL152)</f>
        <v/>
      </c>
      <c r="BY150" s="356" t="str">
        <f>IF('Marks Entry'!AN152="","",'Marks Entry'!AN152)</f>
        <v/>
      </c>
      <c r="BZ150" s="356" t="str">
        <f>IF('Marks Entry'!AO152="","",'Marks Entry'!AO152)</f>
        <v/>
      </c>
      <c r="CA150" s="356" t="str">
        <f>IF('Marks Entry'!AP152="","",'Marks Entry'!AP152)</f>
        <v/>
      </c>
      <c r="CB150" s="357" t="str">
        <f t="shared" si="296"/>
        <v/>
      </c>
      <c r="CC150" s="380" t="str">
        <f t="shared" si="297"/>
        <v/>
      </c>
      <c r="CD150" s="356" t="str">
        <f>IF('Marks Entry'!AQ152="","",'Marks Entry'!AQ152)</f>
        <v/>
      </c>
      <c r="CE150" s="356" t="str">
        <f>IF('Marks Entry'!AR152="","",'Marks Entry'!AR152)</f>
        <v/>
      </c>
      <c r="CF150" s="356" t="str">
        <f t="shared" si="298"/>
        <v/>
      </c>
      <c r="CG150" s="380" t="str">
        <f t="shared" si="299"/>
        <v/>
      </c>
      <c r="CH150" s="377" t="str">
        <f>IF(AND($B150="NSO",$E150=""),"",IF(AND('Marks Entry'!AS152="AB",'Marks Entry'!AT152="AB"),"AB",IF(AND('Marks Entry'!AS152="ML",'Marks Entry'!AT152="ML"),"RE",IF('Marks Entry'!AS152="","",ROUNDUP(('Marks Entry'!AS152+'Marks Entry'!AT152)*30/100,0)))))</f>
        <v/>
      </c>
      <c r="CI150" s="381" t="str">
        <f t="shared" si="300"/>
        <v/>
      </c>
      <c r="CJ150" s="361">
        <f t="shared" si="301"/>
        <v>0</v>
      </c>
      <c r="CK150" s="361">
        <f t="shared" si="302"/>
        <v>0</v>
      </c>
      <c r="CL150" s="362" t="str">
        <f t="shared" si="303"/>
        <v/>
      </c>
      <c r="CM150" s="361" t="str">
        <f t="shared" si="304"/>
        <v/>
      </c>
      <c r="CN150" s="361" t="str">
        <f t="shared" si="305"/>
        <v/>
      </c>
      <c r="CO150" s="361" t="str">
        <f t="shared" si="306"/>
        <v/>
      </c>
      <c r="CP150" s="363" t="str">
        <f>IF('Marks Entry'!AU152="","",'Marks Entry'!AU152)</f>
        <v/>
      </c>
      <c r="CQ150" s="356" t="str">
        <f>IF('Marks Entry'!AW152="","",'Marks Entry'!AW152)</f>
        <v/>
      </c>
      <c r="CR150" s="356" t="str">
        <f>IF('Marks Entry'!AX152="","",'Marks Entry'!AX152)</f>
        <v/>
      </c>
      <c r="CS150" s="356" t="str">
        <f>IF('Marks Entry'!AY152="","",'Marks Entry'!AY152)</f>
        <v/>
      </c>
      <c r="CT150" s="357" t="str">
        <f t="shared" si="307"/>
        <v/>
      </c>
      <c r="CU150" s="380" t="str">
        <f t="shared" si="308"/>
        <v/>
      </c>
      <c r="CV150" s="356" t="str">
        <f>IF('Marks Entry'!AZ152="","",'Marks Entry'!AZ152)</f>
        <v/>
      </c>
      <c r="CW150" s="356" t="str">
        <f>IF('Marks Entry'!BA152="","",'Marks Entry'!BA152)</f>
        <v/>
      </c>
      <c r="CX150" s="356" t="str">
        <f t="shared" si="309"/>
        <v/>
      </c>
      <c r="CY150" s="380" t="str">
        <f t="shared" si="310"/>
        <v/>
      </c>
      <c r="CZ150" s="377" t="str">
        <f>IF(AND($B150="NSO",$E150=""),"",IF(AND('Marks Entry'!BB152="AB",'Marks Entry'!BC152="AB"),"AB",IF(AND('Marks Entry'!BB152="ML",'Marks Entry'!BC152="ML"),"RE",IF('Marks Entry'!BB152="","",ROUNDUP(('Marks Entry'!BB152+'Marks Entry'!BC152)*30/100,0)))))</f>
        <v/>
      </c>
      <c r="DA150" s="381" t="str">
        <f t="shared" si="311"/>
        <v/>
      </c>
      <c r="DB150" s="361">
        <f t="shared" si="312"/>
        <v>0</v>
      </c>
      <c r="DC150" s="361">
        <f t="shared" si="313"/>
        <v>0</v>
      </c>
      <c r="DD150" s="362" t="str">
        <f t="shared" si="314"/>
        <v/>
      </c>
      <c r="DE150" s="361" t="str">
        <f t="shared" si="315"/>
        <v/>
      </c>
      <c r="DF150" s="361" t="str">
        <f t="shared" si="316"/>
        <v/>
      </c>
      <c r="DG150" s="361" t="str">
        <f t="shared" si="317"/>
        <v/>
      </c>
      <c r="DH150" s="361">
        <f t="shared" si="318"/>
        <v>0</v>
      </c>
      <c r="DI150" s="382" t="str">
        <f t="shared" si="319"/>
        <v/>
      </c>
      <c r="DJ150" s="382" t="str">
        <f t="shared" si="320"/>
        <v/>
      </c>
      <c r="DK150" s="382" t="str">
        <f t="shared" si="321"/>
        <v/>
      </c>
      <c r="DL150" s="382" t="str">
        <f t="shared" si="322"/>
        <v/>
      </c>
      <c r="DM150" s="382" t="str">
        <f t="shared" si="323"/>
        <v/>
      </c>
      <c r="DN150" s="382" t="str">
        <f t="shared" si="324"/>
        <v/>
      </c>
      <c r="DO150" s="365">
        <f t="shared" si="325"/>
        <v>0</v>
      </c>
      <c r="DP150" s="365">
        <f t="shared" si="326"/>
        <v>0</v>
      </c>
      <c r="DQ150" s="365">
        <f t="shared" si="327"/>
        <v>0</v>
      </c>
      <c r="DR150" s="365">
        <f t="shared" si="328"/>
        <v>0</v>
      </c>
      <c r="DS150" s="365">
        <f t="shared" si="329"/>
        <v>0</v>
      </c>
      <c r="DT150" s="383" t="str">
        <f t="shared" si="330"/>
        <v/>
      </c>
      <c r="DU150" s="482" t="str">
        <f>IF('Marks Entry'!BD152="","",'Marks Entry'!BD152)</f>
        <v/>
      </c>
      <c r="DV150" s="482" t="str">
        <f>IF('Marks Entry'!BE152="","",'Marks Entry'!BE152)</f>
        <v/>
      </c>
      <c r="DW150" s="482" t="str">
        <f>IF('Marks Entry'!BF152="","",'Marks Entry'!BF152)</f>
        <v/>
      </c>
      <c r="DX150" s="384" t="str">
        <f t="shared" si="331"/>
        <v/>
      </c>
      <c r="DY150" s="356" t="str">
        <f t="shared" si="332"/>
        <v/>
      </c>
      <c r="DZ150" s="385" t="str">
        <f t="shared" si="333"/>
        <v/>
      </c>
      <c r="EA150" s="356" t="str">
        <f t="shared" si="334"/>
        <v/>
      </c>
      <c r="EB150" s="385" t="str">
        <f t="shared" si="335"/>
        <v/>
      </c>
      <c r="EC150" s="356" t="str">
        <f t="shared" si="336"/>
        <v/>
      </c>
      <c r="ED150" s="356" t="str">
        <f t="shared" si="337"/>
        <v/>
      </c>
      <c r="EE150" s="356" t="str">
        <f t="shared" si="338"/>
        <v/>
      </c>
      <c r="EF150" s="386" t="str">
        <f t="shared" si="339"/>
        <v/>
      </c>
      <c r="EG150" s="385" t="str">
        <f t="shared" si="340"/>
        <v/>
      </c>
      <c r="EH150" s="356" t="str">
        <f t="shared" si="341"/>
        <v/>
      </c>
      <c r="EI150" s="356" t="str">
        <f t="shared" si="342"/>
        <v/>
      </c>
      <c r="EJ150" s="356" t="str">
        <f t="shared" si="343"/>
        <v/>
      </c>
      <c r="EK150" s="356" t="str">
        <f t="shared" si="344"/>
        <v/>
      </c>
      <c r="EL150" s="385" t="str">
        <f t="shared" si="345"/>
        <v/>
      </c>
      <c r="EM150" s="356" t="str">
        <f t="shared" si="346"/>
        <v/>
      </c>
      <c r="EN150" s="356" t="str">
        <f t="shared" si="347"/>
        <v/>
      </c>
      <c r="EO150" s="356" t="str">
        <f t="shared" si="348"/>
        <v/>
      </c>
      <c r="EP150" s="356" t="str">
        <f t="shared" si="349"/>
        <v/>
      </c>
      <c r="EQ150" s="385" t="str">
        <f t="shared" si="350"/>
        <v/>
      </c>
      <c r="ER150" s="356" t="str">
        <f t="shared" si="351"/>
        <v/>
      </c>
      <c r="ES150" s="356" t="str">
        <f t="shared" si="352"/>
        <v/>
      </c>
      <c r="ET150" s="356" t="str">
        <f t="shared" si="353"/>
        <v/>
      </c>
      <c r="EU150" s="356" t="str">
        <f t="shared" si="354"/>
        <v/>
      </c>
      <c r="EV150" s="385" t="str">
        <f t="shared" si="355"/>
        <v/>
      </c>
      <c r="EW150" s="385" t="str">
        <f t="shared" si="356"/>
        <v/>
      </c>
      <c r="EX150" s="387" t="str">
        <f>IF('Student DATA Entry'!I147="","",'Student DATA Entry'!I147)</f>
        <v/>
      </c>
      <c r="EY150" s="388" t="str">
        <f>IF('Student DATA Entry'!J147="","",'Student DATA Entry'!J147)</f>
        <v/>
      </c>
      <c r="EZ150" s="373" t="str">
        <f t="shared" si="357"/>
        <v xml:space="preserve">      </v>
      </c>
      <c r="FA150" s="373" t="str">
        <f t="shared" si="358"/>
        <v xml:space="preserve">      </v>
      </c>
      <c r="FB150" s="373" t="str">
        <f t="shared" si="359"/>
        <v xml:space="preserve">      </v>
      </c>
      <c r="FC150" s="373" t="str">
        <f t="shared" si="360"/>
        <v xml:space="preserve">              </v>
      </c>
      <c r="FD150" s="373" t="str">
        <f t="shared" si="361"/>
        <v xml:space="preserve"> </v>
      </c>
      <c r="FE150" s="484" t="str">
        <f t="shared" si="362"/>
        <v/>
      </c>
      <c r="FF150" s="390" t="str">
        <f t="shared" si="363"/>
        <v/>
      </c>
      <c r="FG150" s="483" t="str">
        <f t="shared" si="364"/>
        <v/>
      </c>
      <c r="FH150" s="392" t="str">
        <f t="shared" si="253"/>
        <v/>
      </c>
      <c r="FI150" s="482" t="str">
        <f t="shared" si="365"/>
        <v/>
      </c>
    </row>
    <row r="151" spans="1:165" s="393" customFormat="1" ht="22" customHeight="1">
      <c r="A151" s="375">
        <v>146</v>
      </c>
      <c r="B151" s="376" t="str">
        <f>IF('Marks Entry'!B153="","",VALUE('Marks Entry'!B153))</f>
        <v/>
      </c>
      <c r="C151" s="377" t="str">
        <f>IF('Marks Entry'!C153="","",'Marks Entry'!C153)</f>
        <v/>
      </c>
      <c r="D151" s="378" t="str">
        <f>IF('Marks Entry'!D153="","",'Marks Entry'!D153)</f>
        <v/>
      </c>
      <c r="E151" s="379" t="str">
        <f>IF('Marks Entry'!E153="","",'Marks Entry'!E153)</f>
        <v/>
      </c>
      <c r="F151" s="379" t="str">
        <f>IF('Marks Entry'!F153="","",'Marks Entry'!F153)</f>
        <v/>
      </c>
      <c r="G151" s="379" t="str">
        <f>IF('Marks Entry'!G153="","",'Marks Entry'!G153)</f>
        <v/>
      </c>
      <c r="H151" s="356" t="str">
        <f>IF('Marks Entry'!H153="","",'Marks Entry'!H153)</f>
        <v/>
      </c>
      <c r="I151" s="356" t="str">
        <f>IF('Marks Entry'!I153="","",'Marks Entry'!I153)</f>
        <v/>
      </c>
      <c r="J151" s="356" t="str">
        <f>IF('Marks Entry'!J153="","",'Marks Entry'!J153)</f>
        <v/>
      </c>
      <c r="K151" s="356" t="str">
        <f>IF('Marks Entry'!K153="","",'Marks Entry'!K153)</f>
        <v/>
      </c>
      <c r="L151" s="356" t="str">
        <f>IF('Marks Entry'!L153="","",'Marks Entry'!L153)</f>
        <v/>
      </c>
      <c r="M151" s="357" t="str">
        <f t="shared" si="254"/>
        <v/>
      </c>
      <c r="N151" s="380" t="str">
        <f t="shared" si="255"/>
        <v/>
      </c>
      <c r="O151" s="356" t="str">
        <f>IF('Marks Entry'!M153="","",'Marks Entry'!M153)</f>
        <v/>
      </c>
      <c r="P151" s="380" t="str">
        <f t="shared" si="256"/>
        <v/>
      </c>
      <c r="Q151" s="377" t="str">
        <f>IF(AND($B151="NSO",$E151="",O151=""),"",IF(AND('Marks Entry'!N153="AB"),"AB",IF(AND('Marks Entry'!N153="ML"),"RE",IF('Marks Entry'!N153="","",ROUNDUP('Marks Entry'!N153*30/100,0)))))</f>
        <v/>
      </c>
      <c r="R151" s="381" t="str">
        <f t="shared" si="257"/>
        <v/>
      </c>
      <c r="S151" s="361">
        <f t="shared" si="258"/>
        <v>0</v>
      </c>
      <c r="T151" s="361">
        <f t="shared" si="259"/>
        <v>0</v>
      </c>
      <c r="U151" s="362" t="str">
        <f t="shared" si="260"/>
        <v/>
      </c>
      <c r="V151" s="361" t="str">
        <f t="shared" si="261"/>
        <v/>
      </c>
      <c r="W151" s="361" t="str">
        <f t="shared" si="262"/>
        <v/>
      </c>
      <c r="X151" s="361" t="str">
        <f t="shared" si="263"/>
        <v/>
      </c>
      <c r="Y151" s="356" t="str">
        <f>IF('Marks Entry'!O153="","",'Marks Entry'!O153)</f>
        <v/>
      </c>
      <c r="Z151" s="356" t="str">
        <f>IF('Marks Entry'!P153="","",'Marks Entry'!P153)</f>
        <v/>
      </c>
      <c r="AA151" s="356" t="str">
        <f>IF('Marks Entry'!Q153="","",'Marks Entry'!Q153)</f>
        <v/>
      </c>
      <c r="AB151" s="357" t="str">
        <f t="shared" si="264"/>
        <v/>
      </c>
      <c r="AC151" s="380" t="str">
        <f t="shared" si="265"/>
        <v/>
      </c>
      <c r="AD151" s="356" t="str">
        <f>IF('Marks Entry'!R153="","",'Marks Entry'!R153)</f>
        <v/>
      </c>
      <c r="AE151" s="380" t="str">
        <f t="shared" si="266"/>
        <v/>
      </c>
      <c r="AF151" s="377" t="str">
        <f>IF(AND($B151="NSO",$E151=""),"",IF(AND('Marks Entry'!S153="AB"),"AB",IF(AND('Marks Entry'!S153="ML"),"RE",IF('Marks Entry'!S153="","",ROUNDUP('Marks Entry'!S153*30/100,0)))))</f>
        <v/>
      </c>
      <c r="AG151" s="381" t="str">
        <f t="shared" si="267"/>
        <v/>
      </c>
      <c r="AH151" s="361">
        <f t="shared" si="268"/>
        <v>0</v>
      </c>
      <c r="AI151" s="361">
        <f t="shared" si="269"/>
        <v>0</v>
      </c>
      <c r="AJ151" s="362" t="str">
        <f t="shared" si="270"/>
        <v/>
      </c>
      <c r="AK151" s="361" t="str">
        <f t="shared" si="271"/>
        <v/>
      </c>
      <c r="AL151" s="361" t="str">
        <f t="shared" si="272"/>
        <v/>
      </c>
      <c r="AM151" s="361" t="str">
        <f t="shared" si="273"/>
        <v/>
      </c>
      <c r="AN151" s="363" t="str">
        <f>IF('Marks Entry'!T153="","",'Marks Entry'!T153)</f>
        <v/>
      </c>
      <c r="AO151" s="356" t="str">
        <f>IF('Marks Entry'!V153="","",'Marks Entry'!V153)</f>
        <v/>
      </c>
      <c r="AP151" s="356" t="str">
        <f>IF('Marks Entry'!W153="","",'Marks Entry'!W153)</f>
        <v/>
      </c>
      <c r="AQ151" s="356" t="str">
        <f>IF('Marks Entry'!X153="","",'Marks Entry'!X153)</f>
        <v/>
      </c>
      <c r="AR151" s="357" t="str">
        <f t="shared" si="274"/>
        <v/>
      </c>
      <c r="AS151" s="380" t="str">
        <f t="shared" si="275"/>
        <v/>
      </c>
      <c r="AT151" s="356" t="str">
        <f>IF('Marks Entry'!Y153="","",'Marks Entry'!Y153)</f>
        <v/>
      </c>
      <c r="AU151" s="356" t="str">
        <f>IF('Marks Entry'!Z153="","",'Marks Entry'!Z153)</f>
        <v/>
      </c>
      <c r="AV151" s="356" t="str">
        <f t="shared" si="276"/>
        <v/>
      </c>
      <c r="AW151" s="380" t="str">
        <f t="shared" si="277"/>
        <v/>
      </c>
      <c r="AX151" s="377" t="str">
        <f>IF(AND($B151="NSO",$E151=""),"",IF(AND('Marks Entry'!AA153="AB",'Marks Entry'!AB153="AB"),"AB",IF(AND('Marks Entry'!AA153="ML",'Marks Entry'!AB153="ML"),"RE",IF('Marks Entry'!AA153="","",ROUNDUP(('Marks Entry'!AA153+'Marks Entry'!AB153)*30/100,0)))))</f>
        <v/>
      </c>
      <c r="AY151" s="381" t="str">
        <f t="shared" si="278"/>
        <v/>
      </c>
      <c r="AZ151" s="361">
        <f t="shared" si="279"/>
        <v>0</v>
      </c>
      <c r="BA151" s="361">
        <f t="shared" si="280"/>
        <v>0</v>
      </c>
      <c r="BB151" s="362" t="str">
        <f t="shared" si="281"/>
        <v/>
      </c>
      <c r="BC151" s="361" t="str">
        <f t="shared" si="282"/>
        <v/>
      </c>
      <c r="BD151" s="361" t="str">
        <f t="shared" si="283"/>
        <v/>
      </c>
      <c r="BE151" s="361" t="str">
        <f t="shared" si="284"/>
        <v/>
      </c>
      <c r="BF151" s="363" t="str">
        <f>IF('Marks Entry'!AC153="","",'Marks Entry'!AC153)</f>
        <v/>
      </c>
      <c r="BG151" s="356" t="str">
        <f>IF('Marks Entry'!AE153="","",'Marks Entry'!AE153)</f>
        <v/>
      </c>
      <c r="BH151" s="356" t="str">
        <f>IF('Marks Entry'!AF153="","",'Marks Entry'!AF153)</f>
        <v/>
      </c>
      <c r="BI151" s="356" t="str">
        <f>IF('Marks Entry'!AG153="","",'Marks Entry'!AG153)</f>
        <v/>
      </c>
      <c r="BJ151" s="357" t="str">
        <f t="shared" si="285"/>
        <v/>
      </c>
      <c r="BK151" s="380" t="str">
        <f t="shared" si="286"/>
        <v/>
      </c>
      <c r="BL151" s="356" t="str">
        <f>IF('Marks Entry'!AH153="","",'Marks Entry'!AH153)</f>
        <v/>
      </c>
      <c r="BM151" s="356" t="str">
        <f>IF('Marks Entry'!AI153="","",'Marks Entry'!AI153)</f>
        <v/>
      </c>
      <c r="BN151" s="356" t="str">
        <f t="shared" si="287"/>
        <v/>
      </c>
      <c r="BO151" s="380" t="str">
        <f t="shared" si="288"/>
        <v/>
      </c>
      <c r="BP151" s="377" t="str">
        <f>IF(AND($B151="NSO",$E151=""),"",IF(AND('Marks Entry'!AJ153="AB",'Marks Entry'!AK153="AB"),"AB",IF(AND('Marks Entry'!AJ153="ML",'Marks Entry'!AK153="ML"),"RE",IF('Marks Entry'!AJ153="","",ROUNDUP(('Marks Entry'!AJ153+'Marks Entry'!AK153)*30/100,0)))))</f>
        <v/>
      </c>
      <c r="BQ151" s="381" t="str">
        <f t="shared" si="289"/>
        <v/>
      </c>
      <c r="BR151" s="361">
        <f t="shared" si="290"/>
        <v>0</v>
      </c>
      <c r="BS151" s="361">
        <f t="shared" si="291"/>
        <v>0</v>
      </c>
      <c r="BT151" s="362" t="str">
        <f t="shared" si="292"/>
        <v/>
      </c>
      <c r="BU151" s="361" t="str">
        <f t="shared" si="293"/>
        <v/>
      </c>
      <c r="BV151" s="361" t="str">
        <f t="shared" si="294"/>
        <v/>
      </c>
      <c r="BW151" s="361" t="str">
        <f t="shared" si="295"/>
        <v/>
      </c>
      <c r="BX151" s="363" t="str">
        <f>IF('Marks Entry'!AL153="","",'Marks Entry'!AL153)</f>
        <v/>
      </c>
      <c r="BY151" s="356" t="str">
        <f>IF('Marks Entry'!AN153="","",'Marks Entry'!AN153)</f>
        <v/>
      </c>
      <c r="BZ151" s="356" t="str">
        <f>IF('Marks Entry'!AO153="","",'Marks Entry'!AO153)</f>
        <v/>
      </c>
      <c r="CA151" s="356" t="str">
        <f>IF('Marks Entry'!AP153="","",'Marks Entry'!AP153)</f>
        <v/>
      </c>
      <c r="CB151" s="357" t="str">
        <f t="shared" si="296"/>
        <v/>
      </c>
      <c r="CC151" s="380" t="str">
        <f t="shared" si="297"/>
        <v/>
      </c>
      <c r="CD151" s="356" t="str">
        <f>IF('Marks Entry'!AQ153="","",'Marks Entry'!AQ153)</f>
        <v/>
      </c>
      <c r="CE151" s="356" t="str">
        <f>IF('Marks Entry'!AR153="","",'Marks Entry'!AR153)</f>
        <v/>
      </c>
      <c r="CF151" s="356" t="str">
        <f t="shared" si="298"/>
        <v/>
      </c>
      <c r="CG151" s="380" t="str">
        <f t="shared" si="299"/>
        <v/>
      </c>
      <c r="CH151" s="377" t="str">
        <f>IF(AND($B151="NSO",$E151=""),"",IF(AND('Marks Entry'!AS153="AB",'Marks Entry'!AT153="AB"),"AB",IF(AND('Marks Entry'!AS153="ML",'Marks Entry'!AT153="ML"),"RE",IF('Marks Entry'!AS153="","",ROUNDUP(('Marks Entry'!AS153+'Marks Entry'!AT153)*30/100,0)))))</f>
        <v/>
      </c>
      <c r="CI151" s="381" t="str">
        <f t="shared" si="300"/>
        <v/>
      </c>
      <c r="CJ151" s="361">
        <f t="shared" si="301"/>
        <v>0</v>
      </c>
      <c r="CK151" s="361">
        <f t="shared" si="302"/>
        <v>0</v>
      </c>
      <c r="CL151" s="362" t="str">
        <f t="shared" si="303"/>
        <v/>
      </c>
      <c r="CM151" s="361" t="str">
        <f t="shared" si="304"/>
        <v/>
      </c>
      <c r="CN151" s="361" t="str">
        <f t="shared" si="305"/>
        <v/>
      </c>
      <c r="CO151" s="361" t="str">
        <f t="shared" si="306"/>
        <v/>
      </c>
      <c r="CP151" s="363" t="str">
        <f>IF('Marks Entry'!AU153="","",'Marks Entry'!AU153)</f>
        <v/>
      </c>
      <c r="CQ151" s="356" t="str">
        <f>IF('Marks Entry'!AW153="","",'Marks Entry'!AW153)</f>
        <v/>
      </c>
      <c r="CR151" s="356" t="str">
        <f>IF('Marks Entry'!AX153="","",'Marks Entry'!AX153)</f>
        <v/>
      </c>
      <c r="CS151" s="356" t="str">
        <f>IF('Marks Entry'!AY153="","",'Marks Entry'!AY153)</f>
        <v/>
      </c>
      <c r="CT151" s="357" t="str">
        <f t="shared" si="307"/>
        <v/>
      </c>
      <c r="CU151" s="380" t="str">
        <f t="shared" si="308"/>
        <v/>
      </c>
      <c r="CV151" s="356" t="str">
        <f>IF('Marks Entry'!AZ153="","",'Marks Entry'!AZ153)</f>
        <v/>
      </c>
      <c r="CW151" s="356" t="str">
        <f>IF('Marks Entry'!BA153="","",'Marks Entry'!BA153)</f>
        <v/>
      </c>
      <c r="CX151" s="356" t="str">
        <f t="shared" si="309"/>
        <v/>
      </c>
      <c r="CY151" s="380" t="str">
        <f t="shared" si="310"/>
        <v/>
      </c>
      <c r="CZ151" s="377" t="str">
        <f>IF(AND($B151="NSO",$E151=""),"",IF(AND('Marks Entry'!BB153="AB",'Marks Entry'!BC153="AB"),"AB",IF(AND('Marks Entry'!BB153="ML",'Marks Entry'!BC153="ML"),"RE",IF('Marks Entry'!BB153="","",ROUNDUP(('Marks Entry'!BB153+'Marks Entry'!BC153)*30/100,0)))))</f>
        <v/>
      </c>
      <c r="DA151" s="381" t="str">
        <f t="shared" si="311"/>
        <v/>
      </c>
      <c r="DB151" s="361">
        <f t="shared" si="312"/>
        <v>0</v>
      </c>
      <c r="DC151" s="361">
        <f t="shared" si="313"/>
        <v>0</v>
      </c>
      <c r="DD151" s="362" t="str">
        <f t="shared" si="314"/>
        <v/>
      </c>
      <c r="DE151" s="361" t="str">
        <f t="shared" si="315"/>
        <v/>
      </c>
      <c r="DF151" s="361" t="str">
        <f t="shared" si="316"/>
        <v/>
      </c>
      <c r="DG151" s="361" t="str">
        <f t="shared" si="317"/>
        <v/>
      </c>
      <c r="DH151" s="361">
        <f t="shared" si="318"/>
        <v>0</v>
      </c>
      <c r="DI151" s="382" t="str">
        <f t="shared" si="319"/>
        <v/>
      </c>
      <c r="DJ151" s="382" t="str">
        <f t="shared" si="320"/>
        <v/>
      </c>
      <c r="DK151" s="382" t="str">
        <f t="shared" si="321"/>
        <v/>
      </c>
      <c r="DL151" s="382" t="str">
        <f t="shared" si="322"/>
        <v/>
      </c>
      <c r="DM151" s="382" t="str">
        <f t="shared" si="323"/>
        <v/>
      </c>
      <c r="DN151" s="382" t="str">
        <f t="shared" si="324"/>
        <v/>
      </c>
      <c r="DO151" s="365">
        <f t="shared" si="325"/>
        <v>0</v>
      </c>
      <c r="DP151" s="365">
        <f t="shared" si="326"/>
        <v>0</v>
      </c>
      <c r="DQ151" s="365">
        <f t="shared" si="327"/>
        <v>0</v>
      </c>
      <c r="DR151" s="365">
        <f t="shared" si="328"/>
        <v>0</v>
      </c>
      <c r="DS151" s="365">
        <f t="shared" si="329"/>
        <v>0</v>
      </c>
      <c r="DT151" s="383" t="str">
        <f t="shared" si="330"/>
        <v/>
      </c>
      <c r="DU151" s="482" t="str">
        <f>IF('Marks Entry'!BD153="","",'Marks Entry'!BD153)</f>
        <v/>
      </c>
      <c r="DV151" s="482" t="str">
        <f>IF('Marks Entry'!BE153="","",'Marks Entry'!BE153)</f>
        <v/>
      </c>
      <c r="DW151" s="482" t="str">
        <f>IF('Marks Entry'!BF153="","",'Marks Entry'!BF153)</f>
        <v/>
      </c>
      <c r="DX151" s="384" t="str">
        <f t="shared" si="331"/>
        <v/>
      </c>
      <c r="DY151" s="356" t="str">
        <f t="shared" si="332"/>
        <v/>
      </c>
      <c r="DZ151" s="385" t="str">
        <f t="shared" si="333"/>
        <v/>
      </c>
      <c r="EA151" s="356" t="str">
        <f t="shared" si="334"/>
        <v/>
      </c>
      <c r="EB151" s="385" t="str">
        <f t="shared" si="335"/>
        <v/>
      </c>
      <c r="EC151" s="356" t="str">
        <f t="shared" si="336"/>
        <v/>
      </c>
      <c r="ED151" s="356" t="str">
        <f t="shared" si="337"/>
        <v/>
      </c>
      <c r="EE151" s="356" t="str">
        <f t="shared" si="338"/>
        <v/>
      </c>
      <c r="EF151" s="386" t="str">
        <f t="shared" si="339"/>
        <v/>
      </c>
      <c r="EG151" s="385" t="str">
        <f t="shared" si="340"/>
        <v/>
      </c>
      <c r="EH151" s="356" t="str">
        <f t="shared" si="341"/>
        <v/>
      </c>
      <c r="EI151" s="356" t="str">
        <f t="shared" si="342"/>
        <v/>
      </c>
      <c r="EJ151" s="356" t="str">
        <f t="shared" si="343"/>
        <v/>
      </c>
      <c r="EK151" s="356" t="str">
        <f t="shared" si="344"/>
        <v/>
      </c>
      <c r="EL151" s="385" t="str">
        <f t="shared" si="345"/>
        <v/>
      </c>
      <c r="EM151" s="356" t="str">
        <f t="shared" si="346"/>
        <v/>
      </c>
      <c r="EN151" s="356" t="str">
        <f t="shared" si="347"/>
        <v/>
      </c>
      <c r="EO151" s="356" t="str">
        <f t="shared" si="348"/>
        <v/>
      </c>
      <c r="EP151" s="356" t="str">
        <f t="shared" si="349"/>
        <v/>
      </c>
      <c r="EQ151" s="385" t="str">
        <f t="shared" si="350"/>
        <v/>
      </c>
      <c r="ER151" s="356" t="str">
        <f t="shared" si="351"/>
        <v/>
      </c>
      <c r="ES151" s="356" t="str">
        <f t="shared" si="352"/>
        <v/>
      </c>
      <c r="ET151" s="356" t="str">
        <f t="shared" si="353"/>
        <v/>
      </c>
      <c r="EU151" s="356" t="str">
        <f t="shared" si="354"/>
        <v/>
      </c>
      <c r="EV151" s="385" t="str">
        <f t="shared" si="355"/>
        <v/>
      </c>
      <c r="EW151" s="385" t="str">
        <f t="shared" si="356"/>
        <v/>
      </c>
      <c r="EX151" s="387" t="str">
        <f>IF('Student DATA Entry'!I148="","",'Student DATA Entry'!I148)</f>
        <v/>
      </c>
      <c r="EY151" s="388" t="str">
        <f>IF('Student DATA Entry'!J148="","",'Student DATA Entry'!J148)</f>
        <v/>
      </c>
      <c r="EZ151" s="373" t="str">
        <f t="shared" si="357"/>
        <v xml:space="preserve">      </v>
      </c>
      <c r="FA151" s="373" t="str">
        <f t="shared" si="358"/>
        <v xml:space="preserve">      </v>
      </c>
      <c r="FB151" s="373" t="str">
        <f t="shared" si="359"/>
        <v xml:space="preserve">      </v>
      </c>
      <c r="FC151" s="373" t="str">
        <f t="shared" si="360"/>
        <v xml:space="preserve">              </v>
      </c>
      <c r="FD151" s="373" t="str">
        <f t="shared" si="361"/>
        <v xml:space="preserve"> </v>
      </c>
      <c r="FE151" s="484" t="str">
        <f t="shared" si="362"/>
        <v/>
      </c>
      <c r="FF151" s="390" t="str">
        <f t="shared" si="363"/>
        <v/>
      </c>
      <c r="FG151" s="483" t="str">
        <f t="shared" si="364"/>
        <v/>
      </c>
      <c r="FH151" s="392" t="str">
        <f t="shared" si="253"/>
        <v/>
      </c>
      <c r="FI151" s="482" t="str">
        <f t="shared" si="365"/>
        <v/>
      </c>
    </row>
    <row r="152" spans="1:165" s="393" customFormat="1" ht="22" customHeight="1">
      <c r="A152" s="375">
        <v>147</v>
      </c>
      <c r="B152" s="376" t="str">
        <f>IF('Marks Entry'!B154="","",VALUE('Marks Entry'!B154))</f>
        <v/>
      </c>
      <c r="C152" s="377" t="str">
        <f>IF('Marks Entry'!C154="","",'Marks Entry'!C154)</f>
        <v/>
      </c>
      <c r="D152" s="378" t="str">
        <f>IF('Marks Entry'!D154="","",'Marks Entry'!D154)</f>
        <v/>
      </c>
      <c r="E152" s="379" t="str">
        <f>IF('Marks Entry'!E154="","",'Marks Entry'!E154)</f>
        <v/>
      </c>
      <c r="F152" s="379" t="str">
        <f>IF('Marks Entry'!F154="","",'Marks Entry'!F154)</f>
        <v/>
      </c>
      <c r="G152" s="379" t="str">
        <f>IF('Marks Entry'!G154="","",'Marks Entry'!G154)</f>
        <v/>
      </c>
      <c r="H152" s="356" t="str">
        <f>IF('Marks Entry'!H154="","",'Marks Entry'!H154)</f>
        <v/>
      </c>
      <c r="I152" s="356" t="str">
        <f>IF('Marks Entry'!I154="","",'Marks Entry'!I154)</f>
        <v/>
      </c>
      <c r="J152" s="356" t="str">
        <f>IF('Marks Entry'!J154="","",'Marks Entry'!J154)</f>
        <v/>
      </c>
      <c r="K152" s="356" t="str">
        <f>IF('Marks Entry'!K154="","",'Marks Entry'!K154)</f>
        <v/>
      </c>
      <c r="L152" s="356" t="str">
        <f>IF('Marks Entry'!L154="","",'Marks Entry'!L154)</f>
        <v/>
      </c>
      <c r="M152" s="357" t="str">
        <f t="shared" si="254"/>
        <v/>
      </c>
      <c r="N152" s="380" t="str">
        <f t="shared" si="255"/>
        <v/>
      </c>
      <c r="O152" s="356" t="str">
        <f>IF('Marks Entry'!M154="","",'Marks Entry'!M154)</f>
        <v/>
      </c>
      <c r="P152" s="380" t="str">
        <f t="shared" si="256"/>
        <v/>
      </c>
      <c r="Q152" s="377" t="str">
        <f>IF(AND($B152="NSO",$E152="",O152=""),"",IF(AND('Marks Entry'!N154="AB"),"AB",IF(AND('Marks Entry'!N154="ML"),"RE",IF('Marks Entry'!N154="","",ROUNDUP('Marks Entry'!N154*30/100,0)))))</f>
        <v/>
      </c>
      <c r="R152" s="381" t="str">
        <f t="shared" si="257"/>
        <v/>
      </c>
      <c r="S152" s="361">
        <f t="shared" si="258"/>
        <v>0</v>
      </c>
      <c r="T152" s="361">
        <f t="shared" si="259"/>
        <v>0</v>
      </c>
      <c r="U152" s="362" t="str">
        <f t="shared" si="260"/>
        <v/>
      </c>
      <c r="V152" s="361" t="str">
        <f t="shared" si="261"/>
        <v/>
      </c>
      <c r="W152" s="361" t="str">
        <f t="shared" si="262"/>
        <v/>
      </c>
      <c r="X152" s="361" t="str">
        <f t="shared" si="263"/>
        <v/>
      </c>
      <c r="Y152" s="356" t="str">
        <f>IF('Marks Entry'!O154="","",'Marks Entry'!O154)</f>
        <v/>
      </c>
      <c r="Z152" s="356" t="str">
        <f>IF('Marks Entry'!P154="","",'Marks Entry'!P154)</f>
        <v/>
      </c>
      <c r="AA152" s="356" t="str">
        <f>IF('Marks Entry'!Q154="","",'Marks Entry'!Q154)</f>
        <v/>
      </c>
      <c r="AB152" s="357" t="str">
        <f t="shared" si="264"/>
        <v/>
      </c>
      <c r="AC152" s="380" t="str">
        <f t="shared" si="265"/>
        <v/>
      </c>
      <c r="AD152" s="356" t="str">
        <f>IF('Marks Entry'!R154="","",'Marks Entry'!R154)</f>
        <v/>
      </c>
      <c r="AE152" s="380" t="str">
        <f t="shared" si="266"/>
        <v/>
      </c>
      <c r="AF152" s="377" t="str">
        <f>IF(AND($B152="NSO",$E152=""),"",IF(AND('Marks Entry'!S154="AB"),"AB",IF(AND('Marks Entry'!S154="ML"),"RE",IF('Marks Entry'!S154="","",ROUNDUP('Marks Entry'!S154*30/100,0)))))</f>
        <v/>
      </c>
      <c r="AG152" s="381" t="str">
        <f t="shared" si="267"/>
        <v/>
      </c>
      <c r="AH152" s="361">
        <f t="shared" si="268"/>
        <v>0</v>
      </c>
      <c r="AI152" s="361">
        <f t="shared" si="269"/>
        <v>0</v>
      </c>
      <c r="AJ152" s="362" t="str">
        <f t="shared" si="270"/>
        <v/>
      </c>
      <c r="AK152" s="361" t="str">
        <f t="shared" si="271"/>
        <v/>
      </c>
      <c r="AL152" s="361" t="str">
        <f t="shared" si="272"/>
        <v/>
      </c>
      <c r="AM152" s="361" t="str">
        <f t="shared" si="273"/>
        <v/>
      </c>
      <c r="AN152" s="363" t="str">
        <f>IF('Marks Entry'!T154="","",'Marks Entry'!T154)</f>
        <v/>
      </c>
      <c r="AO152" s="356" t="str">
        <f>IF('Marks Entry'!V154="","",'Marks Entry'!V154)</f>
        <v/>
      </c>
      <c r="AP152" s="356" t="str">
        <f>IF('Marks Entry'!W154="","",'Marks Entry'!W154)</f>
        <v/>
      </c>
      <c r="AQ152" s="356" t="str">
        <f>IF('Marks Entry'!X154="","",'Marks Entry'!X154)</f>
        <v/>
      </c>
      <c r="AR152" s="357" t="str">
        <f t="shared" si="274"/>
        <v/>
      </c>
      <c r="AS152" s="380" t="str">
        <f t="shared" si="275"/>
        <v/>
      </c>
      <c r="AT152" s="356" t="str">
        <f>IF('Marks Entry'!Y154="","",'Marks Entry'!Y154)</f>
        <v/>
      </c>
      <c r="AU152" s="356" t="str">
        <f>IF('Marks Entry'!Z154="","",'Marks Entry'!Z154)</f>
        <v/>
      </c>
      <c r="AV152" s="356" t="str">
        <f t="shared" si="276"/>
        <v/>
      </c>
      <c r="AW152" s="380" t="str">
        <f t="shared" si="277"/>
        <v/>
      </c>
      <c r="AX152" s="377" t="str">
        <f>IF(AND($B152="NSO",$E152=""),"",IF(AND('Marks Entry'!AA154="AB",'Marks Entry'!AB154="AB"),"AB",IF(AND('Marks Entry'!AA154="ML",'Marks Entry'!AB154="ML"),"RE",IF('Marks Entry'!AA154="","",ROUNDUP(('Marks Entry'!AA154+'Marks Entry'!AB154)*30/100,0)))))</f>
        <v/>
      </c>
      <c r="AY152" s="381" t="str">
        <f t="shared" si="278"/>
        <v/>
      </c>
      <c r="AZ152" s="361">
        <f t="shared" si="279"/>
        <v>0</v>
      </c>
      <c r="BA152" s="361">
        <f t="shared" si="280"/>
        <v>0</v>
      </c>
      <c r="BB152" s="362" t="str">
        <f t="shared" si="281"/>
        <v/>
      </c>
      <c r="BC152" s="361" t="str">
        <f t="shared" si="282"/>
        <v/>
      </c>
      <c r="BD152" s="361" t="str">
        <f t="shared" si="283"/>
        <v/>
      </c>
      <c r="BE152" s="361" t="str">
        <f t="shared" si="284"/>
        <v/>
      </c>
      <c r="BF152" s="363" t="str">
        <f>IF('Marks Entry'!AC154="","",'Marks Entry'!AC154)</f>
        <v/>
      </c>
      <c r="BG152" s="356" t="str">
        <f>IF('Marks Entry'!AE154="","",'Marks Entry'!AE154)</f>
        <v/>
      </c>
      <c r="BH152" s="356" t="str">
        <f>IF('Marks Entry'!AF154="","",'Marks Entry'!AF154)</f>
        <v/>
      </c>
      <c r="BI152" s="356" t="str">
        <f>IF('Marks Entry'!AG154="","",'Marks Entry'!AG154)</f>
        <v/>
      </c>
      <c r="BJ152" s="357" t="str">
        <f t="shared" si="285"/>
        <v/>
      </c>
      <c r="BK152" s="380" t="str">
        <f t="shared" si="286"/>
        <v/>
      </c>
      <c r="BL152" s="356" t="str">
        <f>IF('Marks Entry'!AH154="","",'Marks Entry'!AH154)</f>
        <v/>
      </c>
      <c r="BM152" s="356" t="str">
        <f>IF('Marks Entry'!AI154="","",'Marks Entry'!AI154)</f>
        <v/>
      </c>
      <c r="BN152" s="356" t="str">
        <f t="shared" si="287"/>
        <v/>
      </c>
      <c r="BO152" s="380" t="str">
        <f t="shared" si="288"/>
        <v/>
      </c>
      <c r="BP152" s="377" t="str">
        <f>IF(AND($B152="NSO",$E152=""),"",IF(AND('Marks Entry'!AJ154="AB",'Marks Entry'!AK154="AB"),"AB",IF(AND('Marks Entry'!AJ154="ML",'Marks Entry'!AK154="ML"),"RE",IF('Marks Entry'!AJ154="","",ROUNDUP(('Marks Entry'!AJ154+'Marks Entry'!AK154)*30/100,0)))))</f>
        <v/>
      </c>
      <c r="BQ152" s="381" t="str">
        <f t="shared" si="289"/>
        <v/>
      </c>
      <c r="BR152" s="361">
        <f t="shared" si="290"/>
        <v>0</v>
      </c>
      <c r="BS152" s="361">
        <f t="shared" si="291"/>
        <v>0</v>
      </c>
      <c r="BT152" s="362" t="str">
        <f t="shared" si="292"/>
        <v/>
      </c>
      <c r="BU152" s="361" t="str">
        <f t="shared" si="293"/>
        <v/>
      </c>
      <c r="BV152" s="361" t="str">
        <f t="shared" si="294"/>
        <v/>
      </c>
      <c r="BW152" s="361" t="str">
        <f t="shared" si="295"/>
        <v/>
      </c>
      <c r="BX152" s="363" t="str">
        <f>IF('Marks Entry'!AL154="","",'Marks Entry'!AL154)</f>
        <v/>
      </c>
      <c r="BY152" s="356" t="str">
        <f>IF('Marks Entry'!AN154="","",'Marks Entry'!AN154)</f>
        <v/>
      </c>
      <c r="BZ152" s="356" t="str">
        <f>IF('Marks Entry'!AO154="","",'Marks Entry'!AO154)</f>
        <v/>
      </c>
      <c r="CA152" s="356" t="str">
        <f>IF('Marks Entry'!AP154="","",'Marks Entry'!AP154)</f>
        <v/>
      </c>
      <c r="CB152" s="357" t="str">
        <f t="shared" si="296"/>
        <v/>
      </c>
      <c r="CC152" s="380" t="str">
        <f t="shared" si="297"/>
        <v/>
      </c>
      <c r="CD152" s="356" t="str">
        <f>IF('Marks Entry'!AQ154="","",'Marks Entry'!AQ154)</f>
        <v/>
      </c>
      <c r="CE152" s="356" t="str">
        <f>IF('Marks Entry'!AR154="","",'Marks Entry'!AR154)</f>
        <v/>
      </c>
      <c r="CF152" s="356" t="str">
        <f t="shared" si="298"/>
        <v/>
      </c>
      <c r="CG152" s="380" t="str">
        <f t="shared" si="299"/>
        <v/>
      </c>
      <c r="CH152" s="377" t="str">
        <f>IF(AND($B152="NSO",$E152=""),"",IF(AND('Marks Entry'!AS154="AB",'Marks Entry'!AT154="AB"),"AB",IF(AND('Marks Entry'!AS154="ML",'Marks Entry'!AT154="ML"),"RE",IF('Marks Entry'!AS154="","",ROUNDUP(('Marks Entry'!AS154+'Marks Entry'!AT154)*30/100,0)))))</f>
        <v/>
      </c>
      <c r="CI152" s="381" t="str">
        <f t="shared" si="300"/>
        <v/>
      </c>
      <c r="CJ152" s="361">
        <f t="shared" si="301"/>
        <v>0</v>
      </c>
      <c r="CK152" s="361">
        <f t="shared" si="302"/>
        <v>0</v>
      </c>
      <c r="CL152" s="362" t="str">
        <f t="shared" si="303"/>
        <v/>
      </c>
      <c r="CM152" s="361" t="str">
        <f t="shared" si="304"/>
        <v/>
      </c>
      <c r="CN152" s="361" t="str">
        <f t="shared" si="305"/>
        <v/>
      </c>
      <c r="CO152" s="361" t="str">
        <f t="shared" si="306"/>
        <v/>
      </c>
      <c r="CP152" s="363" t="str">
        <f>IF('Marks Entry'!AU154="","",'Marks Entry'!AU154)</f>
        <v/>
      </c>
      <c r="CQ152" s="356" t="str">
        <f>IF('Marks Entry'!AW154="","",'Marks Entry'!AW154)</f>
        <v/>
      </c>
      <c r="CR152" s="356" t="str">
        <f>IF('Marks Entry'!AX154="","",'Marks Entry'!AX154)</f>
        <v/>
      </c>
      <c r="CS152" s="356" t="str">
        <f>IF('Marks Entry'!AY154="","",'Marks Entry'!AY154)</f>
        <v/>
      </c>
      <c r="CT152" s="357" t="str">
        <f t="shared" si="307"/>
        <v/>
      </c>
      <c r="CU152" s="380" t="str">
        <f t="shared" si="308"/>
        <v/>
      </c>
      <c r="CV152" s="356" t="str">
        <f>IF('Marks Entry'!AZ154="","",'Marks Entry'!AZ154)</f>
        <v/>
      </c>
      <c r="CW152" s="356" t="str">
        <f>IF('Marks Entry'!BA154="","",'Marks Entry'!BA154)</f>
        <v/>
      </c>
      <c r="CX152" s="356" t="str">
        <f t="shared" si="309"/>
        <v/>
      </c>
      <c r="CY152" s="380" t="str">
        <f t="shared" si="310"/>
        <v/>
      </c>
      <c r="CZ152" s="377" t="str">
        <f>IF(AND($B152="NSO",$E152=""),"",IF(AND('Marks Entry'!BB154="AB",'Marks Entry'!BC154="AB"),"AB",IF(AND('Marks Entry'!BB154="ML",'Marks Entry'!BC154="ML"),"RE",IF('Marks Entry'!BB154="","",ROUNDUP(('Marks Entry'!BB154+'Marks Entry'!BC154)*30/100,0)))))</f>
        <v/>
      </c>
      <c r="DA152" s="381" t="str">
        <f t="shared" si="311"/>
        <v/>
      </c>
      <c r="DB152" s="361">
        <f t="shared" si="312"/>
        <v>0</v>
      </c>
      <c r="DC152" s="361">
        <f t="shared" si="313"/>
        <v>0</v>
      </c>
      <c r="DD152" s="362" t="str">
        <f t="shared" si="314"/>
        <v/>
      </c>
      <c r="DE152" s="361" t="str">
        <f t="shared" si="315"/>
        <v/>
      </c>
      <c r="DF152" s="361" t="str">
        <f t="shared" si="316"/>
        <v/>
      </c>
      <c r="DG152" s="361" t="str">
        <f t="shared" si="317"/>
        <v/>
      </c>
      <c r="DH152" s="361">
        <f t="shared" si="318"/>
        <v>0</v>
      </c>
      <c r="DI152" s="382" t="str">
        <f t="shared" si="319"/>
        <v/>
      </c>
      <c r="DJ152" s="382" t="str">
        <f t="shared" si="320"/>
        <v/>
      </c>
      <c r="DK152" s="382" t="str">
        <f t="shared" si="321"/>
        <v/>
      </c>
      <c r="DL152" s="382" t="str">
        <f t="shared" si="322"/>
        <v/>
      </c>
      <c r="DM152" s="382" t="str">
        <f t="shared" si="323"/>
        <v/>
      </c>
      <c r="DN152" s="382" t="str">
        <f t="shared" si="324"/>
        <v/>
      </c>
      <c r="DO152" s="365">
        <f t="shared" si="325"/>
        <v>0</v>
      </c>
      <c r="DP152" s="365">
        <f t="shared" si="326"/>
        <v>0</v>
      </c>
      <c r="DQ152" s="365">
        <f t="shared" si="327"/>
        <v>0</v>
      </c>
      <c r="DR152" s="365">
        <f t="shared" si="328"/>
        <v>0</v>
      </c>
      <c r="DS152" s="365">
        <f t="shared" si="329"/>
        <v>0</v>
      </c>
      <c r="DT152" s="383" t="str">
        <f t="shared" si="330"/>
        <v/>
      </c>
      <c r="DU152" s="482" t="str">
        <f>IF('Marks Entry'!BD154="","",'Marks Entry'!BD154)</f>
        <v/>
      </c>
      <c r="DV152" s="482" t="str">
        <f>IF('Marks Entry'!BE154="","",'Marks Entry'!BE154)</f>
        <v/>
      </c>
      <c r="DW152" s="482" t="str">
        <f>IF('Marks Entry'!BF154="","",'Marks Entry'!BF154)</f>
        <v/>
      </c>
      <c r="DX152" s="384" t="str">
        <f t="shared" si="331"/>
        <v/>
      </c>
      <c r="DY152" s="356" t="str">
        <f t="shared" si="332"/>
        <v/>
      </c>
      <c r="DZ152" s="385" t="str">
        <f t="shared" si="333"/>
        <v/>
      </c>
      <c r="EA152" s="356" t="str">
        <f t="shared" si="334"/>
        <v/>
      </c>
      <c r="EB152" s="385" t="str">
        <f t="shared" si="335"/>
        <v/>
      </c>
      <c r="EC152" s="356" t="str">
        <f t="shared" si="336"/>
        <v/>
      </c>
      <c r="ED152" s="356" t="str">
        <f t="shared" si="337"/>
        <v/>
      </c>
      <c r="EE152" s="356" t="str">
        <f t="shared" si="338"/>
        <v/>
      </c>
      <c r="EF152" s="386" t="str">
        <f t="shared" si="339"/>
        <v/>
      </c>
      <c r="EG152" s="385" t="str">
        <f t="shared" si="340"/>
        <v/>
      </c>
      <c r="EH152" s="356" t="str">
        <f t="shared" si="341"/>
        <v/>
      </c>
      <c r="EI152" s="356" t="str">
        <f t="shared" si="342"/>
        <v/>
      </c>
      <c r="EJ152" s="356" t="str">
        <f t="shared" si="343"/>
        <v/>
      </c>
      <c r="EK152" s="356" t="str">
        <f t="shared" si="344"/>
        <v/>
      </c>
      <c r="EL152" s="385" t="str">
        <f t="shared" si="345"/>
        <v/>
      </c>
      <c r="EM152" s="356" t="str">
        <f t="shared" si="346"/>
        <v/>
      </c>
      <c r="EN152" s="356" t="str">
        <f t="shared" si="347"/>
        <v/>
      </c>
      <c r="EO152" s="356" t="str">
        <f t="shared" si="348"/>
        <v/>
      </c>
      <c r="EP152" s="356" t="str">
        <f t="shared" si="349"/>
        <v/>
      </c>
      <c r="EQ152" s="385" t="str">
        <f t="shared" si="350"/>
        <v/>
      </c>
      <c r="ER152" s="356" t="str">
        <f t="shared" si="351"/>
        <v/>
      </c>
      <c r="ES152" s="356" t="str">
        <f t="shared" si="352"/>
        <v/>
      </c>
      <c r="ET152" s="356" t="str">
        <f t="shared" si="353"/>
        <v/>
      </c>
      <c r="EU152" s="356" t="str">
        <f t="shared" si="354"/>
        <v/>
      </c>
      <c r="EV152" s="385" t="str">
        <f t="shared" si="355"/>
        <v/>
      </c>
      <c r="EW152" s="385" t="str">
        <f t="shared" si="356"/>
        <v/>
      </c>
      <c r="EX152" s="387" t="str">
        <f>IF('Student DATA Entry'!I149="","",'Student DATA Entry'!I149)</f>
        <v/>
      </c>
      <c r="EY152" s="388" t="str">
        <f>IF('Student DATA Entry'!J149="","",'Student DATA Entry'!J149)</f>
        <v/>
      </c>
      <c r="EZ152" s="373" t="str">
        <f t="shared" si="357"/>
        <v xml:space="preserve">      </v>
      </c>
      <c r="FA152" s="373" t="str">
        <f t="shared" si="358"/>
        <v xml:space="preserve">      </v>
      </c>
      <c r="FB152" s="373" t="str">
        <f t="shared" si="359"/>
        <v xml:space="preserve">      </v>
      </c>
      <c r="FC152" s="373" t="str">
        <f t="shared" si="360"/>
        <v xml:space="preserve">              </v>
      </c>
      <c r="FD152" s="373" t="str">
        <f t="shared" si="361"/>
        <v xml:space="preserve"> </v>
      </c>
      <c r="FE152" s="484" t="str">
        <f t="shared" si="362"/>
        <v/>
      </c>
      <c r="FF152" s="390" t="str">
        <f t="shared" si="363"/>
        <v/>
      </c>
      <c r="FG152" s="483" t="str">
        <f t="shared" si="364"/>
        <v/>
      </c>
      <c r="FH152" s="392" t="str">
        <f t="shared" si="253"/>
        <v/>
      </c>
      <c r="FI152" s="482" t="str">
        <f t="shared" si="365"/>
        <v/>
      </c>
    </row>
    <row r="153" spans="1:165" s="393" customFormat="1" ht="22" customHeight="1">
      <c r="A153" s="375">
        <v>148</v>
      </c>
      <c r="B153" s="376" t="str">
        <f>IF('Marks Entry'!B155="","",VALUE('Marks Entry'!B155))</f>
        <v/>
      </c>
      <c r="C153" s="377" t="str">
        <f>IF('Marks Entry'!C155="","",'Marks Entry'!C155)</f>
        <v/>
      </c>
      <c r="D153" s="378" t="str">
        <f>IF('Marks Entry'!D155="","",'Marks Entry'!D155)</f>
        <v/>
      </c>
      <c r="E153" s="379" t="str">
        <f>IF('Marks Entry'!E155="","",'Marks Entry'!E155)</f>
        <v/>
      </c>
      <c r="F153" s="379" t="str">
        <f>IF('Marks Entry'!F155="","",'Marks Entry'!F155)</f>
        <v/>
      </c>
      <c r="G153" s="379" t="str">
        <f>IF('Marks Entry'!G155="","",'Marks Entry'!G155)</f>
        <v/>
      </c>
      <c r="H153" s="356" t="str">
        <f>IF('Marks Entry'!H155="","",'Marks Entry'!H155)</f>
        <v/>
      </c>
      <c r="I153" s="356" t="str">
        <f>IF('Marks Entry'!I155="","",'Marks Entry'!I155)</f>
        <v/>
      </c>
      <c r="J153" s="356" t="str">
        <f>IF('Marks Entry'!J155="","",'Marks Entry'!J155)</f>
        <v/>
      </c>
      <c r="K153" s="356" t="str">
        <f>IF('Marks Entry'!K155="","",'Marks Entry'!K155)</f>
        <v/>
      </c>
      <c r="L153" s="356" t="str">
        <f>IF('Marks Entry'!L155="","",'Marks Entry'!L155)</f>
        <v/>
      </c>
      <c r="M153" s="357" t="str">
        <f t="shared" si="254"/>
        <v/>
      </c>
      <c r="N153" s="380" t="str">
        <f t="shared" si="255"/>
        <v/>
      </c>
      <c r="O153" s="356" t="str">
        <f>IF('Marks Entry'!M155="","",'Marks Entry'!M155)</f>
        <v/>
      </c>
      <c r="P153" s="380" t="str">
        <f t="shared" si="256"/>
        <v/>
      </c>
      <c r="Q153" s="377" t="str">
        <f>IF(AND($B153="NSO",$E153="",O153=""),"",IF(AND('Marks Entry'!N155="AB"),"AB",IF(AND('Marks Entry'!N155="ML"),"RE",IF('Marks Entry'!N155="","",ROUNDUP('Marks Entry'!N155*30/100,0)))))</f>
        <v/>
      </c>
      <c r="R153" s="381" t="str">
        <f t="shared" si="257"/>
        <v/>
      </c>
      <c r="S153" s="361">
        <f t="shared" si="258"/>
        <v>0</v>
      </c>
      <c r="T153" s="361">
        <f t="shared" si="259"/>
        <v>0</v>
      </c>
      <c r="U153" s="362" t="str">
        <f t="shared" si="260"/>
        <v/>
      </c>
      <c r="V153" s="361" t="str">
        <f t="shared" si="261"/>
        <v/>
      </c>
      <c r="W153" s="361" t="str">
        <f t="shared" si="262"/>
        <v/>
      </c>
      <c r="X153" s="361" t="str">
        <f t="shared" si="263"/>
        <v/>
      </c>
      <c r="Y153" s="356" t="str">
        <f>IF('Marks Entry'!O155="","",'Marks Entry'!O155)</f>
        <v/>
      </c>
      <c r="Z153" s="356" t="str">
        <f>IF('Marks Entry'!P155="","",'Marks Entry'!P155)</f>
        <v/>
      </c>
      <c r="AA153" s="356" t="str">
        <f>IF('Marks Entry'!Q155="","",'Marks Entry'!Q155)</f>
        <v/>
      </c>
      <c r="AB153" s="357" t="str">
        <f t="shared" si="264"/>
        <v/>
      </c>
      <c r="AC153" s="380" t="str">
        <f t="shared" si="265"/>
        <v/>
      </c>
      <c r="AD153" s="356" t="str">
        <f>IF('Marks Entry'!R155="","",'Marks Entry'!R155)</f>
        <v/>
      </c>
      <c r="AE153" s="380" t="str">
        <f t="shared" si="266"/>
        <v/>
      </c>
      <c r="AF153" s="377" t="str">
        <f>IF(AND($B153="NSO",$E153=""),"",IF(AND('Marks Entry'!S155="AB"),"AB",IF(AND('Marks Entry'!S155="ML"),"RE",IF('Marks Entry'!S155="","",ROUNDUP('Marks Entry'!S155*30/100,0)))))</f>
        <v/>
      </c>
      <c r="AG153" s="381" t="str">
        <f t="shared" si="267"/>
        <v/>
      </c>
      <c r="AH153" s="361">
        <f t="shared" si="268"/>
        <v>0</v>
      </c>
      <c r="AI153" s="361">
        <f t="shared" si="269"/>
        <v>0</v>
      </c>
      <c r="AJ153" s="362" t="str">
        <f t="shared" si="270"/>
        <v/>
      </c>
      <c r="AK153" s="361" t="str">
        <f t="shared" si="271"/>
        <v/>
      </c>
      <c r="AL153" s="361" t="str">
        <f t="shared" si="272"/>
        <v/>
      </c>
      <c r="AM153" s="361" t="str">
        <f t="shared" si="273"/>
        <v/>
      </c>
      <c r="AN153" s="363" t="str">
        <f>IF('Marks Entry'!T155="","",'Marks Entry'!T155)</f>
        <v/>
      </c>
      <c r="AO153" s="356" t="str">
        <f>IF('Marks Entry'!V155="","",'Marks Entry'!V155)</f>
        <v/>
      </c>
      <c r="AP153" s="356" t="str">
        <f>IF('Marks Entry'!W155="","",'Marks Entry'!W155)</f>
        <v/>
      </c>
      <c r="AQ153" s="356" t="str">
        <f>IF('Marks Entry'!X155="","",'Marks Entry'!X155)</f>
        <v/>
      </c>
      <c r="AR153" s="357" t="str">
        <f t="shared" si="274"/>
        <v/>
      </c>
      <c r="AS153" s="380" t="str">
        <f t="shared" si="275"/>
        <v/>
      </c>
      <c r="AT153" s="356" t="str">
        <f>IF('Marks Entry'!Y155="","",'Marks Entry'!Y155)</f>
        <v/>
      </c>
      <c r="AU153" s="356" t="str">
        <f>IF('Marks Entry'!Z155="","",'Marks Entry'!Z155)</f>
        <v/>
      </c>
      <c r="AV153" s="356" t="str">
        <f t="shared" si="276"/>
        <v/>
      </c>
      <c r="AW153" s="380" t="str">
        <f t="shared" si="277"/>
        <v/>
      </c>
      <c r="AX153" s="377" t="str">
        <f>IF(AND($B153="NSO",$E153=""),"",IF(AND('Marks Entry'!AA155="AB",'Marks Entry'!AB155="AB"),"AB",IF(AND('Marks Entry'!AA155="ML",'Marks Entry'!AB155="ML"),"RE",IF('Marks Entry'!AA155="","",ROUNDUP(('Marks Entry'!AA155+'Marks Entry'!AB155)*30/100,0)))))</f>
        <v/>
      </c>
      <c r="AY153" s="381" t="str">
        <f t="shared" si="278"/>
        <v/>
      </c>
      <c r="AZ153" s="361">
        <f t="shared" si="279"/>
        <v>0</v>
      </c>
      <c r="BA153" s="361">
        <f t="shared" si="280"/>
        <v>0</v>
      </c>
      <c r="BB153" s="362" t="str">
        <f t="shared" si="281"/>
        <v/>
      </c>
      <c r="BC153" s="361" t="str">
        <f t="shared" si="282"/>
        <v/>
      </c>
      <c r="BD153" s="361" t="str">
        <f t="shared" si="283"/>
        <v/>
      </c>
      <c r="BE153" s="361" t="str">
        <f t="shared" si="284"/>
        <v/>
      </c>
      <c r="BF153" s="363" t="str">
        <f>IF('Marks Entry'!AC155="","",'Marks Entry'!AC155)</f>
        <v/>
      </c>
      <c r="BG153" s="356" t="str">
        <f>IF('Marks Entry'!AE155="","",'Marks Entry'!AE155)</f>
        <v/>
      </c>
      <c r="BH153" s="356" t="str">
        <f>IF('Marks Entry'!AF155="","",'Marks Entry'!AF155)</f>
        <v/>
      </c>
      <c r="BI153" s="356" t="str">
        <f>IF('Marks Entry'!AG155="","",'Marks Entry'!AG155)</f>
        <v/>
      </c>
      <c r="BJ153" s="357" t="str">
        <f t="shared" si="285"/>
        <v/>
      </c>
      <c r="BK153" s="380" t="str">
        <f t="shared" si="286"/>
        <v/>
      </c>
      <c r="BL153" s="356" t="str">
        <f>IF('Marks Entry'!AH155="","",'Marks Entry'!AH155)</f>
        <v/>
      </c>
      <c r="BM153" s="356" t="str">
        <f>IF('Marks Entry'!AI155="","",'Marks Entry'!AI155)</f>
        <v/>
      </c>
      <c r="BN153" s="356" t="str">
        <f t="shared" si="287"/>
        <v/>
      </c>
      <c r="BO153" s="380" t="str">
        <f t="shared" si="288"/>
        <v/>
      </c>
      <c r="BP153" s="377" t="str">
        <f>IF(AND($B153="NSO",$E153=""),"",IF(AND('Marks Entry'!AJ155="AB",'Marks Entry'!AK155="AB"),"AB",IF(AND('Marks Entry'!AJ155="ML",'Marks Entry'!AK155="ML"),"RE",IF('Marks Entry'!AJ155="","",ROUNDUP(('Marks Entry'!AJ155+'Marks Entry'!AK155)*30/100,0)))))</f>
        <v/>
      </c>
      <c r="BQ153" s="381" t="str">
        <f t="shared" si="289"/>
        <v/>
      </c>
      <c r="BR153" s="361">
        <f t="shared" si="290"/>
        <v>0</v>
      </c>
      <c r="BS153" s="361">
        <f t="shared" si="291"/>
        <v>0</v>
      </c>
      <c r="BT153" s="362" t="str">
        <f t="shared" si="292"/>
        <v/>
      </c>
      <c r="BU153" s="361" t="str">
        <f t="shared" si="293"/>
        <v/>
      </c>
      <c r="BV153" s="361" t="str">
        <f t="shared" si="294"/>
        <v/>
      </c>
      <c r="BW153" s="361" t="str">
        <f t="shared" si="295"/>
        <v/>
      </c>
      <c r="BX153" s="363" t="str">
        <f>IF('Marks Entry'!AL155="","",'Marks Entry'!AL155)</f>
        <v/>
      </c>
      <c r="BY153" s="356" t="str">
        <f>IF('Marks Entry'!AN155="","",'Marks Entry'!AN155)</f>
        <v/>
      </c>
      <c r="BZ153" s="356" t="str">
        <f>IF('Marks Entry'!AO155="","",'Marks Entry'!AO155)</f>
        <v/>
      </c>
      <c r="CA153" s="356" t="str">
        <f>IF('Marks Entry'!AP155="","",'Marks Entry'!AP155)</f>
        <v/>
      </c>
      <c r="CB153" s="357" t="str">
        <f t="shared" si="296"/>
        <v/>
      </c>
      <c r="CC153" s="380" t="str">
        <f t="shared" si="297"/>
        <v/>
      </c>
      <c r="CD153" s="356" t="str">
        <f>IF('Marks Entry'!AQ155="","",'Marks Entry'!AQ155)</f>
        <v/>
      </c>
      <c r="CE153" s="356" t="str">
        <f>IF('Marks Entry'!AR155="","",'Marks Entry'!AR155)</f>
        <v/>
      </c>
      <c r="CF153" s="356" t="str">
        <f t="shared" si="298"/>
        <v/>
      </c>
      <c r="CG153" s="380" t="str">
        <f t="shared" si="299"/>
        <v/>
      </c>
      <c r="CH153" s="377" t="str">
        <f>IF(AND($B153="NSO",$E153=""),"",IF(AND('Marks Entry'!AS155="AB",'Marks Entry'!AT155="AB"),"AB",IF(AND('Marks Entry'!AS155="ML",'Marks Entry'!AT155="ML"),"RE",IF('Marks Entry'!AS155="","",ROUNDUP(('Marks Entry'!AS155+'Marks Entry'!AT155)*30/100,0)))))</f>
        <v/>
      </c>
      <c r="CI153" s="381" t="str">
        <f t="shared" si="300"/>
        <v/>
      </c>
      <c r="CJ153" s="361">
        <f t="shared" si="301"/>
        <v>0</v>
      </c>
      <c r="CK153" s="361">
        <f t="shared" si="302"/>
        <v>0</v>
      </c>
      <c r="CL153" s="362" t="str">
        <f t="shared" si="303"/>
        <v/>
      </c>
      <c r="CM153" s="361" t="str">
        <f t="shared" si="304"/>
        <v/>
      </c>
      <c r="CN153" s="361" t="str">
        <f t="shared" si="305"/>
        <v/>
      </c>
      <c r="CO153" s="361" t="str">
        <f t="shared" si="306"/>
        <v/>
      </c>
      <c r="CP153" s="363" t="str">
        <f>IF('Marks Entry'!AU155="","",'Marks Entry'!AU155)</f>
        <v/>
      </c>
      <c r="CQ153" s="356" t="str">
        <f>IF('Marks Entry'!AW155="","",'Marks Entry'!AW155)</f>
        <v/>
      </c>
      <c r="CR153" s="356" t="str">
        <f>IF('Marks Entry'!AX155="","",'Marks Entry'!AX155)</f>
        <v/>
      </c>
      <c r="CS153" s="356" t="str">
        <f>IF('Marks Entry'!AY155="","",'Marks Entry'!AY155)</f>
        <v/>
      </c>
      <c r="CT153" s="357" t="str">
        <f t="shared" si="307"/>
        <v/>
      </c>
      <c r="CU153" s="380" t="str">
        <f t="shared" si="308"/>
        <v/>
      </c>
      <c r="CV153" s="356" t="str">
        <f>IF('Marks Entry'!AZ155="","",'Marks Entry'!AZ155)</f>
        <v/>
      </c>
      <c r="CW153" s="356" t="str">
        <f>IF('Marks Entry'!BA155="","",'Marks Entry'!BA155)</f>
        <v/>
      </c>
      <c r="CX153" s="356" t="str">
        <f t="shared" si="309"/>
        <v/>
      </c>
      <c r="CY153" s="380" t="str">
        <f t="shared" si="310"/>
        <v/>
      </c>
      <c r="CZ153" s="377" t="str">
        <f>IF(AND($B153="NSO",$E153=""),"",IF(AND('Marks Entry'!BB155="AB",'Marks Entry'!BC155="AB"),"AB",IF(AND('Marks Entry'!BB155="ML",'Marks Entry'!BC155="ML"),"RE",IF('Marks Entry'!BB155="","",ROUNDUP(('Marks Entry'!BB155+'Marks Entry'!BC155)*30/100,0)))))</f>
        <v/>
      </c>
      <c r="DA153" s="381" t="str">
        <f t="shared" si="311"/>
        <v/>
      </c>
      <c r="DB153" s="361">
        <f t="shared" si="312"/>
        <v>0</v>
      </c>
      <c r="DC153" s="361">
        <f t="shared" si="313"/>
        <v>0</v>
      </c>
      <c r="DD153" s="362" t="str">
        <f t="shared" si="314"/>
        <v/>
      </c>
      <c r="DE153" s="361" t="str">
        <f t="shared" si="315"/>
        <v/>
      </c>
      <c r="DF153" s="361" t="str">
        <f t="shared" si="316"/>
        <v/>
      </c>
      <c r="DG153" s="361" t="str">
        <f t="shared" si="317"/>
        <v/>
      </c>
      <c r="DH153" s="361">
        <f t="shared" si="318"/>
        <v>0</v>
      </c>
      <c r="DI153" s="382" t="str">
        <f t="shared" si="319"/>
        <v/>
      </c>
      <c r="DJ153" s="382" t="str">
        <f t="shared" si="320"/>
        <v/>
      </c>
      <c r="DK153" s="382" t="str">
        <f t="shared" si="321"/>
        <v/>
      </c>
      <c r="DL153" s="382" t="str">
        <f t="shared" si="322"/>
        <v/>
      </c>
      <c r="DM153" s="382" t="str">
        <f t="shared" si="323"/>
        <v/>
      </c>
      <c r="DN153" s="382" t="str">
        <f t="shared" si="324"/>
        <v/>
      </c>
      <c r="DO153" s="365">
        <f t="shared" si="325"/>
        <v>0</v>
      </c>
      <c r="DP153" s="365">
        <f t="shared" si="326"/>
        <v>0</v>
      </c>
      <c r="DQ153" s="365">
        <f t="shared" si="327"/>
        <v>0</v>
      </c>
      <c r="DR153" s="365">
        <f t="shared" si="328"/>
        <v>0</v>
      </c>
      <c r="DS153" s="365">
        <f t="shared" si="329"/>
        <v>0</v>
      </c>
      <c r="DT153" s="383" t="str">
        <f t="shared" si="330"/>
        <v/>
      </c>
      <c r="DU153" s="482" t="str">
        <f>IF('Marks Entry'!BD155="","",'Marks Entry'!BD155)</f>
        <v/>
      </c>
      <c r="DV153" s="482" t="str">
        <f>IF('Marks Entry'!BE155="","",'Marks Entry'!BE155)</f>
        <v/>
      </c>
      <c r="DW153" s="482" t="str">
        <f>IF('Marks Entry'!BF155="","",'Marks Entry'!BF155)</f>
        <v/>
      </c>
      <c r="DX153" s="384" t="str">
        <f t="shared" si="331"/>
        <v/>
      </c>
      <c r="DY153" s="356" t="str">
        <f t="shared" si="332"/>
        <v/>
      </c>
      <c r="DZ153" s="385" t="str">
        <f t="shared" si="333"/>
        <v/>
      </c>
      <c r="EA153" s="356" t="str">
        <f t="shared" si="334"/>
        <v/>
      </c>
      <c r="EB153" s="385" t="str">
        <f t="shared" si="335"/>
        <v/>
      </c>
      <c r="EC153" s="356" t="str">
        <f t="shared" si="336"/>
        <v/>
      </c>
      <c r="ED153" s="356" t="str">
        <f t="shared" si="337"/>
        <v/>
      </c>
      <c r="EE153" s="356" t="str">
        <f t="shared" si="338"/>
        <v/>
      </c>
      <c r="EF153" s="386" t="str">
        <f t="shared" si="339"/>
        <v/>
      </c>
      <c r="EG153" s="385" t="str">
        <f t="shared" si="340"/>
        <v/>
      </c>
      <c r="EH153" s="356" t="str">
        <f t="shared" si="341"/>
        <v/>
      </c>
      <c r="EI153" s="356" t="str">
        <f t="shared" si="342"/>
        <v/>
      </c>
      <c r="EJ153" s="356" t="str">
        <f t="shared" si="343"/>
        <v/>
      </c>
      <c r="EK153" s="356" t="str">
        <f t="shared" si="344"/>
        <v/>
      </c>
      <c r="EL153" s="385" t="str">
        <f t="shared" si="345"/>
        <v/>
      </c>
      <c r="EM153" s="356" t="str">
        <f t="shared" si="346"/>
        <v/>
      </c>
      <c r="EN153" s="356" t="str">
        <f t="shared" si="347"/>
        <v/>
      </c>
      <c r="EO153" s="356" t="str">
        <f t="shared" si="348"/>
        <v/>
      </c>
      <c r="EP153" s="356" t="str">
        <f t="shared" si="349"/>
        <v/>
      </c>
      <c r="EQ153" s="385" t="str">
        <f t="shared" si="350"/>
        <v/>
      </c>
      <c r="ER153" s="356" t="str">
        <f t="shared" si="351"/>
        <v/>
      </c>
      <c r="ES153" s="356" t="str">
        <f t="shared" si="352"/>
        <v/>
      </c>
      <c r="ET153" s="356" t="str">
        <f t="shared" si="353"/>
        <v/>
      </c>
      <c r="EU153" s="356" t="str">
        <f t="shared" si="354"/>
        <v/>
      </c>
      <c r="EV153" s="385" t="str">
        <f t="shared" si="355"/>
        <v/>
      </c>
      <c r="EW153" s="385" t="str">
        <f t="shared" si="356"/>
        <v/>
      </c>
      <c r="EX153" s="387" t="str">
        <f>IF('Student DATA Entry'!I150="","",'Student DATA Entry'!I150)</f>
        <v/>
      </c>
      <c r="EY153" s="388" t="str">
        <f>IF('Student DATA Entry'!J150="","",'Student DATA Entry'!J150)</f>
        <v/>
      </c>
      <c r="EZ153" s="373" t="str">
        <f t="shared" si="357"/>
        <v xml:space="preserve">      </v>
      </c>
      <c r="FA153" s="373" t="str">
        <f t="shared" si="358"/>
        <v xml:space="preserve">      </v>
      </c>
      <c r="FB153" s="373" t="str">
        <f t="shared" si="359"/>
        <v xml:space="preserve">      </v>
      </c>
      <c r="FC153" s="373" t="str">
        <f t="shared" si="360"/>
        <v xml:space="preserve">              </v>
      </c>
      <c r="FD153" s="373" t="str">
        <f t="shared" si="361"/>
        <v xml:space="preserve"> </v>
      </c>
      <c r="FE153" s="484" t="str">
        <f t="shared" si="362"/>
        <v/>
      </c>
      <c r="FF153" s="390" t="str">
        <f t="shared" si="363"/>
        <v/>
      </c>
      <c r="FG153" s="483" t="str">
        <f t="shared" si="364"/>
        <v/>
      </c>
      <c r="FH153" s="392" t="str">
        <f t="shared" si="253"/>
        <v/>
      </c>
      <c r="FI153" s="482" t="str">
        <f t="shared" si="365"/>
        <v/>
      </c>
    </row>
    <row r="154" spans="1:165" s="393" customFormat="1" ht="22" customHeight="1">
      <c r="A154" s="375">
        <v>149</v>
      </c>
      <c r="B154" s="376" t="str">
        <f>IF('Marks Entry'!B156="","",VALUE('Marks Entry'!B156))</f>
        <v/>
      </c>
      <c r="C154" s="377" t="str">
        <f>IF('Marks Entry'!C156="","",'Marks Entry'!C156)</f>
        <v/>
      </c>
      <c r="D154" s="378" t="str">
        <f>IF('Marks Entry'!D156="","",'Marks Entry'!D156)</f>
        <v/>
      </c>
      <c r="E154" s="379" t="str">
        <f>IF('Marks Entry'!E156="","",'Marks Entry'!E156)</f>
        <v/>
      </c>
      <c r="F154" s="379" t="str">
        <f>IF('Marks Entry'!F156="","",'Marks Entry'!F156)</f>
        <v/>
      </c>
      <c r="G154" s="379" t="str">
        <f>IF('Marks Entry'!G156="","",'Marks Entry'!G156)</f>
        <v/>
      </c>
      <c r="H154" s="356" t="str">
        <f>IF('Marks Entry'!H156="","",'Marks Entry'!H156)</f>
        <v/>
      </c>
      <c r="I154" s="356" t="str">
        <f>IF('Marks Entry'!I156="","",'Marks Entry'!I156)</f>
        <v/>
      </c>
      <c r="J154" s="356" t="str">
        <f>IF('Marks Entry'!J156="","",'Marks Entry'!J156)</f>
        <v/>
      </c>
      <c r="K154" s="356" t="str">
        <f>IF('Marks Entry'!K156="","",'Marks Entry'!K156)</f>
        <v/>
      </c>
      <c r="L154" s="356" t="str">
        <f>IF('Marks Entry'!L156="","",'Marks Entry'!L156)</f>
        <v/>
      </c>
      <c r="M154" s="357" t="str">
        <f t="shared" si="254"/>
        <v/>
      </c>
      <c r="N154" s="380" t="str">
        <f t="shared" si="255"/>
        <v/>
      </c>
      <c r="O154" s="356" t="str">
        <f>IF('Marks Entry'!M156="","",'Marks Entry'!M156)</f>
        <v/>
      </c>
      <c r="P154" s="380" t="str">
        <f t="shared" si="256"/>
        <v/>
      </c>
      <c r="Q154" s="377" t="str">
        <f>IF(AND($B154="NSO",$E154="",O154=""),"",IF(AND('Marks Entry'!N156="AB"),"AB",IF(AND('Marks Entry'!N156="ML"),"RE",IF('Marks Entry'!N156="","",ROUNDUP('Marks Entry'!N156*30/100,0)))))</f>
        <v/>
      </c>
      <c r="R154" s="381" t="str">
        <f t="shared" si="257"/>
        <v/>
      </c>
      <c r="S154" s="361">
        <f t="shared" si="258"/>
        <v>0</v>
      </c>
      <c r="T154" s="361">
        <f t="shared" si="259"/>
        <v>0</v>
      </c>
      <c r="U154" s="362" t="str">
        <f t="shared" si="260"/>
        <v/>
      </c>
      <c r="V154" s="361" t="str">
        <f t="shared" si="261"/>
        <v/>
      </c>
      <c r="W154" s="361" t="str">
        <f t="shared" si="262"/>
        <v/>
      </c>
      <c r="X154" s="361" t="str">
        <f t="shared" si="263"/>
        <v/>
      </c>
      <c r="Y154" s="356" t="str">
        <f>IF('Marks Entry'!O156="","",'Marks Entry'!O156)</f>
        <v/>
      </c>
      <c r="Z154" s="356" t="str">
        <f>IF('Marks Entry'!P156="","",'Marks Entry'!P156)</f>
        <v/>
      </c>
      <c r="AA154" s="356" t="str">
        <f>IF('Marks Entry'!Q156="","",'Marks Entry'!Q156)</f>
        <v/>
      </c>
      <c r="AB154" s="357" t="str">
        <f t="shared" si="264"/>
        <v/>
      </c>
      <c r="AC154" s="380" t="str">
        <f t="shared" si="265"/>
        <v/>
      </c>
      <c r="AD154" s="356" t="str">
        <f>IF('Marks Entry'!R156="","",'Marks Entry'!R156)</f>
        <v/>
      </c>
      <c r="AE154" s="380" t="str">
        <f t="shared" si="266"/>
        <v/>
      </c>
      <c r="AF154" s="377" t="str">
        <f>IF(AND($B154="NSO",$E154=""),"",IF(AND('Marks Entry'!S156="AB"),"AB",IF(AND('Marks Entry'!S156="ML"),"RE",IF('Marks Entry'!S156="","",ROUNDUP('Marks Entry'!S156*30/100,0)))))</f>
        <v/>
      </c>
      <c r="AG154" s="381" t="str">
        <f t="shared" si="267"/>
        <v/>
      </c>
      <c r="AH154" s="361">
        <f t="shared" si="268"/>
        <v>0</v>
      </c>
      <c r="AI154" s="361">
        <f t="shared" si="269"/>
        <v>0</v>
      </c>
      <c r="AJ154" s="362" t="str">
        <f t="shared" si="270"/>
        <v/>
      </c>
      <c r="AK154" s="361" t="str">
        <f t="shared" si="271"/>
        <v/>
      </c>
      <c r="AL154" s="361" t="str">
        <f t="shared" si="272"/>
        <v/>
      </c>
      <c r="AM154" s="361" t="str">
        <f t="shared" si="273"/>
        <v/>
      </c>
      <c r="AN154" s="363" t="str">
        <f>IF('Marks Entry'!T156="","",'Marks Entry'!T156)</f>
        <v/>
      </c>
      <c r="AO154" s="356" t="str">
        <f>IF('Marks Entry'!V156="","",'Marks Entry'!V156)</f>
        <v/>
      </c>
      <c r="AP154" s="356" t="str">
        <f>IF('Marks Entry'!W156="","",'Marks Entry'!W156)</f>
        <v/>
      </c>
      <c r="AQ154" s="356" t="str">
        <f>IF('Marks Entry'!X156="","",'Marks Entry'!X156)</f>
        <v/>
      </c>
      <c r="AR154" s="357" t="str">
        <f t="shared" si="274"/>
        <v/>
      </c>
      <c r="AS154" s="380" t="str">
        <f t="shared" si="275"/>
        <v/>
      </c>
      <c r="AT154" s="356" t="str">
        <f>IF('Marks Entry'!Y156="","",'Marks Entry'!Y156)</f>
        <v/>
      </c>
      <c r="AU154" s="356" t="str">
        <f>IF('Marks Entry'!Z156="","",'Marks Entry'!Z156)</f>
        <v/>
      </c>
      <c r="AV154" s="356" t="str">
        <f t="shared" si="276"/>
        <v/>
      </c>
      <c r="AW154" s="380" t="str">
        <f t="shared" si="277"/>
        <v/>
      </c>
      <c r="AX154" s="377" t="str">
        <f>IF(AND($B154="NSO",$E154=""),"",IF(AND('Marks Entry'!AA156="AB",'Marks Entry'!AB156="AB"),"AB",IF(AND('Marks Entry'!AA156="ML",'Marks Entry'!AB156="ML"),"RE",IF('Marks Entry'!AA156="","",ROUNDUP(('Marks Entry'!AA156+'Marks Entry'!AB156)*30/100,0)))))</f>
        <v/>
      </c>
      <c r="AY154" s="381" t="str">
        <f t="shared" si="278"/>
        <v/>
      </c>
      <c r="AZ154" s="361">
        <f t="shared" si="279"/>
        <v>0</v>
      </c>
      <c r="BA154" s="361">
        <f t="shared" si="280"/>
        <v>0</v>
      </c>
      <c r="BB154" s="362" t="str">
        <f t="shared" si="281"/>
        <v/>
      </c>
      <c r="BC154" s="361" t="str">
        <f t="shared" si="282"/>
        <v/>
      </c>
      <c r="BD154" s="361" t="str">
        <f t="shared" si="283"/>
        <v/>
      </c>
      <c r="BE154" s="361" t="str">
        <f t="shared" si="284"/>
        <v/>
      </c>
      <c r="BF154" s="363" t="str">
        <f>IF('Marks Entry'!AC156="","",'Marks Entry'!AC156)</f>
        <v/>
      </c>
      <c r="BG154" s="356" t="str">
        <f>IF('Marks Entry'!AE156="","",'Marks Entry'!AE156)</f>
        <v/>
      </c>
      <c r="BH154" s="356" t="str">
        <f>IF('Marks Entry'!AF156="","",'Marks Entry'!AF156)</f>
        <v/>
      </c>
      <c r="BI154" s="356" t="str">
        <f>IF('Marks Entry'!AG156="","",'Marks Entry'!AG156)</f>
        <v/>
      </c>
      <c r="BJ154" s="357" t="str">
        <f t="shared" si="285"/>
        <v/>
      </c>
      <c r="BK154" s="380" t="str">
        <f t="shared" si="286"/>
        <v/>
      </c>
      <c r="BL154" s="356" t="str">
        <f>IF('Marks Entry'!AH156="","",'Marks Entry'!AH156)</f>
        <v/>
      </c>
      <c r="BM154" s="356" t="str">
        <f>IF('Marks Entry'!AI156="","",'Marks Entry'!AI156)</f>
        <v/>
      </c>
      <c r="BN154" s="356" t="str">
        <f t="shared" si="287"/>
        <v/>
      </c>
      <c r="BO154" s="380" t="str">
        <f t="shared" si="288"/>
        <v/>
      </c>
      <c r="BP154" s="377" t="str">
        <f>IF(AND($B154="NSO",$E154=""),"",IF(AND('Marks Entry'!AJ156="AB",'Marks Entry'!AK156="AB"),"AB",IF(AND('Marks Entry'!AJ156="ML",'Marks Entry'!AK156="ML"),"RE",IF('Marks Entry'!AJ156="","",ROUNDUP(('Marks Entry'!AJ156+'Marks Entry'!AK156)*30/100,0)))))</f>
        <v/>
      </c>
      <c r="BQ154" s="381" t="str">
        <f t="shared" si="289"/>
        <v/>
      </c>
      <c r="BR154" s="361">
        <f t="shared" si="290"/>
        <v>0</v>
      </c>
      <c r="BS154" s="361">
        <f t="shared" si="291"/>
        <v>0</v>
      </c>
      <c r="BT154" s="362" t="str">
        <f t="shared" si="292"/>
        <v/>
      </c>
      <c r="BU154" s="361" t="str">
        <f t="shared" si="293"/>
        <v/>
      </c>
      <c r="BV154" s="361" t="str">
        <f t="shared" si="294"/>
        <v/>
      </c>
      <c r="BW154" s="361" t="str">
        <f t="shared" si="295"/>
        <v/>
      </c>
      <c r="BX154" s="363" t="str">
        <f>IF('Marks Entry'!AL156="","",'Marks Entry'!AL156)</f>
        <v/>
      </c>
      <c r="BY154" s="356" t="str">
        <f>IF('Marks Entry'!AN156="","",'Marks Entry'!AN156)</f>
        <v/>
      </c>
      <c r="BZ154" s="356" t="str">
        <f>IF('Marks Entry'!AO156="","",'Marks Entry'!AO156)</f>
        <v/>
      </c>
      <c r="CA154" s="356" t="str">
        <f>IF('Marks Entry'!AP156="","",'Marks Entry'!AP156)</f>
        <v/>
      </c>
      <c r="CB154" s="357" t="str">
        <f t="shared" si="296"/>
        <v/>
      </c>
      <c r="CC154" s="380" t="str">
        <f t="shared" si="297"/>
        <v/>
      </c>
      <c r="CD154" s="356" t="str">
        <f>IF('Marks Entry'!AQ156="","",'Marks Entry'!AQ156)</f>
        <v/>
      </c>
      <c r="CE154" s="356" t="str">
        <f>IF('Marks Entry'!AR156="","",'Marks Entry'!AR156)</f>
        <v/>
      </c>
      <c r="CF154" s="356" t="str">
        <f t="shared" si="298"/>
        <v/>
      </c>
      <c r="CG154" s="380" t="str">
        <f t="shared" si="299"/>
        <v/>
      </c>
      <c r="CH154" s="377" t="str">
        <f>IF(AND($B154="NSO",$E154=""),"",IF(AND('Marks Entry'!AS156="AB",'Marks Entry'!AT156="AB"),"AB",IF(AND('Marks Entry'!AS156="ML",'Marks Entry'!AT156="ML"),"RE",IF('Marks Entry'!AS156="","",ROUNDUP(('Marks Entry'!AS156+'Marks Entry'!AT156)*30/100,0)))))</f>
        <v/>
      </c>
      <c r="CI154" s="381" t="str">
        <f t="shared" si="300"/>
        <v/>
      </c>
      <c r="CJ154" s="361">
        <f t="shared" si="301"/>
        <v>0</v>
      </c>
      <c r="CK154" s="361">
        <f t="shared" si="302"/>
        <v>0</v>
      </c>
      <c r="CL154" s="362" t="str">
        <f t="shared" si="303"/>
        <v/>
      </c>
      <c r="CM154" s="361" t="str">
        <f t="shared" si="304"/>
        <v/>
      </c>
      <c r="CN154" s="361" t="str">
        <f t="shared" si="305"/>
        <v/>
      </c>
      <c r="CO154" s="361" t="str">
        <f t="shared" si="306"/>
        <v/>
      </c>
      <c r="CP154" s="363" t="str">
        <f>IF('Marks Entry'!AU156="","",'Marks Entry'!AU156)</f>
        <v/>
      </c>
      <c r="CQ154" s="356" t="str">
        <f>IF('Marks Entry'!AW156="","",'Marks Entry'!AW156)</f>
        <v/>
      </c>
      <c r="CR154" s="356" t="str">
        <f>IF('Marks Entry'!AX156="","",'Marks Entry'!AX156)</f>
        <v/>
      </c>
      <c r="CS154" s="356" t="str">
        <f>IF('Marks Entry'!AY156="","",'Marks Entry'!AY156)</f>
        <v/>
      </c>
      <c r="CT154" s="357" t="str">
        <f t="shared" si="307"/>
        <v/>
      </c>
      <c r="CU154" s="380" t="str">
        <f t="shared" si="308"/>
        <v/>
      </c>
      <c r="CV154" s="356" t="str">
        <f>IF('Marks Entry'!AZ156="","",'Marks Entry'!AZ156)</f>
        <v/>
      </c>
      <c r="CW154" s="356" t="str">
        <f>IF('Marks Entry'!BA156="","",'Marks Entry'!BA156)</f>
        <v/>
      </c>
      <c r="CX154" s="356" t="str">
        <f t="shared" si="309"/>
        <v/>
      </c>
      <c r="CY154" s="380" t="str">
        <f t="shared" si="310"/>
        <v/>
      </c>
      <c r="CZ154" s="377" t="str">
        <f>IF(AND($B154="NSO",$E154=""),"",IF(AND('Marks Entry'!BB156="AB",'Marks Entry'!BC156="AB"),"AB",IF(AND('Marks Entry'!BB156="ML",'Marks Entry'!BC156="ML"),"RE",IF('Marks Entry'!BB156="","",ROUNDUP(('Marks Entry'!BB156+'Marks Entry'!BC156)*30/100,0)))))</f>
        <v/>
      </c>
      <c r="DA154" s="381" t="str">
        <f t="shared" si="311"/>
        <v/>
      </c>
      <c r="DB154" s="361">
        <f t="shared" si="312"/>
        <v>0</v>
      </c>
      <c r="DC154" s="361">
        <f t="shared" si="313"/>
        <v>0</v>
      </c>
      <c r="DD154" s="362" t="str">
        <f t="shared" si="314"/>
        <v/>
      </c>
      <c r="DE154" s="361" t="str">
        <f t="shared" si="315"/>
        <v/>
      </c>
      <c r="DF154" s="361" t="str">
        <f t="shared" si="316"/>
        <v/>
      </c>
      <c r="DG154" s="361" t="str">
        <f t="shared" si="317"/>
        <v/>
      </c>
      <c r="DH154" s="361">
        <f t="shared" si="318"/>
        <v>0</v>
      </c>
      <c r="DI154" s="382" t="str">
        <f t="shared" si="319"/>
        <v/>
      </c>
      <c r="DJ154" s="382" t="str">
        <f t="shared" si="320"/>
        <v/>
      </c>
      <c r="DK154" s="382" t="str">
        <f t="shared" si="321"/>
        <v/>
      </c>
      <c r="DL154" s="382" t="str">
        <f t="shared" si="322"/>
        <v/>
      </c>
      <c r="DM154" s="382" t="str">
        <f t="shared" si="323"/>
        <v/>
      </c>
      <c r="DN154" s="382" t="str">
        <f t="shared" si="324"/>
        <v/>
      </c>
      <c r="DO154" s="365">
        <f t="shared" si="325"/>
        <v>0</v>
      </c>
      <c r="DP154" s="365">
        <f t="shared" si="326"/>
        <v>0</v>
      </c>
      <c r="DQ154" s="365">
        <f t="shared" si="327"/>
        <v>0</v>
      </c>
      <c r="DR154" s="365">
        <f t="shared" si="328"/>
        <v>0</v>
      </c>
      <c r="DS154" s="365">
        <f t="shared" si="329"/>
        <v>0</v>
      </c>
      <c r="DT154" s="383" t="str">
        <f t="shared" si="330"/>
        <v/>
      </c>
      <c r="DU154" s="482" t="str">
        <f>IF('Marks Entry'!BD156="","",'Marks Entry'!BD156)</f>
        <v/>
      </c>
      <c r="DV154" s="482" t="str">
        <f>IF('Marks Entry'!BE156="","",'Marks Entry'!BE156)</f>
        <v/>
      </c>
      <c r="DW154" s="482" t="str">
        <f>IF('Marks Entry'!BF156="","",'Marks Entry'!BF156)</f>
        <v/>
      </c>
      <c r="DX154" s="384" t="str">
        <f t="shared" si="331"/>
        <v/>
      </c>
      <c r="DY154" s="356" t="str">
        <f t="shared" si="332"/>
        <v/>
      </c>
      <c r="DZ154" s="385" t="str">
        <f t="shared" si="333"/>
        <v/>
      </c>
      <c r="EA154" s="356" t="str">
        <f t="shared" si="334"/>
        <v/>
      </c>
      <c r="EB154" s="385" t="str">
        <f t="shared" si="335"/>
        <v/>
      </c>
      <c r="EC154" s="356" t="str">
        <f t="shared" si="336"/>
        <v/>
      </c>
      <c r="ED154" s="356" t="str">
        <f t="shared" si="337"/>
        <v/>
      </c>
      <c r="EE154" s="356" t="str">
        <f t="shared" si="338"/>
        <v/>
      </c>
      <c r="EF154" s="386" t="str">
        <f t="shared" si="339"/>
        <v/>
      </c>
      <c r="EG154" s="385" t="str">
        <f t="shared" si="340"/>
        <v/>
      </c>
      <c r="EH154" s="356" t="str">
        <f t="shared" si="341"/>
        <v/>
      </c>
      <c r="EI154" s="356" t="str">
        <f t="shared" si="342"/>
        <v/>
      </c>
      <c r="EJ154" s="356" t="str">
        <f t="shared" si="343"/>
        <v/>
      </c>
      <c r="EK154" s="356" t="str">
        <f t="shared" si="344"/>
        <v/>
      </c>
      <c r="EL154" s="385" t="str">
        <f t="shared" si="345"/>
        <v/>
      </c>
      <c r="EM154" s="356" t="str">
        <f t="shared" si="346"/>
        <v/>
      </c>
      <c r="EN154" s="356" t="str">
        <f t="shared" si="347"/>
        <v/>
      </c>
      <c r="EO154" s="356" t="str">
        <f t="shared" si="348"/>
        <v/>
      </c>
      <c r="EP154" s="356" t="str">
        <f t="shared" si="349"/>
        <v/>
      </c>
      <c r="EQ154" s="385" t="str">
        <f t="shared" si="350"/>
        <v/>
      </c>
      <c r="ER154" s="356" t="str">
        <f t="shared" si="351"/>
        <v/>
      </c>
      <c r="ES154" s="356" t="str">
        <f t="shared" si="352"/>
        <v/>
      </c>
      <c r="ET154" s="356" t="str">
        <f t="shared" si="353"/>
        <v/>
      </c>
      <c r="EU154" s="356" t="str">
        <f t="shared" si="354"/>
        <v/>
      </c>
      <c r="EV154" s="385" t="str">
        <f t="shared" si="355"/>
        <v/>
      </c>
      <c r="EW154" s="385" t="str">
        <f t="shared" si="356"/>
        <v/>
      </c>
      <c r="EX154" s="387" t="str">
        <f>IF('Student DATA Entry'!I151="","",'Student DATA Entry'!I151)</f>
        <v/>
      </c>
      <c r="EY154" s="388" t="str">
        <f>IF('Student DATA Entry'!J151="","",'Student DATA Entry'!J151)</f>
        <v/>
      </c>
      <c r="EZ154" s="373" t="str">
        <f t="shared" si="357"/>
        <v xml:space="preserve">      </v>
      </c>
      <c r="FA154" s="373" t="str">
        <f t="shared" si="358"/>
        <v xml:space="preserve">      </v>
      </c>
      <c r="FB154" s="373" t="str">
        <f t="shared" si="359"/>
        <v xml:space="preserve">      </v>
      </c>
      <c r="FC154" s="373" t="str">
        <f t="shared" si="360"/>
        <v xml:space="preserve">              </v>
      </c>
      <c r="FD154" s="373" t="str">
        <f t="shared" si="361"/>
        <v xml:space="preserve"> </v>
      </c>
      <c r="FE154" s="484" t="str">
        <f t="shared" si="362"/>
        <v/>
      </c>
      <c r="FF154" s="390" t="str">
        <f t="shared" si="363"/>
        <v/>
      </c>
      <c r="FG154" s="483" t="str">
        <f t="shared" si="364"/>
        <v/>
      </c>
      <c r="FH154" s="392" t="str">
        <f t="shared" si="253"/>
        <v/>
      </c>
      <c r="FI154" s="482" t="str">
        <f t="shared" si="365"/>
        <v/>
      </c>
    </row>
    <row r="155" spans="1:165" s="393" customFormat="1" ht="22" customHeight="1">
      <c r="A155" s="375">
        <v>150</v>
      </c>
      <c r="B155" s="376" t="str">
        <f>IF('Marks Entry'!B157="","",VALUE('Marks Entry'!B157))</f>
        <v/>
      </c>
      <c r="C155" s="377" t="str">
        <f>IF('Marks Entry'!C157="","",'Marks Entry'!C157)</f>
        <v/>
      </c>
      <c r="D155" s="378" t="str">
        <f>IF('Marks Entry'!D157="","",'Marks Entry'!D157)</f>
        <v/>
      </c>
      <c r="E155" s="379" t="str">
        <f>IF('Marks Entry'!E157="","",'Marks Entry'!E157)</f>
        <v/>
      </c>
      <c r="F155" s="379" t="str">
        <f>IF('Marks Entry'!F157="","",'Marks Entry'!F157)</f>
        <v/>
      </c>
      <c r="G155" s="379" t="str">
        <f>IF('Marks Entry'!G157="","",'Marks Entry'!G157)</f>
        <v/>
      </c>
      <c r="H155" s="356" t="str">
        <f>IF('Marks Entry'!H157="","",'Marks Entry'!H157)</f>
        <v/>
      </c>
      <c r="I155" s="356" t="str">
        <f>IF('Marks Entry'!I157="","",'Marks Entry'!I157)</f>
        <v/>
      </c>
      <c r="J155" s="356" t="str">
        <f>IF('Marks Entry'!J157="","",'Marks Entry'!J157)</f>
        <v/>
      </c>
      <c r="K155" s="356" t="str">
        <f>IF('Marks Entry'!K157="","",'Marks Entry'!K157)</f>
        <v/>
      </c>
      <c r="L155" s="356" t="str">
        <f>IF('Marks Entry'!L157="","",'Marks Entry'!L157)</f>
        <v/>
      </c>
      <c r="M155" s="357" t="str">
        <f t="shared" si="254"/>
        <v/>
      </c>
      <c r="N155" s="380" t="str">
        <f t="shared" si="255"/>
        <v/>
      </c>
      <c r="O155" s="356" t="str">
        <f>IF('Marks Entry'!M157="","",'Marks Entry'!M157)</f>
        <v/>
      </c>
      <c r="P155" s="380" t="str">
        <f t="shared" si="256"/>
        <v/>
      </c>
      <c r="Q155" s="377" t="str">
        <f>IF(AND($B155="NSO",$E155="",O155=""),"",IF(AND('Marks Entry'!N157="AB"),"AB",IF(AND('Marks Entry'!N157="ML"),"RE",IF('Marks Entry'!N157="","",ROUNDUP('Marks Entry'!N157*30/100,0)))))</f>
        <v/>
      </c>
      <c r="R155" s="381" t="str">
        <f t="shared" si="257"/>
        <v/>
      </c>
      <c r="S155" s="361">
        <f t="shared" si="258"/>
        <v>0</v>
      </c>
      <c r="T155" s="361">
        <f t="shared" si="259"/>
        <v>0</v>
      </c>
      <c r="U155" s="362" t="str">
        <f t="shared" si="260"/>
        <v/>
      </c>
      <c r="V155" s="361" t="str">
        <f t="shared" si="261"/>
        <v/>
      </c>
      <c r="W155" s="361" t="str">
        <f t="shared" si="262"/>
        <v/>
      </c>
      <c r="X155" s="361" t="str">
        <f t="shared" si="263"/>
        <v/>
      </c>
      <c r="Y155" s="356" t="str">
        <f>IF('Marks Entry'!O157="","",'Marks Entry'!O157)</f>
        <v/>
      </c>
      <c r="Z155" s="356" t="str">
        <f>IF('Marks Entry'!P157="","",'Marks Entry'!P157)</f>
        <v/>
      </c>
      <c r="AA155" s="356" t="str">
        <f>IF('Marks Entry'!Q157="","",'Marks Entry'!Q157)</f>
        <v/>
      </c>
      <c r="AB155" s="357" t="str">
        <f t="shared" si="264"/>
        <v/>
      </c>
      <c r="AC155" s="380" t="str">
        <f t="shared" si="265"/>
        <v/>
      </c>
      <c r="AD155" s="356" t="str">
        <f>IF('Marks Entry'!R157="","",'Marks Entry'!R157)</f>
        <v/>
      </c>
      <c r="AE155" s="380" t="str">
        <f t="shared" si="266"/>
        <v/>
      </c>
      <c r="AF155" s="377" t="str">
        <f>IF(AND($B155="NSO",$E155=""),"",IF(AND('Marks Entry'!S157="AB"),"AB",IF(AND('Marks Entry'!S157="ML"),"RE",IF('Marks Entry'!S157="","",ROUNDUP('Marks Entry'!S157*30/100,0)))))</f>
        <v/>
      </c>
      <c r="AG155" s="381" t="str">
        <f t="shared" si="267"/>
        <v/>
      </c>
      <c r="AH155" s="361">
        <f t="shared" si="268"/>
        <v>0</v>
      </c>
      <c r="AI155" s="361">
        <f t="shared" si="269"/>
        <v>0</v>
      </c>
      <c r="AJ155" s="362" t="str">
        <f t="shared" si="270"/>
        <v/>
      </c>
      <c r="AK155" s="361" t="str">
        <f t="shared" si="271"/>
        <v/>
      </c>
      <c r="AL155" s="361" t="str">
        <f t="shared" si="272"/>
        <v/>
      </c>
      <c r="AM155" s="361" t="str">
        <f t="shared" si="273"/>
        <v/>
      </c>
      <c r="AN155" s="363" t="str">
        <f>IF('Marks Entry'!T157="","",'Marks Entry'!T157)</f>
        <v/>
      </c>
      <c r="AO155" s="356" t="str">
        <f>IF('Marks Entry'!V157="","",'Marks Entry'!V157)</f>
        <v/>
      </c>
      <c r="AP155" s="356" t="str">
        <f>IF('Marks Entry'!W157="","",'Marks Entry'!W157)</f>
        <v/>
      </c>
      <c r="AQ155" s="356" t="str">
        <f>IF('Marks Entry'!X157="","",'Marks Entry'!X157)</f>
        <v/>
      </c>
      <c r="AR155" s="357" t="str">
        <f t="shared" si="274"/>
        <v/>
      </c>
      <c r="AS155" s="380" t="str">
        <f t="shared" si="275"/>
        <v/>
      </c>
      <c r="AT155" s="356" t="str">
        <f>IF('Marks Entry'!Y157="","",'Marks Entry'!Y157)</f>
        <v/>
      </c>
      <c r="AU155" s="356" t="str">
        <f>IF('Marks Entry'!Z157="","",'Marks Entry'!Z157)</f>
        <v/>
      </c>
      <c r="AV155" s="356" t="str">
        <f t="shared" si="276"/>
        <v/>
      </c>
      <c r="AW155" s="380" t="str">
        <f t="shared" si="277"/>
        <v/>
      </c>
      <c r="AX155" s="377" t="str">
        <f>IF(AND($B155="NSO",$E155=""),"",IF(AND('Marks Entry'!AA157="AB",'Marks Entry'!AB157="AB"),"AB",IF(AND('Marks Entry'!AA157="ML",'Marks Entry'!AB157="ML"),"RE",IF('Marks Entry'!AA157="","",ROUNDUP(('Marks Entry'!AA157+'Marks Entry'!AB157)*30/100,0)))))</f>
        <v/>
      </c>
      <c r="AY155" s="381" t="str">
        <f t="shared" si="278"/>
        <v/>
      </c>
      <c r="AZ155" s="361">
        <f t="shared" si="279"/>
        <v>0</v>
      </c>
      <c r="BA155" s="361">
        <f t="shared" si="280"/>
        <v>0</v>
      </c>
      <c r="BB155" s="362" t="str">
        <f t="shared" si="281"/>
        <v/>
      </c>
      <c r="BC155" s="361" t="str">
        <f t="shared" si="282"/>
        <v/>
      </c>
      <c r="BD155" s="361" t="str">
        <f t="shared" si="283"/>
        <v/>
      </c>
      <c r="BE155" s="361" t="str">
        <f t="shared" si="284"/>
        <v/>
      </c>
      <c r="BF155" s="363" t="str">
        <f>IF('Marks Entry'!AC157="","",'Marks Entry'!AC157)</f>
        <v/>
      </c>
      <c r="BG155" s="356" t="str">
        <f>IF('Marks Entry'!AE157="","",'Marks Entry'!AE157)</f>
        <v/>
      </c>
      <c r="BH155" s="356" t="str">
        <f>IF('Marks Entry'!AF157="","",'Marks Entry'!AF157)</f>
        <v/>
      </c>
      <c r="BI155" s="356" t="str">
        <f>IF('Marks Entry'!AG157="","",'Marks Entry'!AG157)</f>
        <v/>
      </c>
      <c r="BJ155" s="357" t="str">
        <f t="shared" si="285"/>
        <v/>
      </c>
      <c r="BK155" s="380" t="str">
        <f t="shared" si="286"/>
        <v/>
      </c>
      <c r="BL155" s="356" t="str">
        <f>IF('Marks Entry'!AH157="","",'Marks Entry'!AH157)</f>
        <v/>
      </c>
      <c r="BM155" s="356" t="str">
        <f>IF('Marks Entry'!AI157="","",'Marks Entry'!AI157)</f>
        <v/>
      </c>
      <c r="BN155" s="356" t="str">
        <f t="shared" si="287"/>
        <v/>
      </c>
      <c r="BO155" s="380" t="str">
        <f t="shared" si="288"/>
        <v/>
      </c>
      <c r="BP155" s="377" t="str">
        <f>IF(AND($B155="NSO",$E155=""),"",IF(AND('Marks Entry'!AJ157="AB",'Marks Entry'!AK157="AB"),"AB",IF(AND('Marks Entry'!AJ157="ML",'Marks Entry'!AK157="ML"),"RE",IF('Marks Entry'!AJ157="","",ROUNDUP(('Marks Entry'!AJ157+'Marks Entry'!AK157)*30/100,0)))))</f>
        <v/>
      </c>
      <c r="BQ155" s="381" t="str">
        <f t="shared" si="289"/>
        <v/>
      </c>
      <c r="BR155" s="361">
        <f t="shared" si="290"/>
        <v>0</v>
      </c>
      <c r="BS155" s="361">
        <f t="shared" si="291"/>
        <v>0</v>
      </c>
      <c r="BT155" s="362" t="str">
        <f t="shared" si="292"/>
        <v/>
      </c>
      <c r="BU155" s="361" t="str">
        <f t="shared" si="293"/>
        <v/>
      </c>
      <c r="BV155" s="361" t="str">
        <f t="shared" si="294"/>
        <v/>
      </c>
      <c r="BW155" s="361" t="str">
        <f t="shared" si="295"/>
        <v/>
      </c>
      <c r="BX155" s="363" t="str">
        <f>IF('Marks Entry'!AL157="","",'Marks Entry'!AL157)</f>
        <v/>
      </c>
      <c r="BY155" s="356" t="str">
        <f>IF('Marks Entry'!AN157="","",'Marks Entry'!AN157)</f>
        <v/>
      </c>
      <c r="BZ155" s="356" t="str">
        <f>IF('Marks Entry'!AO157="","",'Marks Entry'!AO157)</f>
        <v/>
      </c>
      <c r="CA155" s="356" t="str">
        <f>IF('Marks Entry'!AP157="","",'Marks Entry'!AP157)</f>
        <v/>
      </c>
      <c r="CB155" s="357" t="str">
        <f t="shared" si="296"/>
        <v/>
      </c>
      <c r="CC155" s="380" t="str">
        <f t="shared" si="297"/>
        <v/>
      </c>
      <c r="CD155" s="356" t="str">
        <f>IF('Marks Entry'!AQ157="","",'Marks Entry'!AQ157)</f>
        <v/>
      </c>
      <c r="CE155" s="356" t="str">
        <f>IF('Marks Entry'!AR157="","",'Marks Entry'!AR157)</f>
        <v/>
      </c>
      <c r="CF155" s="356" t="str">
        <f t="shared" si="298"/>
        <v/>
      </c>
      <c r="CG155" s="380" t="str">
        <f t="shared" si="299"/>
        <v/>
      </c>
      <c r="CH155" s="377" t="str">
        <f>IF(AND($B155="NSO",$E155=""),"",IF(AND('Marks Entry'!AS157="AB",'Marks Entry'!AT157="AB"),"AB",IF(AND('Marks Entry'!AS157="ML",'Marks Entry'!AT157="ML"),"RE",IF('Marks Entry'!AS157="","",ROUNDUP(('Marks Entry'!AS157+'Marks Entry'!AT157)*30/100,0)))))</f>
        <v/>
      </c>
      <c r="CI155" s="381" t="str">
        <f t="shared" si="300"/>
        <v/>
      </c>
      <c r="CJ155" s="361">
        <f t="shared" si="301"/>
        <v>0</v>
      </c>
      <c r="CK155" s="361">
        <f t="shared" si="302"/>
        <v>0</v>
      </c>
      <c r="CL155" s="362" t="str">
        <f t="shared" si="303"/>
        <v/>
      </c>
      <c r="CM155" s="361" t="str">
        <f t="shared" si="304"/>
        <v/>
      </c>
      <c r="CN155" s="361" t="str">
        <f t="shared" si="305"/>
        <v/>
      </c>
      <c r="CO155" s="361" t="str">
        <f t="shared" si="306"/>
        <v/>
      </c>
      <c r="CP155" s="363" t="str">
        <f>IF('Marks Entry'!AU157="","",'Marks Entry'!AU157)</f>
        <v/>
      </c>
      <c r="CQ155" s="356" t="str">
        <f>IF('Marks Entry'!AW157="","",'Marks Entry'!AW157)</f>
        <v/>
      </c>
      <c r="CR155" s="356" t="str">
        <f>IF('Marks Entry'!AX157="","",'Marks Entry'!AX157)</f>
        <v/>
      </c>
      <c r="CS155" s="356" t="str">
        <f>IF('Marks Entry'!AY157="","",'Marks Entry'!AY157)</f>
        <v/>
      </c>
      <c r="CT155" s="357" t="str">
        <f t="shared" si="307"/>
        <v/>
      </c>
      <c r="CU155" s="380" t="str">
        <f t="shared" si="308"/>
        <v/>
      </c>
      <c r="CV155" s="356" t="str">
        <f>IF('Marks Entry'!AZ157="","",'Marks Entry'!AZ157)</f>
        <v/>
      </c>
      <c r="CW155" s="356" t="str">
        <f>IF('Marks Entry'!BA157="","",'Marks Entry'!BA157)</f>
        <v/>
      </c>
      <c r="CX155" s="356" t="str">
        <f t="shared" si="309"/>
        <v/>
      </c>
      <c r="CY155" s="380" t="str">
        <f t="shared" si="310"/>
        <v/>
      </c>
      <c r="CZ155" s="377" t="str">
        <f>IF(AND($B155="NSO",$E155=""),"",IF(AND('Marks Entry'!BB157="AB",'Marks Entry'!BC157="AB"),"AB",IF(AND('Marks Entry'!BB157="ML",'Marks Entry'!BC157="ML"),"RE",IF('Marks Entry'!BB157="","",ROUNDUP(('Marks Entry'!BB157+'Marks Entry'!BC157)*30/100,0)))))</f>
        <v/>
      </c>
      <c r="DA155" s="381" t="str">
        <f t="shared" si="311"/>
        <v/>
      </c>
      <c r="DB155" s="361">
        <f t="shared" si="312"/>
        <v>0</v>
      </c>
      <c r="DC155" s="361">
        <f t="shared" si="313"/>
        <v>0</v>
      </c>
      <c r="DD155" s="362" t="str">
        <f t="shared" si="314"/>
        <v/>
      </c>
      <c r="DE155" s="361" t="str">
        <f t="shared" si="315"/>
        <v/>
      </c>
      <c r="DF155" s="361" t="str">
        <f t="shared" si="316"/>
        <v/>
      </c>
      <c r="DG155" s="361" t="str">
        <f t="shared" si="317"/>
        <v/>
      </c>
      <c r="DH155" s="361">
        <f t="shared" si="318"/>
        <v>0</v>
      </c>
      <c r="DI155" s="382" t="str">
        <f t="shared" si="319"/>
        <v/>
      </c>
      <c r="DJ155" s="382" t="str">
        <f t="shared" si="320"/>
        <v/>
      </c>
      <c r="DK155" s="382" t="str">
        <f t="shared" si="321"/>
        <v/>
      </c>
      <c r="DL155" s="382" t="str">
        <f t="shared" si="322"/>
        <v/>
      </c>
      <c r="DM155" s="382" t="str">
        <f t="shared" si="323"/>
        <v/>
      </c>
      <c r="DN155" s="382" t="str">
        <f t="shared" si="324"/>
        <v/>
      </c>
      <c r="DO155" s="365">
        <f t="shared" si="325"/>
        <v>0</v>
      </c>
      <c r="DP155" s="365">
        <f t="shared" si="326"/>
        <v>0</v>
      </c>
      <c r="DQ155" s="365">
        <f t="shared" si="327"/>
        <v>0</v>
      </c>
      <c r="DR155" s="365">
        <f t="shared" si="328"/>
        <v>0</v>
      </c>
      <c r="DS155" s="365">
        <f t="shared" si="329"/>
        <v>0</v>
      </c>
      <c r="DT155" s="383" t="str">
        <f t="shared" si="330"/>
        <v/>
      </c>
      <c r="DU155" s="482" t="str">
        <f>IF('Marks Entry'!BD157="","",'Marks Entry'!BD157)</f>
        <v/>
      </c>
      <c r="DV155" s="482" t="str">
        <f>IF('Marks Entry'!BE157="","",'Marks Entry'!BE157)</f>
        <v/>
      </c>
      <c r="DW155" s="482" t="str">
        <f>IF('Marks Entry'!BF157="","",'Marks Entry'!BF157)</f>
        <v/>
      </c>
      <c r="DX155" s="384" t="str">
        <f t="shared" si="331"/>
        <v/>
      </c>
      <c r="DY155" s="356" t="str">
        <f t="shared" si="332"/>
        <v/>
      </c>
      <c r="DZ155" s="385" t="str">
        <f t="shared" si="333"/>
        <v/>
      </c>
      <c r="EA155" s="356" t="str">
        <f t="shared" si="334"/>
        <v/>
      </c>
      <c r="EB155" s="385" t="str">
        <f t="shared" si="335"/>
        <v/>
      </c>
      <c r="EC155" s="356" t="str">
        <f t="shared" si="336"/>
        <v/>
      </c>
      <c r="ED155" s="356" t="str">
        <f t="shared" si="337"/>
        <v/>
      </c>
      <c r="EE155" s="356" t="str">
        <f t="shared" si="338"/>
        <v/>
      </c>
      <c r="EF155" s="386" t="str">
        <f t="shared" si="339"/>
        <v/>
      </c>
      <c r="EG155" s="385" t="str">
        <f t="shared" si="340"/>
        <v/>
      </c>
      <c r="EH155" s="356" t="str">
        <f t="shared" si="341"/>
        <v/>
      </c>
      <c r="EI155" s="356" t="str">
        <f t="shared" si="342"/>
        <v/>
      </c>
      <c r="EJ155" s="356" t="str">
        <f t="shared" si="343"/>
        <v/>
      </c>
      <c r="EK155" s="356" t="str">
        <f t="shared" si="344"/>
        <v/>
      </c>
      <c r="EL155" s="385" t="str">
        <f t="shared" si="345"/>
        <v/>
      </c>
      <c r="EM155" s="356" t="str">
        <f t="shared" si="346"/>
        <v/>
      </c>
      <c r="EN155" s="356" t="str">
        <f t="shared" si="347"/>
        <v/>
      </c>
      <c r="EO155" s="356" t="str">
        <f t="shared" si="348"/>
        <v/>
      </c>
      <c r="EP155" s="356" t="str">
        <f t="shared" si="349"/>
        <v/>
      </c>
      <c r="EQ155" s="385" t="str">
        <f t="shared" si="350"/>
        <v/>
      </c>
      <c r="ER155" s="356" t="str">
        <f t="shared" si="351"/>
        <v/>
      </c>
      <c r="ES155" s="356" t="str">
        <f t="shared" si="352"/>
        <v/>
      </c>
      <c r="ET155" s="356" t="str">
        <f t="shared" si="353"/>
        <v/>
      </c>
      <c r="EU155" s="356" t="str">
        <f t="shared" si="354"/>
        <v/>
      </c>
      <c r="EV155" s="385" t="str">
        <f t="shared" si="355"/>
        <v/>
      </c>
      <c r="EW155" s="385" t="str">
        <f t="shared" si="356"/>
        <v/>
      </c>
      <c r="EX155" s="387" t="str">
        <f>IF('Student DATA Entry'!I152="","",'Student DATA Entry'!I152)</f>
        <v/>
      </c>
      <c r="EY155" s="388" t="str">
        <f>IF('Student DATA Entry'!J152="","",'Student DATA Entry'!J152)</f>
        <v/>
      </c>
      <c r="EZ155" s="373" t="str">
        <f t="shared" si="357"/>
        <v xml:space="preserve">      </v>
      </c>
      <c r="FA155" s="373" t="str">
        <f t="shared" si="358"/>
        <v xml:space="preserve">      </v>
      </c>
      <c r="FB155" s="373" t="str">
        <f t="shared" si="359"/>
        <v xml:space="preserve">      </v>
      </c>
      <c r="FC155" s="373" t="str">
        <f t="shared" si="360"/>
        <v xml:space="preserve">              </v>
      </c>
      <c r="FD155" s="373" t="str">
        <f t="shared" si="361"/>
        <v xml:space="preserve"> </v>
      </c>
      <c r="FE155" s="484" t="str">
        <f t="shared" si="362"/>
        <v/>
      </c>
      <c r="FF155" s="390" t="str">
        <f t="shared" si="363"/>
        <v/>
      </c>
      <c r="FG155" s="483" t="str">
        <f t="shared" si="364"/>
        <v/>
      </c>
      <c r="FH155" s="392" t="str">
        <f t="shared" si="253"/>
        <v/>
      </c>
      <c r="FI155" s="482" t="str">
        <f t="shared" si="365"/>
        <v/>
      </c>
    </row>
    <row r="156" spans="1:165" s="393" customFormat="1" ht="22" customHeight="1">
      <c r="A156" s="375">
        <v>151</v>
      </c>
      <c r="B156" s="376" t="str">
        <f>IF('Marks Entry'!B158="","",VALUE('Marks Entry'!B158))</f>
        <v/>
      </c>
      <c r="C156" s="377" t="str">
        <f>IF('Marks Entry'!C158="","",'Marks Entry'!C158)</f>
        <v/>
      </c>
      <c r="D156" s="378" t="str">
        <f>IF('Marks Entry'!D158="","",'Marks Entry'!D158)</f>
        <v/>
      </c>
      <c r="E156" s="379" t="str">
        <f>IF('Marks Entry'!E158="","",'Marks Entry'!E158)</f>
        <v/>
      </c>
      <c r="F156" s="379" t="str">
        <f>IF('Marks Entry'!F158="","",'Marks Entry'!F158)</f>
        <v/>
      </c>
      <c r="G156" s="379" t="str">
        <f>IF('Marks Entry'!G158="","",'Marks Entry'!G158)</f>
        <v/>
      </c>
      <c r="H156" s="356" t="str">
        <f>IF('Marks Entry'!H158="","",'Marks Entry'!H158)</f>
        <v/>
      </c>
      <c r="I156" s="356" t="str">
        <f>IF('Marks Entry'!I158="","",'Marks Entry'!I158)</f>
        <v/>
      </c>
      <c r="J156" s="356" t="str">
        <f>IF('Marks Entry'!J158="","",'Marks Entry'!J158)</f>
        <v/>
      </c>
      <c r="K156" s="356" t="str">
        <f>IF('Marks Entry'!K158="","",'Marks Entry'!K158)</f>
        <v/>
      </c>
      <c r="L156" s="356" t="str">
        <f>IF('Marks Entry'!L158="","",'Marks Entry'!L158)</f>
        <v/>
      </c>
      <c r="M156" s="357" t="str">
        <f t="shared" si="254"/>
        <v/>
      </c>
      <c r="N156" s="380" t="str">
        <f t="shared" si="255"/>
        <v/>
      </c>
      <c r="O156" s="356" t="str">
        <f>IF('Marks Entry'!M158="","",'Marks Entry'!M158)</f>
        <v/>
      </c>
      <c r="P156" s="380" t="str">
        <f t="shared" si="256"/>
        <v/>
      </c>
      <c r="Q156" s="377" t="str">
        <f>IF(AND($B156="NSO",$E156="",O156=""),"",IF(AND('Marks Entry'!N158="AB"),"AB",IF(AND('Marks Entry'!N158="ML"),"RE",IF('Marks Entry'!N158="","",ROUNDUP('Marks Entry'!N158*30/100,0)))))</f>
        <v/>
      </c>
      <c r="R156" s="381" t="str">
        <f t="shared" si="257"/>
        <v/>
      </c>
      <c r="S156" s="361">
        <f t="shared" si="258"/>
        <v>0</v>
      </c>
      <c r="T156" s="361">
        <f t="shared" si="259"/>
        <v>0</v>
      </c>
      <c r="U156" s="362" t="str">
        <f t="shared" si="260"/>
        <v/>
      </c>
      <c r="V156" s="361" t="str">
        <f t="shared" si="261"/>
        <v/>
      </c>
      <c r="W156" s="361" t="str">
        <f t="shared" si="262"/>
        <v/>
      </c>
      <c r="X156" s="361" t="str">
        <f t="shared" si="263"/>
        <v/>
      </c>
      <c r="Y156" s="356" t="str">
        <f>IF('Marks Entry'!O158="","",'Marks Entry'!O158)</f>
        <v/>
      </c>
      <c r="Z156" s="356" t="str">
        <f>IF('Marks Entry'!P158="","",'Marks Entry'!P158)</f>
        <v/>
      </c>
      <c r="AA156" s="356" t="str">
        <f>IF('Marks Entry'!Q158="","",'Marks Entry'!Q158)</f>
        <v/>
      </c>
      <c r="AB156" s="357" t="str">
        <f t="shared" si="264"/>
        <v/>
      </c>
      <c r="AC156" s="380" t="str">
        <f t="shared" si="265"/>
        <v/>
      </c>
      <c r="AD156" s="356" t="str">
        <f>IF('Marks Entry'!R158="","",'Marks Entry'!R158)</f>
        <v/>
      </c>
      <c r="AE156" s="380" t="str">
        <f t="shared" si="266"/>
        <v/>
      </c>
      <c r="AF156" s="377" t="str">
        <f>IF(AND($B156="NSO",$E156=""),"",IF(AND('Marks Entry'!S158="AB"),"AB",IF(AND('Marks Entry'!S158="ML"),"RE",IF('Marks Entry'!S158="","",ROUNDUP('Marks Entry'!S158*30/100,0)))))</f>
        <v/>
      </c>
      <c r="AG156" s="381" t="str">
        <f t="shared" si="267"/>
        <v/>
      </c>
      <c r="AH156" s="361">
        <f t="shared" si="268"/>
        <v>0</v>
      </c>
      <c r="AI156" s="361">
        <f t="shared" si="269"/>
        <v>0</v>
      </c>
      <c r="AJ156" s="362" t="str">
        <f t="shared" si="270"/>
        <v/>
      </c>
      <c r="AK156" s="361" t="str">
        <f t="shared" si="271"/>
        <v/>
      </c>
      <c r="AL156" s="361" t="str">
        <f t="shared" si="272"/>
        <v/>
      </c>
      <c r="AM156" s="361" t="str">
        <f t="shared" si="273"/>
        <v/>
      </c>
      <c r="AN156" s="363" t="str">
        <f>IF('Marks Entry'!T158="","",'Marks Entry'!T158)</f>
        <v/>
      </c>
      <c r="AO156" s="356" t="str">
        <f>IF('Marks Entry'!V158="","",'Marks Entry'!V158)</f>
        <v/>
      </c>
      <c r="AP156" s="356" t="str">
        <f>IF('Marks Entry'!W158="","",'Marks Entry'!W158)</f>
        <v/>
      </c>
      <c r="AQ156" s="356" t="str">
        <f>IF('Marks Entry'!X158="","",'Marks Entry'!X158)</f>
        <v/>
      </c>
      <c r="AR156" s="357" t="str">
        <f t="shared" si="274"/>
        <v/>
      </c>
      <c r="AS156" s="380" t="str">
        <f t="shared" si="275"/>
        <v/>
      </c>
      <c r="AT156" s="356" t="str">
        <f>IF('Marks Entry'!Y158="","",'Marks Entry'!Y158)</f>
        <v/>
      </c>
      <c r="AU156" s="356" t="str">
        <f>IF('Marks Entry'!Z158="","",'Marks Entry'!Z158)</f>
        <v/>
      </c>
      <c r="AV156" s="356" t="str">
        <f t="shared" si="276"/>
        <v/>
      </c>
      <c r="AW156" s="380" t="str">
        <f t="shared" si="277"/>
        <v/>
      </c>
      <c r="AX156" s="377" t="str">
        <f>IF(AND($B156="NSO",$E156=""),"",IF(AND('Marks Entry'!AA158="AB",'Marks Entry'!AB158="AB"),"AB",IF(AND('Marks Entry'!AA158="ML",'Marks Entry'!AB158="ML"),"RE",IF('Marks Entry'!AA158="","",ROUNDUP(('Marks Entry'!AA158+'Marks Entry'!AB158)*30/100,0)))))</f>
        <v/>
      </c>
      <c r="AY156" s="381" t="str">
        <f t="shared" si="278"/>
        <v/>
      </c>
      <c r="AZ156" s="361">
        <f t="shared" si="279"/>
        <v>0</v>
      </c>
      <c r="BA156" s="361">
        <f t="shared" si="280"/>
        <v>0</v>
      </c>
      <c r="BB156" s="362" t="str">
        <f t="shared" si="281"/>
        <v/>
      </c>
      <c r="BC156" s="361" t="str">
        <f t="shared" si="282"/>
        <v/>
      </c>
      <c r="BD156" s="361" t="str">
        <f t="shared" si="283"/>
        <v/>
      </c>
      <c r="BE156" s="361" t="str">
        <f t="shared" si="284"/>
        <v/>
      </c>
      <c r="BF156" s="363" t="str">
        <f>IF('Marks Entry'!AC158="","",'Marks Entry'!AC158)</f>
        <v/>
      </c>
      <c r="BG156" s="356" t="str">
        <f>IF('Marks Entry'!AE158="","",'Marks Entry'!AE158)</f>
        <v/>
      </c>
      <c r="BH156" s="356" t="str">
        <f>IF('Marks Entry'!AF158="","",'Marks Entry'!AF158)</f>
        <v/>
      </c>
      <c r="BI156" s="356" t="str">
        <f>IF('Marks Entry'!AG158="","",'Marks Entry'!AG158)</f>
        <v/>
      </c>
      <c r="BJ156" s="357" t="str">
        <f t="shared" si="285"/>
        <v/>
      </c>
      <c r="BK156" s="380" t="str">
        <f t="shared" si="286"/>
        <v/>
      </c>
      <c r="BL156" s="356" t="str">
        <f>IF('Marks Entry'!AH158="","",'Marks Entry'!AH158)</f>
        <v/>
      </c>
      <c r="BM156" s="356" t="str">
        <f>IF('Marks Entry'!AI158="","",'Marks Entry'!AI158)</f>
        <v/>
      </c>
      <c r="BN156" s="356" t="str">
        <f t="shared" si="287"/>
        <v/>
      </c>
      <c r="BO156" s="380" t="str">
        <f t="shared" si="288"/>
        <v/>
      </c>
      <c r="BP156" s="377" t="str">
        <f>IF(AND($B156="NSO",$E156=""),"",IF(AND('Marks Entry'!AJ158="AB",'Marks Entry'!AK158="AB"),"AB",IF(AND('Marks Entry'!AJ158="ML",'Marks Entry'!AK158="ML"),"RE",IF('Marks Entry'!AJ158="","",ROUNDUP(('Marks Entry'!AJ158+'Marks Entry'!AK158)*30/100,0)))))</f>
        <v/>
      </c>
      <c r="BQ156" s="381" t="str">
        <f t="shared" si="289"/>
        <v/>
      </c>
      <c r="BR156" s="361">
        <f t="shared" si="290"/>
        <v>0</v>
      </c>
      <c r="BS156" s="361">
        <f t="shared" si="291"/>
        <v>0</v>
      </c>
      <c r="BT156" s="362" t="str">
        <f t="shared" si="292"/>
        <v/>
      </c>
      <c r="BU156" s="361" t="str">
        <f t="shared" si="293"/>
        <v/>
      </c>
      <c r="BV156" s="361" t="str">
        <f t="shared" si="294"/>
        <v/>
      </c>
      <c r="BW156" s="361" t="str">
        <f t="shared" si="295"/>
        <v/>
      </c>
      <c r="BX156" s="363" t="str">
        <f>IF('Marks Entry'!AL158="","",'Marks Entry'!AL158)</f>
        <v/>
      </c>
      <c r="BY156" s="356" t="str">
        <f>IF('Marks Entry'!AN158="","",'Marks Entry'!AN158)</f>
        <v/>
      </c>
      <c r="BZ156" s="356" t="str">
        <f>IF('Marks Entry'!AO158="","",'Marks Entry'!AO158)</f>
        <v/>
      </c>
      <c r="CA156" s="356" t="str">
        <f>IF('Marks Entry'!AP158="","",'Marks Entry'!AP158)</f>
        <v/>
      </c>
      <c r="CB156" s="357" t="str">
        <f t="shared" si="296"/>
        <v/>
      </c>
      <c r="CC156" s="380" t="str">
        <f t="shared" si="297"/>
        <v/>
      </c>
      <c r="CD156" s="356" t="str">
        <f>IF('Marks Entry'!AQ158="","",'Marks Entry'!AQ158)</f>
        <v/>
      </c>
      <c r="CE156" s="356" t="str">
        <f>IF('Marks Entry'!AR158="","",'Marks Entry'!AR158)</f>
        <v/>
      </c>
      <c r="CF156" s="356" t="str">
        <f t="shared" si="298"/>
        <v/>
      </c>
      <c r="CG156" s="380" t="str">
        <f t="shared" si="299"/>
        <v/>
      </c>
      <c r="CH156" s="377" t="str">
        <f>IF(AND($B156="NSO",$E156=""),"",IF(AND('Marks Entry'!AS158="AB",'Marks Entry'!AT158="AB"),"AB",IF(AND('Marks Entry'!AS158="ML",'Marks Entry'!AT158="ML"),"RE",IF('Marks Entry'!AS158="","",ROUNDUP(('Marks Entry'!AS158+'Marks Entry'!AT158)*30/100,0)))))</f>
        <v/>
      </c>
      <c r="CI156" s="381" t="str">
        <f t="shared" si="300"/>
        <v/>
      </c>
      <c r="CJ156" s="361">
        <f t="shared" si="301"/>
        <v>0</v>
      </c>
      <c r="CK156" s="361">
        <f t="shared" si="302"/>
        <v>0</v>
      </c>
      <c r="CL156" s="362" t="str">
        <f t="shared" si="303"/>
        <v/>
      </c>
      <c r="CM156" s="361" t="str">
        <f t="shared" si="304"/>
        <v/>
      </c>
      <c r="CN156" s="361" t="str">
        <f t="shared" si="305"/>
        <v/>
      </c>
      <c r="CO156" s="361" t="str">
        <f t="shared" si="306"/>
        <v/>
      </c>
      <c r="CP156" s="363" t="str">
        <f>IF('Marks Entry'!AU158="","",'Marks Entry'!AU158)</f>
        <v/>
      </c>
      <c r="CQ156" s="356" t="str">
        <f>IF('Marks Entry'!AW158="","",'Marks Entry'!AW158)</f>
        <v/>
      </c>
      <c r="CR156" s="356" t="str">
        <f>IF('Marks Entry'!AX158="","",'Marks Entry'!AX158)</f>
        <v/>
      </c>
      <c r="CS156" s="356" t="str">
        <f>IF('Marks Entry'!AY158="","",'Marks Entry'!AY158)</f>
        <v/>
      </c>
      <c r="CT156" s="357" t="str">
        <f t="shared" si="307"/>
        <v/>
      </c>
      <c r="CU156" s="380" t="str">
        <f t="shared" si="308"/>
        <v/>
      </c>
      <c r="CV156" s="356" t="str">
        <f>IF('Marks Entry'!AZ158="","",'Marks Entry'!AZ158)</f>
        <v/>
      </c>
      <c r="CW156" s="356" t="str">
        <f>IF('Marks Entry'!BA158="","",'Marks Entry'!BA158)</f>
        <v/>
      </c>
      <c r="CX156" s="356" t="str">
        <f t="shared" si="309"/>
        <v/>
      </c>
      <c r="CY156" s="380" t="str">
        <f t="shared" si="310"/>
        <v/>
      </c>
      <c r="CZ156" s="377" t="str">
        <f>IF(AND($B156="NSO",$E156=""),"",IF(AND('Marks Entry'!BB158="AB",'Marks Entry'!BC158="AB"),"AB",IF(AND('Marks Entry'!BB158="ML",'Marks Entry'!BC158="ML"),"RE",IF('Marks Entry'!BB158="","",ROUNDUP(('Marks Entry'!BB158+'Marks Entry'!BC158)*30/100,0)))))</f>
        <v/>
      </c>
      <c r="DA156" s="381" t="str">
        <f t="shared" si="311"/>
        <v/>
      </c>
      <c r="DB156" s="361">
        <f t="shared" si="312"/>
        <v>0</v>
      </c>
      <c r="DC156" s="361">
        <f t="shared" si="313"/>
        <v>0</v>
      </c>
      <c r="DD156" s="362" t="str">
        <f t="shared" si="314"/>
        <v/>
      </c>
      <c r="DE156" s="361" t="str">
        <f t="shared" si="315"/>
        <v/>
      </c>
      <c r="DF156" s="361" t="str">
        <f t="shared" si="316"/>
        <v/>
      </c>
      <c r="DG156" s="361" t="str">
        <f t="shared" si="317"/>
        <v/>
      </c>
      <c r="DH156" s="361">
        <f t="shared" si="318"/>
        <v>0</v>
      </c>
      <c r="DI156" s="382" t="str">
        <f t="shared" si="319"/>
        <v/>
      </c>
      <c r="DJ156" s="382" t="str">
        <f t="shared" si="320"/>
        <v/>
      </c>
      <c r="DK156" s="382" t="str">
        <f t="shared" si="321"/>
        <v/>
      </c>
      <c r="DL156" s="382" t="str">
        <f t="shared" si="322"/>
        <v/>
      </c>
      <c r="DM156" s="382" t="str">
        <f t="shared" si="323"/>
        <v/>
      </c>
      <c r="DN156" s="382" t="str">
        <f t="shared" si="324"/>
        <v/>
      </c>
      <c r="DO156" s="365">
        <f t="shared" si="325"/>
        <v>0</v>
      </c>
      <c r="DP156" s="365">
        <f t="shared" si="326"/>
        <v>0</v>
      </c>
      <c r="DQ156" s="365">
        <f t="shared" si="327"/>
        <v>0</v>
      </c>
      <c r="DR156" s="365">
        <f t="shared" si="328"/>
        <v>0</v>
      </c>
      <c r="DS156" s="365">
        <f t="shared" si="329"/>
        <v>0</v>
      </c>
      <c r="DT156" s="383" t="str">
        <f t="shared" si="330"/>
        <v/>
      </c>
      <c r="DU156" s="482" t="str">
        <f>IF('Marks Entry'!BD158="","",'Marks Entry'!BD158)</f>
        <v/>
      </c>
      <c r="DV156" s="482" t="str">
        <f>IF('Marks Entry'!BE158="","",'Marks Entry'!BE158)</f>
        <v/>
      </c>
      <c r="DW156" s="482" t="str">
        <f>IF('Marks Entry'!BF158="","",'Marks Entry'!BF158)</f>
        <v/>
      </c>
      <c r="DX156" s="384" t="str">
        <f t="shared" si="331"/>
        <v/>
      </c>
      <c r="DY156" s="356" t="str">
        <f t="shared" si="332"/>
        <v/>
      </c>
      <c r="DZ156" s="385" t="str">
        <f t="shared" si="333"/>
        <v/>
      </c>
      <c r="EA156" s="356" t="str">
        <f t="shared" si="334"/>
        <v/>
      </c>
      <c r="EB156" s="385" t="str">
        <f t="shared" si="335"/>
        <v/>
      </c>
      <c r="EC156" s="356" t="str">
        <f t="shared" si="336"/>
        <v/>
      </c>
      <c r="ED156" s="356" t="str">
        <f t="shared" si="337"/>
        <v/>
      </c>
      <c r="EE156" s="356" t="str">
        <f t="shared" si="338"/>
        <v/>
      </c>
      <c r="EF156" s="386" t="str">
        <f t="shared" si="339"/>
        <v/>
      </c>
      <c r="EG156" s="385" t="str">
        <f t="shared" si="340"/>
        <v/>
      </c>
      <c r="EH156" s="356" t="str">
        <f t="shared" si="341"/>
        <v/>
      </c>
      <c r="EI156" s="356" t="str">
        <f t="shared" si="342"/>
        <v/>
      </c>
      <c r="EJ156" s="356" t="str">
        <f t="shared" si="343"/>
        <v/>
      </c>
      <c r="EK156" s="356" t="str">
        <f t="shared" si="344"/>
        <v/>
      </c>
      <c r="EL156" s="385" t="str">
        <f t="shared" si="345"/>
        <v/>
      </c>
      <c r="EM156" s="356" t="str">
        <f t="shared" si="346"/>
        <v/>
      </c>
      <c r="EN156" s="356" t="str">
        <f t="shared" si="347"/>
        <v/>
      </c>
      <c r="EO156" s="356" t="str">
        <f t="shared" si="348"/>
        <v/>
      </c>
      <c r="EP156" s="356" t="str">
        <f t="shared" si="349"/>
        <v/>
      </c>
      <c r="EQ156" s="385" t="str">
        <f t="shared" si="350"/>
        <v/>
      </c>
      <c r="ER156" s="356" t="str">
        <f t="shared" si="351"/>
        <v/>
      </c>
      <c r="ES156" s="356" t="str">
        <f t="shared" si="352"/>
        <v/>
      </c>
      <c r="ET156" s="356" t="str">
        <f t="shared" si="353"/>
        <v/>
      </c>
      <c r="EU156" s="356" t="str">
        <f t="shared" si="354"/>
        <v/>
      </c>
      <c r="EV156" s="385" t="str">
        <f t="shared" si="355"/>
        <v/>
      </c>
      <c r="EW156" s="385" t="str">
        <f t="shared" si="356"/>
        <v/>
      </c>
      <c r="EX156" s="387" t="str">
        <f>IF('Student DATA Entry'!I153="","",'Student DATA Entry'!I153)</f>
        <v/>
      </c>
      <c r="EY156" s="388" t="str">
        <f>IF('Student DATA Entry'!J153="","",'Student DATA Entry'!J153)</f>
        <v/>
      </c>
      <c r="EZ156" s="373" t="str">
        <f t="shared" si="357"/>
        <v xml:space="preserve">      </v>
      </c>
      <c r="FA156" s="373" t="str">
        <f t="shared" si="358"/>
        <v xml:space="preserve">      </v>
      </c>
      <c r="FB156" s="373" t="str">
        <f t="shared" si="359"/>
        <v xml:space="preserve">      </v>
      </c>
      <c r="FC156" s="373" t="str">
        <f t="shared" si="360"/>
        <v xml:space="preserve">              </v>
      </c>
      <c r="FD156" s="373" t="str">
        <f t="shared" si="361"/>
        <v xml:space="preserve"> </v>
      </c>
      <c r="FE156" s="484" t="str">
        <f t="shared" si="362"/>
        <v/>
      </c>
      <c r="FF156" s="390" t="str">
        <f t="shared" si="363"/>
        <v/>
      </c>
      <c r="FG156" s="483" t="str">
        <f t="shared" si="364"/>
        <v/>
      </c>
      <c r="FH156" s="392" t="str">
        <f t="shared" si="253"/>
        <v/>
      </c>
      <c r="FI156" s="482" t="str">
        <f t="shared" si="365"/>
        <v/>
      </c>
    </row>
    <row r="157" spans="1:165" s="393" customFormat="1" ht="22" customHeight="1">
      <c r="A157" s="375">
        <v>152</v>
      </c>
      <c r="B157" s="376" t="str">
        <f>IF('Marks Entry'!B159="","",VALUE('Marks Entry'!B159))</f>
        <v/>
      </c>
      <c r="C157" s="377" t="str">
        <f>IF('Marks Entry'!C159="","",'Marks Entry'!C159)</f>
        <v/>
      </c>
      <c r="D157" s="378" t="str">
        <f>IF('Marks Entry'!D159="","",'Marks Entry'!D159)</f>
        <v/>
      </c>
      <c r="E157" s="379" t="str">
        <f>IF('Marks Entry'!E159="","",'Marks Entry'!E159)</f>
        <v/>
      </c>
      <c r="F157" s="379" t="str">
        <f>IF('Marks Entry'!F159="","",'Marks Entry'!F159)</f>
        <v/>
      </c>
      <c r="G157" s="379" t="str">
        <f>IF('Marks Entry'!G159="","",'Marks Entry'!G159)</f>
        <v/>
      </c>
      <c r="H157" s="356" t="str">
        <f>IF('Marks Entry'!H159="","",'Marks Entry'!H159)</f>
        <v/>
      </c>
      <c r="I157" s="356" t="str">
        <f>IF('Marks Entry'!I159="","",'Marks Entry'!I159)</f>
        <v/>
      </c>
      <c r="J157" s="356" t="str">
        <f>IF('Marks Entry'!J159="","",'Marks Entry'!J159)</f>
        <v/>
      </c>
      <c r="K157" s="356" t="str">
        <f>IF('Marks Entry'!K159="","",'Marks Entry'!K159)</f>
        <v/>
      </c>
      <c r="L157" s="356" t="str">
        <f>IF('Marks Entry'!L159="","",'Marks Entry'!L159)</f>
        <v/>
      </c>
      <c r="M157" s="357" t="str">
        <f t="shared" si="254"/>
        <v/>
      </c>
      <c r="N157" s="380" t="str">
        <f t="shared" si="255"/>
        <v/>
      </c>
      <c r="O157" s="356" t="str">
        <f>IF('Marks Entry'!M159="","",'Marks Entry'!M159)</f>
        <v/>
      </c>
      <c r="P157" s="380" t="str">
        <f t="shared" si="256"/>
        <v/>
      </c>
      <c r="Q157" s="377" t="str">
        <f>IF(AND($B157="NSO",$E157="",O157=""),"",IF(AND('Marks Entry'!N159="AB"),"AB",IF(AND('Marks Entry'!N159="ML"),"RE",IF('Marks Entry'!N159="","",ROUNDUP('Marks Entry'!N159*30/100,0)))))</f>
        <v/>
      </c>
      <c r="R157" s="381" t="str">
        <f t="shared" si="257"/>
        <v/>
      </c>
      <c r="S157" s="361">
        <f t="shared" si="258"/>
        <v>0</v>
      </c>
      <c r="T157" s="361">
        <f t="shared" si="259"/>
        <v>0</v>
      </c>
      <c r="U157" s="362" t="str">
        <f t="shared" si="260"/>
        <v/>
      </c>
      <c r="V157" s="361" t="str">
        <f t="shared" si="261"/>
        <v/>
      </c>
      <c r="W157" s="361" t="str">
        <f t="shared" si="262"/>
        <v/>
      </c>
      <c r="X157" s="361" t="str">
        <f t="shared" si="263"/>
        <v/>
      </c>
      <c r="Y157" s="356" t="str">
        <f>IF('Marks Entry'!O159="","",'Marks Entry'!O159)</f>
        <v/>
      </c>
      <c r="Z157" s="356" t="str">
        <f>IF('Marks Entry'!P159="","",'Marks Entry'!P159)</f>
        <v/>
      </c>
      <c r="AA157" s="356" t="str">
        <f>IF('Marks Entry'!Q159="","",'Marks Entry'!Q159)</f>
        <v/>
      </c>
      <c r="AB157" s="357" t="str">
        <f t="shared" si="264"/>
        <v/>
      </c>
      <c r="AC157" s="380" t="str">
        <f t="shared" si="265"/>
        <v/>
      </c>
      <c r="AD157" s="356" t="str">
        <f>IF('Marks Entry'!R159="","",'Marks Entry'!R159)</f>
        <v/>
      </c>
      <c r="AE157" s="380" t="str">
        <f t="shared" si="266"/>
        <v/>
      </c>
      <c r="AF157" s="377" t="str">
        <f>IF(AND($B157="NSO",$E157=""),"",IF(AND('Marks Entry'!S159="AB"),"AB",IF(AND('Marks Entry'!S159="ML"),"RE",IF('Marks Entry'!S159="","",ROUNDUP('Marks Entry'!S159*30/100,0)))))</f>
        <v/>
      </c>
      <c r="AG157" s="381" t="str">
        <f t="shared" si="267"/>
        <v/>
      </c>
      <c r="AH157" s="361">
        <f t="shared" si="268"/>
        <v>0</v>
      </c>
      <c r="AI157" s="361">
        <f t="shared" si="269"/>
        <v>0</v>
      </c>
      <c r="AJ157" s="362" t="str">
        <f t="shared" si="270"/>
        <v/>
      </c>
      <c r="AK157" s="361" t="str">
        <f t="shared" si="271"/>
        <v/>
      </c>
      <c r="AL157" s="361" t="str">
        <f t="shared" si="272"/>
        <v/>
      </c>
      <c r="AM157" s="361" t="str">
        <f t="shared" si="273"/>
        <v/>
      </c>
      <c r="AN157" s="363" t="str">
        <f>IF('Marks Entry'!T159="","",'Marks Entry'!T159)</f>
        <v/>
      </c>
      <c r="AO157" s="356" t="str">
        <f>IF('Marks Entry'!V159="","",'Marks Entry'!V159)</f>
        <v/>
      </c>
      <c r="AP157" s="356" t="str">
        <f>IF('Marks Entry'!W159="","",'Marks Entry'!W159)</f>
        <v/>
      </c>
      <c r="AQ157" s="356" t="str">
        <f>IF('Marks Entry'!X159="","",'Marks Entry'!X159)</f>
        <v/>
      </c>
      <c r="AR157" s="357" t="str">
        <f t="shared" si="274"/>
        <v/>
      </c>
      <c r="AS157" s="380" t="str">
        <f t="shared" si="275"/>
        <v/>
      </c>
      <c r="AT157" s="356" t="str">
        <f>IF('Marks Entry'!Y159="","",'Marks Entry'!Y159)</f>
        <v/>
      </c>
      <c r="AU157" s="356" t="str">
        <f>IF('Marks Entry'!Z159="","",'Marks Entry'!Z159)</f>
        <v/>
      </c>
      <c r="AV157" s="356" t="str">
        <f t="shared" si="276"/>
        <v/>
      </c>
      <c r="AW157" s="380" t="str">
        <f t="shared" si="277"/>
        <v/>
      </c>
      <c r="AX157" s="377" t="str">
        <f>IF(AND($B157="NSO",$E157=""),"",IF(AND('Marks Entry'!AA159="AB",'Marks Entry'!AB159="AB"),"AB",IF(AND('Marks Entry'!AA159="ML",'Marks Entry'!AB159="ML"),"RE",IF('Marks Entry'!AA159="","",ROUNDUP(('Marks Entry'!AA159+'Marks Entry'!AB159)*30/100,0)))))</f>
        <v/>
      </c>
      <c r="AY157" s="381" t="str">
        <f t="shared" si="278"/>
        <v/>
      </c>
      <c r="AZ157" s="361">
        <f t="shared" si="279"/>
        <v>0</v>
      </c>
      <c r="BA157" s="361">
        <f t="shared" si="280"/>
        <v>0</v>
      </c>
      <c r="BB157" s="362" t="str">
        <f t="shared" si="281"/>
        <v/>
      </c>
      <c r="BC157" s="361" t="str">
        <f t="shared" si="282"/>
        <v/>
      </c>
      <c r="BD157" s="361" t="str">
        <f t="shared" si="283"/>
        <v/>
      </c>
      <c r="BE157" s="361" t="str">
        <f t="shared" si="284"/>
        <v/>
      </c>
      <c r="BF157" s="363" t="str">
        <f>IF('Marks Entry'!AC159="","",'Marks Entry'!AC159)</f>
        <v/>
      </c>
      <c r="BG157" s="356" t="str">
        <f>IF('Marks Entry'!AE159="","",'Marks Entry'!AE159)</f>
        <v/>
      </c>
      <c r="BH157" s="356" t="str">
        <f>IF('Marks Entry'!AF159="","",'Marks Entry'!AF159)</f>
        <v/>
      </c>
      <c r="BI157" s="356" t="str">
        <f>IF('Marks Entry'!AG159="","",'Marks Entry'!AG159)</f>
        <v/>
      </c>
      <c r="BJ157" s="357" t="str">
        <f t="shared" si="285"/>
        <v/>
      </c>
      <c r="BK157" s="380" t="str">
        <f t="shared" si="286"/>
        <v/>
      </c>
      <c r="BL157" s="356" t="str">
        <f>IF('Marks Entry'!AH159="","",'Marks Entry'!AH159)</f>
        <v/>
      </c>
      <c r="BM157" s="356" t="str">
        <f>IF('Marks Entry'!AI159="","",'Marks Entry'!AI159)</f>
        <v/>
      </c>
      <c r="BN157" s="356" t="str">
        <f t="shared" si="287"/>
        <v/>
      </c>
      <c r="BO157" s="380" t="str">
        <f t="shared" si="288"/>
        <v/>
      </c>
      <c r="BP157" s="377" t="str">
        <f>IF(AND($B157="NSO",$E157=""),"",IF(AND('Marks Entry'!AJ159="AB",'Marks Entry'!AK159="AB"),"AB",IF(AND('Marks Entry'!AJ159="ML",'Marks Entry'!AK159="ML"),"RE",IF('Marks Entry'!AJ159="","",ROUNDUP(('Marks Entry'!AJ159+'Marks Entry'!AK159)*30/100,0)))))</f>
        <v/>
      </c>
      <c r="BQ157" s="381" t="str">
        <f t="shared" si="289"/>
        <v/>
      </c>
      <c r="BR157" s="361">
        <f t="shared" si="290"/>
        <v>0</v>
      </c>
      <c r="BS157" s="361">
        <f t="shared" si="291"/>
        <v>0</v>
      </c>
      <c r="BT157" s="362" t="str">
        <f t="shared" si="292"/>
        <v/>
      </c>
      <c r="BU157" s="361" t="str">
        <f t="shared" si="293"/>
        <v/>
      </c>
      <c r="BV157" s="361" t="str">
        <f t="shared" si="294"/>
        <v/>
      </c>
      <c r="BW157" s="361" t="str">
        <f t="shared" si="295"/>
        <v/>
      </c>
      <c r="BX157" s="363" t="str">
        <f>IF('Marks Entry'!AL159="","",'Marks Entry'!AL159)</f>
        <v/>
      </c>
      <c r="BY157" s="356" t="str">
        <f>IF('Marks Entry'!AN159="","",'Marks Entry'!AN159)</f>
        <v/>
      </c>
      <c r="BZ157" s="356" t="str">
        <f>IF('Marks Entry'!AO159="","",'Marks Entry'!AO159)</f>
        <v/>
      </c>
      <c r="CA157" s="356" t="str">
        <f>IF('Marks Entry'!AP159="","",'Marks Entry'!AP159)</f>
        <v/>
      </c>
      <c r="CB157" s="357" t="str">
        <f t="shared" si="296"/>
        <v/>
      </c>
      <c r="CC157" s="380" t="str">
        <f t="shared" si="297"/>
        <v/>
      </c>
      <c r="CD157" s="356" t="str">
        <f>IF('Marks Entry'!AQ159="","",'Marks Entry'!AQ159)</f>
        <v/>
      </c>
      <c r="CE157" s="356" t="str">
        <f>IF('Marks Entry'!AR159="","",'Marks Entry'!AR159)</f>
        <v/>
      </c>
      <c r="CF157" s="356" t="str">
        <f t="shared" si="298"/>
        <v/>
      </c>
      <c r="CG157" s="380" t="str">
        <f t="shared" si="299"/>
        <v/>
      </c>
      <c r="CH157" s="377" t="str">
        <f>IF(AND($B157="NSO",$E157=""),"",IF(AND('Marks Entry'!AS159="AB",'Marks Entry'!AT159="AB"),"AB",IF(AND('Marks Entry'!AS159="ML",'Marks Entry'!AT159="ML"),"RE",IF('Marks Entry'!AS159="","",ROUNDUP(('Marks Entry'!AS159+'Marks Entry'!AT159)*30/100,0)))))</f>
        <v/>
      </c>
      <c r="CI157" s="381" t="str">
        <f t="shared" si="300"/>
        <v/>
      </c>
      <c r="CJ157" s="361">
        <f t="shared" si="301"/>
        <v>0</v>
      </c>
      <c r="CK157" s="361">
        <f t="shared" si="302"/>
        <v>0</v>
      </c>
      <c r="CL157" s="362" t="str">
        <f t="shared" si="303"/>
        <v/>
      </c>
      <c r="CM157" s="361" t="str">
        <f t="shared" si="304"/>
        <v/>
      </c>
      <c r="CN157" s="361" t="str">
        <f t="shared" si="305"/>
        <v/>
      </c>
      <c r="CO157" s="361" t="str">
        <f t="shared" si="306"/>
        <v/>
      </c>
      <c r="CP157" s="363" t="str">
        <f>IF('Marks Entry'!AU159="","",'Marks Entry'!AU159)</f>
        <v/>
      </c>
      <c r="CQ157" s="356" t="str">
        <f>IF('Marks Entry'!AW159="","",'Marks Entry'!AW159)</f>
        <v/>
      </c>
      <c r="CR157" s="356" t="str">
        <f>IF('Marks Entry'!AX159="","",'Marks Entry'!AX159)</f>
        <v/>
      </c>
      <c r="CS157" s="356" t="str">
        <f>IF('Marks Entry'!AY159="","",'Marks Entry'!AY159)</f>
        <v/>
      </c>
      <c r="CT157" s="357" t="str">
        <f t="shared" si="307"/>
        <v/>
      </c>
      <c r="CU157" s="380" t="str">
        <f t="shared" si="308"/>
        <v/>
      </c>
      <c r="CV157" s="356" t="str">
        <f>IF('Marks Entry'!AZ159="","",'Marks Entry'!AZ159)</f>
        <v/>
      </c>
      <c r="CW157" s="356" t="str">
        <f>IF('Marks Entry'!BA159="","",'Marks Entry'!BA159)</f>
        <v/>
      </c>
      <c r="CX157" s="356" t="str">
        <f t="shared" si="309"/>
        <v/>
      </c>
      <c r="CY157" s="380" t="str">
        <f t="shared" si="310"/>
        <v/>
      </c>
      <c r="CZ157" s="377" t="str">
        <f>IF(AND($B157="NSO",$E157=""),"",IF(AND('Marks Entry'!BB159="AB",'Marks Entry'!BC159="AB"),"AB",IF(AND('Marks Entry'!BB159="ML",'Marks Entry'!BC159="ML"),"RE",IF('Marks Entry'!BB159="","",ROUNDUP(('Marks Entry'!BB159+'Marks Entry'!BC159)*30/100,0)))))</f>
        <v/>
      </c>
      <c r="DA157" s="381" t="str">
        <f t="shared" si="311"/>
        <v/>
      </c>
      <c r="DB157" s="361">
        <f t="shared" si="312"/>
        <v>0</v>
      </c>
      <c r="DC157" s="361">
        <f t="shared" si="313"/>
        <v>0</v>
      </c>
      <c r="DD157" s="362" t="str">
        <f t="shared" si="314"/>
        <v/>
      </c>
      <c r="DE157" s="361" t="str">
        <f t="shared" si="315"/>
        <v/>
      </c>
      <c r="DF157" s="361" t="str">
        <f t="shared" si="316"/>
        <v/>
      </c>
      <c r="DG157" s="361" t="str">
        <f t="shared" si="317"/>
        <v/>
      </c>
      <c r="DH157" s="361">
        <f t="shared" si="318"/>
        <v>0</v>
      </c>
      <c r="DI157" s="382" t="str">
        <f t="shared" si="319"/>
        <v/>
      </c>
      <c r="DJ157" s="382" t="str">
        <f t="shared" si="320"/>
        <v/>
      </c>
      <c r="DK157" s="382" t="str">
        <f t="shared" si="321"/>
        <v/>
      </c>
      <c r="DL157" s="382" t="str">
        <f t="shared" si="322"/>
        <v/>
      </c>
      <c r="DM157" s="382" t="str">
        <f t="shared" si="323"/>
        <v/>
      </c>
      <c r="DN157" s="382" t="str">
        <f t="shared" si="324"/>
        <v/>
      </c>
      <c r="DO157" s="365">
        <f t="shared" si="325"/>
        <v>0</v>
      </c>
      <c r="DP157" s="365">
        <f t="shared" si="326"/>
        <v>0</v>
      </c>
      <c r="DQ157" s="365">
        <f t="shared" si="327"/>
        <v>0</v>
      </c>
      <c r="DR157" s="365">
        <f t="shared" si="328"/>
        <v>0</v>
      </c>
      <c r="DS157" s="365">
        <f t="shared" si="329"/>
        <v>0</v>
      </c>
      <c r="DT157" s="383" t="str">
        <f t="shared" si="330"/>
        <v/>
      </c>
      <c r="DU157" s="482" t="str">
        <f>IF('Marks Entry'!BD159="","",'Marks Entry'!BD159)</f>
        <v/>
      </c>
      <c r="DV157" s="482" t="str">
        <f>IF('Marks Entry'!BE159="","",'Marks Entry'!BE159)</f>
        <v/>
      </c>
      <c r="DW157" s="482" t="str">
        <f>IF('Marks Entry'!BF159="","",'Marks Entry'!BF159)</f>
        <v/>
      </c>
      <c r="DX157" s="384" t="str">
        <f t="shared" si="331"/>
        <v/>
      </c>
      <c r="DY157" s="356" t="str">
        <f t="shared" si="332"/>
        <v/>
      </c>
      <c r="DZ157" s="385" t="str">
        <f t="shared" si="333"/>
        <v/>
      </c>
      <c r="EA157" s="356" t="str">
        <f t="shared" si="334"/>
        <v/>
      </c>
      <c r="EB157" s="385" t="str">
        <f t="shared" si="335"/>
        <v/>
      </c>
      <c r="EC157" s="356" t="str">
        <f t="shared" si="336"/>
        <v/>
      </c>
      <c r="ED157" s="356" t="str">
        <f t="shared" si="337"/>
        <v/>
      </c>
      <c r="EE157" s="356" t="str">
        <f t="shared" si="338"/>
        <v/>
      </c>
      <c r="EF157" s="386" t="str">
        <f t="shared" si="339"/>
        <v/>
      </c>
      <c r="EG157" s="385" t="str">
        <f t="shared" si="340"/>
        <v/>
      </c>
      <c r="EH157" s="356" t="str">
        <f t="shared" si="341"/>
        <v/>
      </c>
      <c r="EI157" s="356" t="str">
        <f t="shared" si="342"/>
        <v/>
      </c>
      <c r="EJ157" s="356" t="str">
        <f t="shared" si="343"/>
        <v/>
      </c>
      <c r="EK157" s="356" t="str">
        <f t="shared" si="344"/>
        <v/>
      </c>
      <c r="EL157" s="385" t="str">
        <f t="shared" si="345"/>
        <v/>
      </c>
      <c r="EM157" s="356" t="str">
        <f t="shared" si="346"/>
        <v/>
      </c>
      <c r="EN157" s="356" t="str">
        <f t="shared" si="347"/>
        <v/>
      </c>
      <c r="EO157" s="356" t="str">
        <f t="shared" si="348"/>
        <v/>
      </c>
      <c r="EP157" s="356" t="str">
        <f t="shared" si="349"/>
        <v/>
      </c>
      <c r="EQ157" s="385" t="str">
        <f t="shared" si="350"/>
        <v/>
      </c>
      <c r="ER157" s="356" t="str">
        <f t="shared" si="351"/>
        <v/>
      </c>
      <c r="ES157" s="356" t="str">
        <f t="shared" si="352"/>
        <v/>
      </c>
      <c r="ET157" s="356" t="str">
        <f t="shared" si="353"/>
        <v/>
      </c>
      <c r="EU157" s="356" t="str">
        <f t="shared" si="354"/>
        <v/>
      </c>
      <c r="EV157" s="385" t="str">
        <f t="shared" si="355"/>
        <v/>
      </c>
      <c r="EW157" s="385" t="str">
        <f t="shared" si="356"/>
        <v/>
      </c>
      <c r="EX157" s="387" t="str">
        <f>IF('Student DATA Entry'!I154="","",'Student DATA Entry'!I154)</f>
        <v/>
      </c>
      <c r="EY157" s="388" t="str">
        <f>IF('Student DATA Entry'!J154="","",'Student DATA Entry'!J154)</f>
        <v/>
      </c>
      <c r="EZ157" s="373" t="str">
        <f t="shared" si="357"/>
        <v xml:space="preserve">      </v>
      </c>
      <c r="FA157" s="373" t="str">
        <f t="shared" si="358"/>
        <v xml:space="preserve">      </v>
      </c>
      <c r="FB157" s="373" t="str">
        <f t="shared" si="359"/>
        <v xml:space="preserve">      </v>
      </c>
      <c r="FC157" s="373" t="str">
        <f t="shared" si="360"/>
        <v xml:space="preserve">              </v>
      </c>
      <c r="FD157" s="373" t="str">
        <f t="shared" si="361"/>
        <v xml:space="preserve"> </v>
      </c>
      <c r="FE157" s="484" t="str">
        <f t="shared" si="362"/>
        <v/>
      </c>
      <c r="FF157" s="390" t="str">
        <f t="shared" si="363"/>
        <v/>
      </c>
      <c r="FG157" s="483" t="str">
        <f t="shared" si="364"/>
        <v/>
      </c>
      <c r="FH157" s="392" t="str">
        <f t="shared" si="253"/>
        <v/>
      </c>
      <c r="FI157" s="482" t="str">
        <f t="shared" si="365"/>
        <v/>
      </c>
    </row>
    <row r="158" spans="1:165" s="393" customFormat="1" ht="22" customHeight="1">
      <c r="A158" s="375">
        <v>153</v>
      </c>
      <c r="B158" s="376" t="str">
        <f>IF('Marks Entry'!B160="","",VALUE('Marks Entry'!B160))</f>
        <v/>
      </c>
      <c r="C158" s="377" t="str">
        <f>IF('Marks Entry'!C160="","",'Marks Entry'!C160)</f>
        <v/>
      </c>
      <c r="D158" s="378" t="str">
        <f>IF('Marks Entry'!D160="","",'Marks Entry'!D160)</f>
        <v/>
      </c>
      <c r="E158" s="379" t="str">
        <f>IF('Marks Entry'!E160="","",'Marks Entry'!E160)</f>
        <v/>
      </c>
      <c r="F158" s="379" t="str">
        <f>IF('Marks Entry'!F160="","",'Marks Entry'!F160)</f>
        <v/>
      </c>
      <c r="G158" s="379" t="str">
        <f>IF('Marks Entry'!G160="","",'Marks Entry'!G160)</f>
        <v/>
      </c>
      <c r="H158" s="356" t="str">
        <f>IF('Marks Entry'!H160="","",'Marks Entry'!H160)</f>
        <v/>
      </c>
      <c r="I158" s="356" t="str">
        <f>IF('Marks Entry'!I160="","",'Marks Entry'!I160)</f>
        <v/>
      </c>
      <c r="J158" s="356" t="str">
        <f>IF('Marks Entry'!J160="","",'Marks Entry'!J160)</f>
        <v/>
      </c>
      <c r="K158" s="356" t="str">
        <f>IF('Marks Entry'!K160="","",'Marks Entry'!K160)</f>
        <v/>
      </c>
      <c r="L158" s="356" t="str">
        <f>IF('Marks Entry'!L160="","",'Marks Entry'!L160)</f>
        <v/>
      </c>
      <c r="M158" s="357" t="str">
        <f t="shared" si="254"/>
        <v/>
      </c>
      <c r="N158" s="380" t="str">
        <f t="shared" si="255"/>
        <v/>
      </c>
      <c r="O158" s="356" t="str">
        <f>IF('Marks Entry'!M160="","",'Marks Entry'!M160)</f>
        <v/>
      </c>
      <c r="P158" s="380" t="str">
        <f t="shared" si="256"/>
        <v/>
      </c>
      <c r="Q158" s="377" t="str">
        <f>IF(AND($B158="NSO",$E158="",O158=""),"",IF(AND('Marks Entry'!N160="AB"),"AB",IF(AND('Marks Entry'!N160="ML"),"RE",IF('Marks Entry'!N160="","",ROUNDUP('Marks Entry'!N160*30/100,0)))))</f>
        <v/>
      </c>
      <c r="R158" s="381" t="str">
        <f t="shared" si="257"/>
        <v/>
      </c>
      <c r="S158" s="361">
        <f t="shared" si="258"/>
        <v>0</v>
      </c>
      <c r="T158" s="361">
        <f t="shared" si="259"/>
        <v>0</v>
      </c>
      <c r="U158" s="362" t="str">
        <f t="shared" si="260"/>
        <v/>
      </c>
      <c r="V158" s="361" t="str">
        <f t="shared" si="261"/>
        <v/>
      </c>
      <c r="W158" s="361" t="str">
        <f t="shared" si="262"/>
        <v/>
      </c>
      <c r="X158" s="361" t="str">
        <f t="shared" si="263"/>
        <v/>
      </c>
      <c r="Y158" s="356" t="str">
        <f>IF('Marks Entry'!O160="","",'Marks Entry'!O160)</f>
        <v/>
      </c>
      <c r="Z158" s="356" t="str">
        <f>IF('Marks Entry'!P160="","",'Marks Entry'!P160)</f>
        <v/>
      </c>
      <c r="AA158" s="356" t="str">
        <f>IF('Marks Entry'!Q160="","",'Marks Entry'!Q160)</f>
        <v/>
      </c>
      <c r="AB158" s="357" t="str">
        <f t="shared" si="264"/>
        <v/>
      </c>
      <c r="AC158" s="380" t="str">
        <f t="shared" si="265"/>
        <v/>
      </c>
      <c r="AD158" s="356" t="str">
        <f>IF('Marks Entry'!R160="","",'Marks Entry'!R160)</f>
        <v/>
      </c>
      <c r="AE158" s="380" t="str">
        <f t="shared" si="266"/>
        <v/>
      </c>
      <c r="AF158" s="377" t="str">
        <f>IF(AND($B158="NSO",$E158=""),"",IF(AND('Marks Entry'!S160="AB"),"AB",IF(AND('Marks Entry'!S160="ML"),"RE",IF('Marks Entry'!S160="","",ROUNDUP('Marks Entry'!S160*30/100,0)))))</f>
        <v/>
      </c>
      <c r="AG158" s="381" t="str">
        <f t="shared" si="267"/>
        <v/>
      </c>
      <c r="AH158" s="361">
        <f t="shared" si="268"/>
        <v>0</v>
      </c>
      <c r="AI158" s="361">
        <f t="shared" si="269"/>
        <v>0</v>
      </c>
      <c r="AJ158" s="362" t="str">
        <f t="shared" si="270"/>
        <v/>
      </c>
      <c r="AK158" s="361" t="str">
        <f t="shared" si="271"/>
        <v/>
      </c>
      <c r="AL158" s="361" t="str">
        <f t="shared" si="272"/>
        <v/>
      </c>
      <c r="AM158" s="361" t="str">
        <f t="shared" si="273"/>
        <v/>
      </c>
      <c r="AN158" s="363" t="str">
        <f>IF('Marks Entry'!T160="","",'Marks Entry'!T160)</f>
        <v/>
      </c>
      <c r="AO158" s="356" t="str">
        <f>IF('Marks Entry'!V160="","",'Marks Entry'!V160)</f>
        <v/>
      </c>
      <c r="AP158" s="356" t="str">
        <f>IF('Marks Entry'!W160="","",'Marks Entry'!W160)</f>
        <v/>
      </c>
      <c r="AQ158" s="356" t="str">
        <f>IF('Marks Entry'!X160="","",'Marks Entry'!X160)</f>
        <v/>
      </c>
      <c r="AR158" s="357" t="str">
        <f t="shared" si="274"/>
        <v/>
      </c>
      <c r="AS158" s="380" t="str">
        <f t="shared" si="275"/>
        <v/>
      </c>
      <c r="AT158" s="356" t="str">
        <f>IF('Marks Entry'!Y160="","",'Marks Entry'!Y160)</f>
        <v/>
      </c>
      <c r="AU158" s="356" t="str">
        <f>IF('Marks Entry'!Z160="","",'Marks Entry'!Z160)</f>
        <v/>
      </c>
      <c r="AV158" s="356" t="str">
        <f t="shared" si="276"/>
        <v/>
      </c>
      <c r="AW158" s="380" t="str">
        <f t="shared" si="277"/>
        <v/>
      </c>
      <c r="AX158" s="377" t="str">
        <f>IF(AND($B158="NSO",$E158=""),"",IF(AND('Marks Entry'!AA160="AB",'Marks Entry'!AB160="AB"),"AB",IF(AND('Marks Entry'!AA160="ML",'Marks Entry'!AB160="ML"),"RE",IF('Marks Entry'!AA160="","",ROUNDUP(('Marks Entry'!AA160+'Marks Entry'!AB160)*30/100,0)))))</f>
        <v/>
      </c>
      <c r="AY158" s="381" t="str">
        <f t="shared" si="278"/>
        <v/>
      </c>
      <c r="AZ158" s="361">
        <f t="shared" si="279"/>
        <v>0</v>
      </c>
      <c r="BA158" s="361">
        <f t="shared" si="280"/>
        <v>0</v>
      </c>
      <c r="BB158" s="362" t="str">
        <f t="shared" si="281"/>
        <v/>
      </c>
      <c r="BC158" s="361" t="str">
        <f t="shared" si="282"/>
        <v/>
      </c>
      <c r="BD158" s="361" t="str">
        <f t="shared" si="283"/>
        <v/>
      </c>
      <c r="BE158" s="361" t="str">
        <f t="shared" si="284"/>
        <v/>
      </c>
      <c r="BF158" s="363" t="str">
        <f>IF('Marks Entry'!AC160="","",'Marks Entry'!AC160)</f>
        <v/>
      </c>
      <c r="BG158" s="356" t="str">
        <f>IF('Marks Entry'!AE160="","",'Marks Entry'!AE160)</f>
        <v/>
      </c>
      <c r="BH158" s="356" t="str">
        <f>IF('Marks Entry'!AF160="","",'Marks Entry'!AF160)</f>
        <v/>
      </c>
      <c r="BI158" s="356" t="str">
        <f>IF('Marks Entry'!AG160="","",'Marks Entry'!AG160)</f>
        <v/>
      </c>
      <c r="BJ158" s="357" t="str">
        <f t="shared" si="285"/>
        <v/>
      </c>
      <c r="BK158" s="380" t="str">
        <f t="shared" si="286"/>
        <v/>
      </c>
      <c r="BL158" s="356" t="str">
        <f>IF('Marks Entry'!AH160="","",'Marks Entry'!AH160)</f>
        <v/>
      </c>
      <c r="BM158" s="356" t="str">
        <f>IF('Marks Entry'!AI160="","",'Marks Entry'!AI160)</f>
        <v/>
      </c>
      <c r="BN158" s="356" t="str">
        <f t="shared" si="287"/>
        <v/>
      </c>
      <c r="BO158" s="380" t="str">
        <f t="shared" si="288"/>
        <v/>
      </c>
      <c r="BP158" s="377" t="str">
        <f>IF(AND($B158="NSO",$E158=""),"",IF(AND('Marks Entry'!AJ160="AB",'Marks Entry'!AK160="AB"),"AB",IF(AND('Marks Entry'!AJ160="ML",'Marks Entry'!AK160="ML"),"RE",IF('Marks Entry'!AJ160="","",ROUNDUP(('Marks Entry'!AJ160+'Marks Entry'!AK160)*30/100,0)))))</f>
        <v/>
      </c>
      <c r="BQ158" s="381" t="str">
        <f t="shared" si="289"/>
        <v/>
      </c>
      <c r="BR158" s="361">
        <f t="shared" si="290"/>
        <v>0</v>
      </c>
      <c r="BS158" s="361">
        <f t="shared" si="291"/>
        <v>0</v>
      </c>
      <c r="BT158" s="362" t="str">
        <f t="shared" si="292"/>
        <v/>
      </c>
      <c r="BU158" s="361" t="str">
        <f t="shared" si="293"/>
        <v/>
      </c>
      <c r="BV158" s="361" t="str">
        <f t="shared" si="294"/>
        <v/>
      </c>
      <c r="BW158" s="361" t="str">
        <f t="shared" si="295"/>
        <v/>
      </c>
      <c r="BX158" s="363" t="str">
        <f>IF('Marks Entry'!AL160="","",'Marks Entry'!AL160)</f>
        <v/>
      </c>
      <c r="BY158" s="356" t="str">
        <f>IF('Marks Entry'!AN160="","",'Marks Entry'!AN160)</f>
        <v/>
      </c>
      <c r="BZ158" s="356" t="str">
        <f>IF('Marks Entry'!AO160="","",'Marks Entry'!AO160)</f>
        <v/>
      </c>
      <c r="CA158" s="356" t="str">
        <f>IF('Marks Entry'!AP160="","",'Marks Entry'!AP160)</f>
        <v/>
      </c>
      <c r="CB158" s="357" t="str">
        <f t="shared" si="296"/>
        <v/>
      </c>
      <c r="CC158" s="380" t="str">
        <f t="shared" si="297"/>
        <v/>
      </c>
      <c r="CD158" s="356" t="str">
        <f>IF('Marks Entry'!AQ160="","",'Marks Entry'!AQ160)</f>
        <v/>
      </c>
      <c r="CE158" s="356" t="str">
        <f>IF('Marks Entry'!AR160="","",'Marks Entry'!AR160)</f>
        <v/>
      </c>
      <c r="CF158" s="356" t="str">
        <f t="shared" si="298"/>
        <v/>
      </c>
      <c r="CG158" s="380" t="str">
        <f t="shared" si="299"/>
        <v/>
      </c>
      <c r="CH158" s="377" t="str">
        <f>IF(AND($B158="NSO",$E158=""),"",IF(AND('Marks Entry'!AS160="AB",'Marks Entry'!AT160="AB"),"AB",IF(AND('Marks Entry'!AS160="ML",'Marks Entry'!AT160="ML"),"RE",IF('Marks Entry'!AS160="","",ROUNDUP(('Marks Entry'!AS160+'Marks Entry'!AT160)*30/100,0)))))</f>
        <v/>
      </c>
      <c r="CI158" s="381" t="str">
        <f t="shared" si="300"/>
        <v/>
      </c>
      <c r="CJ158" s="361">
        <f t="shared" si="301"/>
        <v>0</v>
      </c>
      <c r="CK158" s="361">
        <f t="shared" si="302"/>
        <v>0</v>
      </c>
      <c r="CL158" s="362" t="str">
        <f t="shared" si="303"/>
        <v/>
      </c>
      <c r="CM158" s="361" t="str">
        <f t="shared" si="304"/>
        <v/>
      </c>
      <c r="CN158" s="361" t="str">
        <f t="shared" si="305"/>
        <v/>
      </c>
      <c r="CO158" s="361" t="str">
        <f t="shared" si="306"/>
        <v/>
      </c>
      <c r="CP158" s="363" t="str">
        <f>IF('Marks Entry'!AU160="","",'Marks Entry'!AU160)</f>
        <v/>
      </c>
      <c r="CQ158" s="356" t="str">
        <f>IF('Marks Entry'!AW160="","",'Marks Entry'!AW160)</f>
        <v/>
      </c>
      <c r="CR158" s="356" t="str">
        <f>IF('Marks Entry'!AX160="","",'Marks Entry'!AX160)</f>
        <v/>
      </c>
      <c r="CS158" s="356" t="str">
        <f>IF('Marks Entry'!AY160="","",'Marks Entry'!AY160)</f>
        <v/>
      </c>
      <c r="CT158" s="357" t="str">
        <f t="shared" si="307"/>
        <v/>
      </c>
      <c r="CU158" s="380" t="str">
        <f t="shared" si="308"/>
        <v/>
      </c>
      <c r="CV158" s="356" t="str">
        <f>IF('Marks Entry'!AZ160="","",'Marks Entry'!AZ160)</f>
        <v/>
      </c>
      <c r="CW158" s="356" t="str">
        <f>IF('Marks Entry'!BA160="","",'Marks Entry'!BA160)</f>
        <v/>
      </c>
      <c r="CX158" s="356" t="str">
        <f t="shared" si="309"/>
        <v/>
      </c>
      <c r="CY158" s="380" t="str">
        <f t="shared" si="310"/>
        <v/>
      </c>
      <c r="CZ158" s="377" t="str">
        <f>IF(AND($B158="NSO",$E158=""),"",IF(AND('Marks Entry'!BB160="AB",'Marks Entry'!BC160="AB"),"AB",IF(AND('Marks Entry'!BB160="ML",'Marks Entry'!BC160="ML"),"RE",IF('Marks Entry'!BB160="","",ROUNDUP(('Marks Entry'!BB160+'Marks Entry'!BC160)*30/100,0)))))</f>
        <v/>
      </c>
      <c r="DA158" s="381" t="str">
        <f t="shared" si="311"/>
        <v/>
      </c>
      <c r="DB158" s="361">
        <f t="shared" si="312"/>
        <v>0</v>
      </c>
      <c r="DC158" s="361">
        <f t="shared" si="313"/>
        <v>0</v>
      </c>
      <c r="DD158" s="362" t="str">
        <f t="shared" si="314"/>
        <v/>
      </c>
      <c r="DE158" s="361" t="str">
        <f t="shared" si="315"/>
        <v/>
      </c>
      <c r="DF158" s="361" t="str">
        <f t="shared" si="316"/>
        <v/>
      </c>
      <c r="DG158" s="361" t="str">
        <f t="shared" si="317"/>
        <v/>
      </c>
      <c r="DH158" s="361">
        <f t="shared" si="318"/>
        <v>0</v>
      </c>
      <c r="DI158" s="382" t="str">
        <f t="shared" si="319"/>
        <v/>
      </c>
      <c r="DJ158" s="382" t="str">
        <f t="shared" si="320"/>
        <v/>
      </c>
      <c r="DK158" s="382" t="str">
        <f t="shared" si="321"/>
        <v/>
      </c>
      <c r="DL158" s="382" t="str">
        <f t="shared" si="322"/>
        <v/>
      </c>
      <c r="DM158" s="382" t="str">
        <f t="shared" si="323"/>
        <v/>
      </c>
      <c r="DN158" s="382" t="str">
        <f t="shared" si="324"/>
        <v/>
      </c>
      <c r="DO158" s="365">
        <f t="shared" si="325"/>
        <v>0</v>
      </c>
      <c r="DP158" s="365">
        <f t="shared" si="326"/>
        <v>0</v>
      </c>
      <c r="DQ158" s="365">
        <f t="shared" si="327"/>
        <v>0</v>
      </c>
      <c r="DR158" s="365">
        <f t="shared" si="328"/>
        <v>0</v>
      </c>
      <c r="DS158" s="365">
        <f t="shared" si="329"/>
        <v>0</v>
      </c>
      <c r="DT158" s="383" t="str">
        <f t="shared" si="330"/>
        <v/>
      </c>
      <c r="DU158" s="482" t="str">
        <f>IF('Marks Entry'!BD160="","",'Marks Entry'!BD160)</f>
        <v/>
      </c>
      <c r="DV158" s="482" t="str">
        <f>IF('Marks Entry'!BE160="","",'Marks Entry'!BE160)</f>
        <v/>
      </c>
      <c r="DW158" s="482" t="str">
        <f>IF('Marks Entry'!BF160="","",'Marks Entry'!BF160)</f>
        <v/>
      </c>
      <c r="DX158" s="384" t="str">
        <f t="shared" si="331"/>
        <v/>
      </c>
      <c r="DY158" s="356" t="str">
        <f t="shared" si="332"/>
        <v/>
      </c>
      <c r="DZ158" s="385" t="str">
        <f t="shared" si="333"/>
        <v/>
      </c>
      <c r="EA158" s="356" t="str">
        <f t="shared" si="334"/>
        <v/>
      </c>
      <c r="EB158" s="385" t="str">
        <f t="shared" si="335"/>
        <v/>
      </c>
      <c r="EC158" s="356" t="str">
        <f t="shared" si="336"/>
        <v/>
      </c>
      <c r="ED158" s="356" t="str">
        <f t="shared" si="337"/>
        <v/>
      </c>
      <c r="EE158" s="356" t="str">
        <f t="shared" si="338"/>
        <v/>
      </c>
      <c r="EF158" s="386" t="str">
        <f t="shared" si="339"/>
        <v/>
      </c>
      <c r="EG158" s="385" t="str">
        <f t="shared" si="340"/>
        <v/>
      </c>
      <c r="EH158" s="356" t="str">
        <f t="shared" si="341"/>
        <v/>
      </c>
      <c r="EI158" s="356" t="str">
        <f t="shared" si="342"/>
        <v/>
      </c>
      <c r="EJ158" s="356" t="str">
        <f t="shared" si="343"/>
        <v/>
      </c>
      <c r="EK158" s="356" t="str">
        <f t="shared" si="344"/>
        <v/>
      </c>
      <c r="EL158" s="385" t="str">
        <f t="shared" si="345"/>
        <v/>
      </c>
      <c r="EM158" s="356" t="str">
        <f t="shared" si="346"/>
        <v/>
      </c>
      <c r="EN158" s="356" t="str">
        <f t="shared" si="347"/>
        <v/>
      </c>
      <c r="EO158" s="356" t="str">
        <f t="shared" si="348"/>
        <v/>
      </c>
      <c r="EP158" s="356" t="str">
        <f t="shared" si="349"/>
        <v/>
      </c>
      <c r="EQ158" s="385" t="str">
        <f t="shared" si="350"/>
        <v/>
      </c>
      <c r="ER158" s="356" t="str">
        <f t="shared" si="351"/>
        <v/>
      </c>
      <c r="ES158" s="356" t="str">
        <f t="shared" si="352"/>
        <v/>
      </c>
      <c r="ET158" s="356" t="str">
        <f t="shared" si="353"/>
        <v/>
      </c>
      <c r="EU158" s="356" t="str">
        <f t="shared" si="354"/>
        <v/>
      </c>
      <c r="EV158" s="385" t="str">
        <f t="shared" si="355"/>
        <v/>
      </c>
      <c r="EW158" s="385" t="str">
        <f t="shared" si="356"/>
        <v/>
      </c>
      <c r="EX158" s="387" t="str">
        <f>IF('Student DATA Entry'!I155="","",'Student DATA Entry'!I155)</f>
        <v/>
      </c>
      <c r="EY158" s="388" t="str">
        <f>IF('Student DATA Entry'!J155="","",'Student DATA Entry'!J155)</f>
        <v/>
      </c>
      <c r="EZ158" s="373" t="str">
        <f t="shared" si="357"/>
        <v xml:space="preserve">      </v>
      </c>
      <c r="FA158" s="373" t="str">
        <f t="shared" si="358"/>
        <v xml:space="preserve">      </v>
      </c>
      <c r="FB158" s="373" t="str">
        <f t="shared" si="359"/>
        <v xml:space="preserve">      </v>
      </c>
      <c r="FC158" s="373" t="str">
        <f t="shared" si="360"/>
        <v xml:space="preserve">              </v>
      </c>
      <c r="FD158" s="373" t="str">
        <f t="shared" si="361"/>
        <v xml:space="preserve"> </v>
      </c>
      <c r="FE158" s="484" t="str">
        <f t="shared" si="362"/>
        <v/>
      </c>
      <c r="FF158" s="390" t="str">
        <f t="shared" si="363"/>
        <v/>
      </c>
      <c r="FG158" s="483" t="str">
        <f t="shared" si="364"/>
        <v/>
      </c>
      <c r="FH158" s="392" t="str">
        <f t="shared" si="253"/>
        <v/>
      </c>
      <c r="FI158" s="482" t="str">
        <f t="shared" si="365"/>
        <v/>
      </c>
    </row>
    <row r="159" spans="1:165" s="393" customFormat="1" ht="22" customHeight="1">
      <c r="A159" s="375">
        <v>154</v>
      </c>
      <c r="B159" s="376" t="str">
        <f>IF('Marks Entry'!B161="","",VALUE('Marks Entry'!B161))</f>
        <v/>
      </c>
      <c r="C159" s="377" t="str">
        <f>IF('Marks Entry'!C161="","",'Marks Entry'!C161)</f>
        <v/>
      </c>
      <c r="D159" s="378" t="str">
        <f>IF('Marks Entry'!D161="","",'Marks Entry'!D161)</f>
        <v/>
      </c>
      <c r="E159" s="379" t="str">
        <f>IF('Marks Entry'!E161="","",'Marks Entry'!E161)</f>
        <v/>
      </c>
      <c r="F159" s="379" t="str">
        <f>IF('Marks Entry'!F161="","",'Marks Entry'!F161)</f>
        <v/>
      </c>
      <c r="G159" s="379" t="str">
        <f>IF('Marks Entry'!G161="","",'Marks Entry'!G161)</f>
        <v/>
      </c>
      <c r="H159" s="356" t="str">
        <f>IF('Marks Entry'!H161="","",'Marks Entry'!H161)</f>
        <v/>
      </c>
      <c r="I159" s="356" t="str">
        <f>IF('Marks Entry'!I161="","",'Marks Entry'!I161)</f>
        <v/>
      </c>
      <c r="J159" s="356" t="str">
        <f>IF('Marks Entry'!J161="","",'Marks Entry'!J161)</f>
        <v/>
      </c>
      <c r="K159" s="356" t="str">
        <f>IF('Marks Entry'!K161="","",'Marks Entry'!K161)</f>
        <v/>
      </c>
      <c r="L159" s="356" t="str">
        <f>IF('Marks Entry'!L161="","",'Marks Entry'!L161)</f>
        <v/>
      </c>
      <c r="M159" s="357" t="str">
        <f t="shared" si="254"/>
        <v/>
      </c>
      <c r="N159" s="380" t="str">
        <f t="shared" si="255"/>
        <v/>
      </c>
      <c r="O159" s="356" t="str">
        <f>IF('Marks Entry'!M161="","",'Marks Entry'!M161)</f>
        <v/>
      </c>
      <c r="P159" s="380" t="str">
        <f t="shared" si="256"/>
        <v/>
      </c>
      <c r="Q159" s="377" t="str">
        <f>IF(AND($B159="NSO",$E159="",O159=""),"",IF(AND('Marks Entry'!N161="AB"),"AB",IF(AND('Marks Entry'!N161="ML"),"RE",IF('Marks Entry'!N161="","",ROUNDUP('Marks Entry'!N161*30/100,0)))))</f>
        <v/>
      </c>
      <c r="R159" s="381" t="str">
        <f t="shared" si="257"/>
        <v/>
      </c>
      <c r="S159" s="361">
        <f t="shared" si="258"/>
        <v>0</v>
      </c>
      <c r="T159" s="361">
        <f t="shared" si="259"/>
        <v>0</v>
      </c>
      <c r="U159" s="362" t="str">
        <f t="shared" si="260"/>
        <v/>
      </c>
      <c r="V159" s="361" t="str">
        <f t="shared" si="261"/>
        <v/>
      </c>
      <c r="W159" s="361" t="str">
        <f t="shared" si="262"/>
        <v/>
      </c>
      <c r="X159" s="361" t="str">
        <f t="shared" si="263"/>
        <v/>
      </c>
      <c r="Y159" s="356" t="str">
        <f>IF('Marks Entry'!O161="","",'Marks Entry'!O161)</f>
        <v/>
      </c>
      <c r="Z159" s="356" t="str">
        <f>IF('Marks Entry'!P161="","",'Marks Entry'!P161)</f>
        <v/>
      </c>
      <c r="AA159" s="356" t="str">
        <f>IF('Marks Entry'!Q161="","",'Marks Entry'!Q161)</f>
        <v/>
      </c>
      <c r="AB159" s="357" t="str">
        <f t="shared" si="264"/>
        <v/>
      </c>
      <c r="AC159" s="380" t="str">
        <f t="shared" si="265"/>
        <v/>
      </c>
      <c r="AD159" s="356" t="str">
        <f>IF('Marks Entry'!R161="","",'Marks Entry'!R161)</f>
        <v/>
      </c>
      <c r="AE159" s="380" t="str">
        <f t="shared" si="266"/>
        <v/>
      </c>
      <c r="AF159" s="377" t="str">
        <f>IF(AND($B159="NSO",$E159=""),"",IF(AND('Marks Entry'!S161="AB"),"AB",IF(AND('Marks Entry'!S161="ML"),"RE",IF('Marks Entry'!S161="","",ROUNDUP('Marks Entry'!S161*30/100,0)))))</f>
        <v/>
      </c>
      <c r="AG159" s="381" t="str">
        <f t="shared" si="267"/>
        <v/>
      </c>
      <c r="AH159" s="361">
        <f t="shared" si="268"/>
        <v>0</v>
      </c>
      <c r="AI159" s="361">
        <f t="shared" si="269"/>
        <v>0</v>
      </c>
      <c r="AJ159" s="362" t="str">
        <f t="shared" si="270"/>
        <v/>
      </c>
      <c r="AK159" s="361" t="str">
        <f t="shared" si="271"/>
        <v/>
      </c>
      <c r="AL159" s="361" t="str">
        <f t="shared" si="272"/>
        <v/>
      </c>
      <c r="AM159" s="361" t="str">
        <f t="shared" si="273"/>
        <v/>
      </c>
      <c r="AN159" s="363" t="str">
        <f>IF('Marks Entry'!T161="","",'Marks Entry'!T161)</f>
        <v/>
      </c>
      <c r="AO159" s="356" t="str">
        <f>IF('Marks Entry'!V161="","",'Marks Entry'!V161)</f>
        <v/>
      </c>
      <c r="AP159" s="356" t="str">
        <f>IF('Marks Entry'!W161="","",'Marks Entry'!W161)</f>
        <v/>
      </c>
      <c r="AQ159" s="356" t="str">
        <f>IF('Marks Entry'!X161="","",'Marks Entry'!X161)</f>
        <v/>
      </c>
      <c r="AR159" s="357" t="str">
        <f t="shared" si="274"/>
        <v/>
      </c>
      <c r="AS159" s="380" t="str">
        <f t="shared" si="275"/>
        <v/>
      </c>
      <c r="AT159" s="356" t="str">
        <f>IF('Marks Entry'!Y161="","",'Marks Entry'!Y161)</f>
        <v/>
      </c>
      <c r="AU159" s="356" t="str">
        <f>IF('Marks Entry'!Z161="","",'Marks Entry'!Z161)</f>
        <v/>
      </c>
      <c r="AV159" s="356" t="str">
        <f t="shared" si="276"/>
        <v/>
      </c>
      <c r="AW159" s="380" t="str">
        <f t="shared" si="277"/>
        <v/>
      </c>
      <c r="AX159" s="377" t="str">
        <f>IF(AND($B159="NSO",$E159=""),"",IF(AND('Marks Entry'!AA161="AB",'Marks Entry'!AB161="AB"),"AB",IF(AND('Marks Entry'!AA161="ML",'Marks Entry'!AB161="ML"),"RE",IF('Marks Entry'!AA161="","",ROUNDUP(('Marks Entry'!AA161+'Marks Entry'!AB161)*30/100,0)))))</f>
        <v/>
      </c>
      <c r="AY159" s="381" t="str">
        <f t="shared" si="278"/>
        <v/>
      </c>
      <c r="AZ159" s="361">
        <f t="shared" si="279"/>
        <v>0</v>
      </c>
      <c r="BA159" s="361">
        <f t="shared" si="280"/>
        <v>0</v>
      </c>
      <c r="BB159" s="362" t="str">
        <f t="shared" si="281"/>
        <v/>
      </c>
      <c r="BC159" s="361" t="str">
        <f t="shared" si="282"/>
        <v/>
      </c>
      <c r="BD159" s="361" t="str">
        <f t="shared" si="283"/>
        <v/>
      </c>
      <c r="BE159" s="361" t="str">
        <f t="shared" si="284"/>
        <v/>
      </c>
      <c r="BF159" s="363" t="str">
        <f>IF('Marks Entry'!AC161="","",'Marks Entry'!AC161)</f>
        <v/>
      </c>
      <c r="BG159" s="356" t="str">
        <f>IF('Marks Entry'!AE161="","",'Marks Entry'!AE161)</f>
        <v/>
      </c>
      <c r="BH159" s="356" t="str">
        <f>IF('Marks Entry'!AF161="","",'Marks Entry'!AF161)</f>
        <v/>
      </c>
      <c r="BI159" s="356" t="str">
        <f>IF('Marks Entry'!AG161="","",'Marks Entry'!AG161)</f>
        <v/>
      </c>
      <c r="BJ159" s="357" t="str">
        <f t="shared" si="285"/>
        <v/>
      </c>
      <c r="BK159" s="380" t="str">
        <f t="shared" si="286"/>
        <v/>
      </c>
      <c r="BL159" s="356" t="str">
        <f>IF('Marks Entry'!AH161="","",'Marks Entry'!AH161)</f>
        <v/>
      </c>
      <c r="BM159" s="356" t="str">
        <f>IF('Marks Entry'!AI161="","",'Marks Entry'!AI161)</f>
        <v/>
      </c>
      <c r="BN159" s="356" t="str">
        <f t="shared" si="287"/>
        <v/>
      </c>
      <c r="BO159" s="380" t="str">
        <f t="shared" si="288"/>
        <v/>
      </c>
      <c r="BP159" s="377" t="str">
        <f>IF(AND($B159="NSO",$E159=""),"",IF(AND('Marks Entry'!AJ161="AB",'Marks Entry'!AK161="AB"),"AB",IF(AND('Marks Entry'!AJ161="ML",'Marks Entry'!AK161="ML"),"RE",IF('Marks Entry'!AJ161="","",ROUNDUP(('Marks Entry'!AJ161+'Marks Entry'!AK161)*30/100,0)))))</f>
        <v/>
      </c>
      <c r="BQ159" s="381" t="str">
        <f t="shared" si="289"/>
        <v/>
      </c>
      <c r="BR159" s="361">
        <f t="shared" si="290"/>
        <v>0</v>
      </c>
      <c r="BS159" s="361">
        <f t="shared" si="291"/>
        <v>0</v>
      </c>
      <c r="BT159" s="362" t="str">
        <f t="shared" si="292"/>
        <v/>
      </c>
      <c r="BU159" s="361" t="str">
        <f t="shared" si="293"/>
        <v/>
      </c>
      <c r="BV159" s="361" t="str">
        <f t="shared" si="294"/>
        <v/>
      </c>
      <c r="BW159" s="361" t="str">
        <f t="shared" si="295"/>
        <v/>
      </c>
      <c r="BX159" s="363" t="str">
        <f>IF('Marks Entry'!AL161="","",'Marks Entry'!AL161)</f>
        <v/>
      </c>
      <c r="BY159" s="356" t="str">
        <f>IF('Marks Entry'!AN161="","",'Marks Entry'!AN161)</f>
        <v/>
      </c>
      <c r="BZ159" s="356" t="str">
        <f>IF('Marks Entry'!AO161="","",'Marks Entry'!AO161)</f>
        <v/>
      </c>
      <c r="CA159" s="356" t="str">
        <f>IF('Marks Entry'!AP161="","",'Marks Entry'!AP161)</f>
        <v/>
      </c>
      <c r="CB159" s="357" t="str">
        <f t="shared" si="296"/>
        <v/>
      </c>
      <c r="CC159" s="380" t="str">
        <f t="shared" si="297"/>
        <v/>
      </c>
      <c r="CD159" s="356" t="str">
        <f>IF('Marks Entry'!AQ161="","",'Marks Entry'!AQ161)</f>
        <v/>
      </c>
      <c r="CE159" s="356" t="str">
        <f>IF('Marks Entry'!AR161="","",'Marks Entry'!AR161)</f>
        <v/>
      </c>
      <c r="CF159" s="356" t="str">
        <f t="shared" si="298"/>
        <v/>
      </c>
      <c r="CG159" s="380" t="str">
        <f t="shared" si="299"/>
        <v/>
      </c>
      <c r="CH159" s="377" t="str">
        <f>IF(AND($B159="NSO",$E159=""),"",IF(AND('Marks Entry'!AS161="AB",'Marks Entry'!AT161="AB"),"AB",IF(AND('Marks Entry'!AS161="ML",'Marks Entry'!AT161="ML"),"RE",IF('Marks Entry'!AS161="","",ROUNDUP(('Marks Entry'!AS161+'Marks Entry'!AT161)*30/100,0)))))</f>
        <v/>
      </c>
      <c r="CI159" s="381" t="str">
        <f t="shared" si="300"/>
        <v/>
      </c>
      <c r="CJ159" s="361">
        <f t="shared" si="301"/>
        <v>0</v>
      </c>
      <c r="CK159" s="361">
        <f t="shared" si="302"/>
        <v>0</v>
      </c>
      <c r="CL159" s="362" t="str">
        <f t="shared" si="303"/>
        <v/>
      </c>
      <c r="CM159" s="361" t="str">
        <f t="shared" si="304"/>
        <v/>
      </c>
      <c r="CN159" s="361" t="str">
        <f t="shared" si="305"/>
        <v/>
      </c>
      <c r="CO159" s="361" t="str">
        <f t="shared" si="306"/>
        <v/>
      </c>
      <c r="CP159" s="363" t="str">
        <f>IF('Marks Entry'!AU161="","",'Marks Entry'!AU161)</f>
        <v/>
      </c>
      <c r="CQ159" s="356" t="str">
        <f>IF('Marks Entry'!AW161="","",'Marks Entry'!AW161)</f>
        <v/>
      </c>
      <c r="CR159" s="356" t="str">
        <f>IF('Marks Entry'!AX161="","",'Marks Entry'!AX161)</f>
        <v/>
      </c>
      <c r="CS159" s="356" t="str">
        <f>IF('Marks Entry'!AY161="","",'Marks Entry'!AY161)</f>
        <v/>
      </c>
      <c r="CT159" s="357" t="str">
        <f t="shared" si="307"/>
        <v/>
      </c>
      <c r="CU159" s="380" t="str">
        <f t="shared" si="308"/>
        <v/>
      </c>
      <c r="CV159" s="356" t="str">
        <f>IF('Marks Entry'!AZ161="","",'Marks Entry'!AZ161)</f>
        <v/>
      </c>
      <c r="CW159" s="356" t="str">
        <f>IF('Marks Entry'!BA161="","",'Marks Entry'!BA161)</f>
        <v/>
      </c>
      <c r="CX159" s="356" t="str">
        <f t="shared" si="309"/>
        <v/>
      </c>
      <c r="CY159" s="380" t="str">
        <f t="shared" si="310"/>
        <v/>
      </c>
      <c r="CZ159" s="377" t="str">
        <f>IF(AND($B159="NSO",$E159=""),"",IF(AND('Marks Entry'!BB161="AB",'Marks Entry'!BC161="AB"),"AB",IF(AND('Marks Entry'!BB161="ML",'Marks Entry'!BC161="ML"),"RE",IF('Marks Entry'!BB161="","",ROUNDUP(('Marks Entry'!BB161+'Marks Entry'!BC161)*30/100,0)))))</f>
        <v/>
      </c>
      <c r="DA159" s="381" t="str">
        <f t="shared" si="311"/>
        <v/>
      </c>
      <c r="DB159" s="361">
        <f t="shared" si="312"/>
        <v>0</v>
      </c>
      <c r="DC159" s="361">
        <f t="shared" si="313"/>
        <v>0</v>
      </c>
      <c r="DD159" s="362" t="str">
        <f t="shared" si="314"/>
        <v/>
      </c>
      <c r="DE159" s="361" t="str">
        <f t="shared" si="315"/>
        <v/>
      </c>
      <c r="DF159" s="361" t="str">
        <f t="shared" si="316"/>
        <v/>
      </c>
      <c r="DG159" s="361" t="str">
        <f t="shared" si="317"/>
        <v/>
      </c>
      <c r="DH159" s="361">
        <f t="shared" si="318"/>
        <v>0</v>
      </c>
      <c r="DI159" s="382" t="str">
        <f t="shared" si="319"/>
        <v/>
      </c>
      <c r="DJ159" s="382" t="str">
        <f t="shared" si="320"/>
        <v/>
      </c>
      <c r="DK159" s="382" t="str">
        <f t="shared" si="321"/>
        <v/>
      </c>
      <c r="DL159" s="382" t="str">
        <f t="shared" si="322"/>
        <v/>
      </c>
      <c r="DM159" s="382" t="str">
        <f t="shared" si="323"/>
        <v/>
      </c>
      <c r="DN159" s="382" t="str">
        <f t="shared" si="324"/>
        <v/>
      </c>
      <c r="DO159" s="365">
        <f t="shared" si="325"/>
        <v>0</v>
      </c>
      <c r="DP159" s="365">
        <f t="shared" si="326"/>
        <v>0</v>
      </c>
      <c r="DQ159" s="365">
        <f t="shared" si="327"/>
        <v>0</v>
      </c>
      <c r="DR159" s="365">
        <f t="shared" si="328"/>
        <v>0</v>
      </c>
      <c r="DS159" s="365">
        <f t="shared" si="329"/>
        <v>0</v>
      </c>
      <c r="DT159" s="383" t="str">
        <f t="shared" si="330"/>
        <v/>
      </c>
      <c r="DU159" s="482" t="str">
        <f>IF('Marks Entry'!BD161="","",'Marks Entry'!BD161)</f>
        <v/>
      </c>
      <c r="DV159" s="482" t="str">
        <f>IF('Marks Entry'!BE161="","",'Marks Entry'!BE161)</f>
        <v/>
      </c>
      <c r="DW159" s="482" t="str">
        <f>IF('Marks Entry'!BF161="","",'Marks Entry'!BF161)</f>
        <v/>
      </c>
      <c r="DX159" s="384" t="str">
        <f t="shared" si="331"/>
        <v/>
      </c>
      <c r="DY159" s="356" t="str">
        <f t="shared" si="332"/>
        <v/>
      </c>
      <c r="DZ159" s="385" t="str">
        <f t="shared" si="333"/>
        <v/>
      </c>
      <c r="EA159" s="356" t="str">
        <f t="shared" si="334"/>
        <v/>
      </c>
      <c r="EB159" s="385" t="str">
        <f t="shared" si="335"/>
        <v/>
      </c>
      <c r="EC159" s="356" t="str">
        <f t="shared" si="336"/>
        <v/>
      </c>
      <c r="ED159" s="356" t="str">
        <f t="shared" si="337"/>
        <v/>
      </c>
      <c r="EE159" s="356" t="str">
        <f t="shared" si="338"/>
        <v/>
      </c>
      <c r="EF159" s="386" t="str">
        <f t="shared" si="339"/>
        <v/>
      </c>
      <c r="EG159" s="385" t="str">
        <f t="shared" si="340"/>
        <v/>
      </c>
      <c r="EH159" s="356" t="str">
        <f t="shared" si="341"/>
        <v/>
      </c>
      <c r="EI159" s="356" t="str">
        <f t="shared" si="342"/>
        <v/>
      </c>
      <c r="EJ159" s="356" t="str">
        <f t="shared" si="343"/>
        <v/>
      </c>
      <c r="EK159" s="356" t="str">
        <f t="shared" si="344"/>
        <v/>
      </c>
      <c r="EL159" s="385" t="str">
        <f t="shared" si="345"/>
        <v/>
      </c>
      <c r="EM159" s="356" t="str">
        <f t="shared" si="346"/>
        <v/>
      </c>
      <c r="EN159" s="356" t="str">
        <f t="shared" si="347"/>
        <v/>
      </c>
      <c r="EO159" s="356" t="str">
        <f t="shared" si="348"/>
        <v/>
      </c>
      <c r="EP159" s="356" t="str">
        <f t="shared" si="349"/>
        <v/>
      </c>
      <c r="EQ159" s="385" t="str">
        <f t="shared" si="350"/>
        <v/>
      </c>
      <c r="ER159" s="356" t="str">
        <f t="shared" si="351"/>
        <v/>
      </c>
      <c r="ES159" s="356" t="str">
        <f t="shared" si="352"/>
        <v/>
      </c>
      <c r="ET159" s="356" t="str">
        <f t="shared" si="353"/>
        <v/>
      </c>
      <c r="EU159" s="356" t="str">
        <f t="shared" si="354"/>
        <v/>
      </c>
      <c r="EV159" s="385" t="str">
        <f t="shared" si="355"/>
        <v/>
      </c>
      <c r="EW159" s="385" t="str">
        <f t="shared" si="356"/>
        <v/>
      </c>
      <c r="EX159" s="387" t="str">
        <f>IF('Student DATA Entry'!I156="","",'Student DATA Entry'!I156)</f>
        <v/>
      </c>
      <c r="EY159" s="388" t="str">
        <f>IF('Student DATA Entry'!J156="","",'Student DATA Entry'!J156)</f>
        <v/>
      </c>
      <c r="EZ159" s="373" t="str">
        <f t="shared" si="357"/>
        <v xml:space="preserve">      </v>
      </c>
      <c r="FA159" s="373" t="str">
        <f t="shared" si="358"/>
        <v xml:space="preserve">      </v>
      </c>
      <c r="FB159" s="373" t="str">
        <f t="shared" si="359"/>
        <v xml:space="preserve">      </v>
      </c>
      <c r="FC159" s="373" t="str">
        <f t="shared" si="360"/>
        <v xml:space="preserve">              </v>
      </c>
      <c r="FD159" s="373" t="str">
        <f t="shared" si="361"/>
        <v xml:space="preserve"> </v>
      </c>
      <c r="FE159" s="484" t="str">
        <f t="shared" si="362"/>
        <v/>
      </c>
      <c r="FF159" s="390" t="str">
        <f t="shared" si="363"/>
        <v/>
      </c>
      <c r="FG159" s="483" t="str">
        <f t="shared" si="364"/>
        <v/>
      </c>
      <c r="FH159" s="392" t="str">
        <f t="shared" si="253"/>
        <v/>
      </c>
      <c r="FI159" s="482" t="str">
        <f t="shared" si="365"/>
        <v/>
      </c>
    </row>
    <row r="160" spans="1:165" s="393" customFormat="1" ht="22" customHeight="1">
      <c r="A160" s="375">
        <v>155</v>
      </c>
      <c r="B160" s="376" t="str">
        <f>IF('Marks Entry'!B162="","",VALUE('Marks Entry'!B162))</f>
        <v/>
      </c>
      <c r="C160" s="377" t="str">
        <f>IF('Marks Entry'!C162="","",'Marks Entry'!C162)</f>
        <v/>
      </c>
      <c r="D160" s="378" t="str">
        <f>IF('Marks Entry'!D162="","",'Marks Entry'!D162)</f>
        <v/>
      </c>
      <c r="E160" s="379" t="str">
        <f>IF('Marks Entry'!E162="","",'Marks Entry'!E162)</f>
        <v/>
      </c>
      <c r="F160" s="379" t="str">
        <f>IF('Marks Entry'!F162="","",'Marks Entry'!F162)</f>
        <v/>
      </c>
      <c r="G160" s="379" t="str">
        <f>IF('Marks Entry'!G162="","",'Marks Entry'!G162)</f>
        <v/>
      </c>
      <c r="H160" s="356" t="str">
        <f>IF('Marks Entry'!H162="","",'Marks Entry'!H162)</f>
        <v/>
      </c>
      <c r="I160" s="356" t="str">
        <f>IF('Marks Entry'!I162="","",'Marks Entry'!I162)</f>
        <v/>
      </c>
      <c r="J160" s="356" t="str">
        <f>IF('Marks Entry'!J162="","",'Marks Entry'!J162)</f>
        <v/>
      </c>
      <c r="K160" s="356" t="str">
        <f>IF('Marks Entry'!K162="","",'Marks Entry'!K162)</f>
        <v/>
      </c>
      <c r="L160" s="356" t="str">
        <f>IF('Marks Entry'!L162="","",'Marks Entry'!L162)</f>
        <v/>
      </c>
      <c r="M160" s="357" t="str">
        <f t="shared" si="254"/>
        <v/>
      </c>
      <c r="N160" s="380" t="str">
        <f t="shared" si="255"/>
        <v/>
      </c>
      <c r="O160" s="356" t="str">
        <f>IF('Marks Entry'!M162="","",'Marks Entry'!M162)</f>
        <v/>
      </c>
      <c r="P160" s="380" t="str">
        <f t="shared" si="256"/>
        <v/>
      </c>
      <c r="Q160" s="377" t="str">
        <f>IF(AND($B160="NSO",$E160="",O160=""),"",IF(AND('Marks Entry'!N162="AB"),"AB",IF(AND('Marks Entry'!N162="ML"),"RE",IF('Marks Entry'!N162="","",ROUNDUP('Marks Entry'!N162*30/100,0)))))</f>
        <v/>
      </c>
      <c r="R160" s="381" t="str">
        <f t="shared" si="257"/>
        <v/>
      </c>
      <c r="S160" s="361">
        <f t="shared" si="258"/>
        <v>0</v>
      </c>
      <c r="T160" s="361">
        <f t="shared" si="259"/>
        <v>0</v>
      </c>
      <c r="U160" s="362" t="str">
        <f t="shared" si="260"/>
        <v/>
      </c>
      <c r="V160" s="361" t="str">
        <f t="shared" si="261"/>
        <v/>
      </c>
      <c r="W160" s="361" t="str">
        <f t="shared" si="262"/>
        <v/>
      </c>
      <c r="X160" s="361" t="str">
        <f t="shared" si="263"/>
        <v/>
      </c>
      <c r="Y160" s="356" t="str">
        <f>IF('Marks Entry'!O162="","",'Marks Entry'!O162)</f>
        <v/>
      </c>
      <c r="Z160" s="356" t="str">
        <f>IF('Marks Entry'!P162="","",'Marks Entry'!P162)</f>
        <v/>
      </c>
      <c r="AA160" s="356" t="str">
        <f>IF('Marks Entry'!Q162="","",'Marks Entry'!Q162)</f>
        <v/>
      </c>
      <c r="AB160" s="357" t="str">
        <f t="shared" si="264"/>
        <v/>
      </c>
      <c r="AC160" s="380" t="str">
        <f t="shared" si="265"/>
        <v/>
      </c>
      <c r="AD160" s="356" t="str">
        <f>IF('Marks Entry'!R162="","",'Marks Entry'!R162)</f>
        <v/>
      </c>
      <c r="AE160" s="380" t="str">
        <f t="shared" si="266"/>
        <v/>
      </c>
      <c r="AF160" s="377" t="str">
        <f>IF(AND($B160="NSO",$E160=""),"",IF(AND('Marks Entry'!S162="AB"),"AB",IF(AND('Marks Entry'!S162="ML"),"RE",IF('Marks Entry'!S162="","",ROUNDUP('Marks Entry'!S162*30/100,0)))))</f>
        <v/>
      </c>
      <c r="AG160" s="381" t="str">
        <f t="shared" si="267"/>
        <v/>
      </c>
      <c r="AH160" s="361">
        <f t="shared" si="268"/>
        <v>0</v>
      </c>
      <c r="AI160" s="361">
        <f t="shared" si="269"/>
        <v>0</v>
      </c>
      <c r="AJ160" s="362" t="str">
        <f t="shared" si="270"/>
        <v/>
      </c>
      <c r="AK160" s="361" t="str">
        <f t="shared" si="271"/>
        <v/>
      </c>
      <c r="AL160" s="361" t="str">
        <f t="shared" si="272"/>
        <v/>
      </c>
      <c r="AM160" s="361" t="str">
        <f t="shared" si="273"/>
        <v/>
      </c>
      <c r="AN160" s="363" t="str">
        <f>IF('Marks Entry'!T162="","",'Marks Entry'!T162)</f>
        <v/>
      </c>
      <c r="AO160" s="356" t="str">
        <f>IF('Marks Entry'!V162="","",'Marks Entry'!V162)</f>
        <v/>
      </c>
      <c r="AP160" s="356" t="str">
        <f>IF('Marks Entry'!W162="","",'Marks Entry'!W162)</f>
        <v/>
      </c>
      <c r="AQ160" s="356" t="str">
        <f>IF('Marks Entry'!X162="","",'Marks Entry'!X162)</f>
        <v/>
      </c>
      <c r="AR160" s="357" t="str">
        <f t="shared" si="274"/>
        <v/>
      </c>
      <c r="AS160" s="380" t="str">
        <f t="shared" si="275"/>
        <v/>
      </c>
      <c r="AT160" s="356" t="str">
        <f>IF('Marks Entry'!Y162="","",'Marks Entry'!Y162)</f>
        <v/>
      </c>
      <c r="AU160" s="356" t="str">
        <f>IF('Marks Entry'!Z162="","",'Marks Entry'!Z162)</f>
        <v/>
      </c>
      <c r="AV160" s="356" t="str">
        <f t="shared" si="276"/>
        <v/>
      </c>
      <c r="AW160" s="380" t="str">
        <f t="shared" si="277"/>
        <v/>
      </c>
      <c r="AX160" s="377" t="str">
        <f>IF(AND($B160="NSO",$E160=""),"",IF(AND('Marks Entry'!AA162="AB",'Marks Entry'!AB162="AB"),"AB",IF(AND('Marks Entry'!AA162="ML",'Marks Entry'!AB162="ML"),"RE",IF('Marks Entry'!AA162="","",ROUNDUP(('Marks Entry'!AA162+'Marks Entry'!AB162)*30/100,0)))))</f>
        <v/>
      </c>
      <c r="AY160" s="381" t="str">
        <f t="shared" si="278"/>
        <v/>
      </c>
      <c r="AZ160" s="361">
        <f t="shared" si="279"/>
        <v>0</v>
      </c>
      <c r="BA160" s="361">
        <f t="shared" si="280"/>
        <v>0</v>
      </c>
      <c r="BB160" s="362" t="str">
        <f t="shared" si="281"/>
        <v/>
      </c>
      <c r="BC160" s="361" t="str">
        <f t="shared" si="282"/>
        <v/>
      </c>
      <c r="BD160" s="361" t="str">
        <f t="shared" si="283"/>
        <v/>
      </c>
      <c r="BE160" s="361" t="str">
        <f t="shared" si="284"/>
        <v/>
      </c>
      <c r="BF160" s="363" t="str">
        <f>IF('Marks Entry'!AC162="","",'Marks Entry'!AC162)</f>
        <v/>
      </c>
      <c r="BG160" s="356" t="str">
        <f>IF('Marks Entry'!AE162="","",'Marks Entry'!AE162)</f>
        <v/>
      </c>
      <c r="BH160" s="356" t="str">
        <f>IF('Marks Entry'!AF162="","",'Marks Entry'!AF162)</f>
        <v/>
      </c>
      <c r="BI160" s="356" t="str">
        <f>IF('Marks Entry'!AG162="","",'Marks Entry'!AG162)</f>
        <v/>
      </c>
      <c r="BJ160" s="357" t="str">
        <f t="shared" si="285"/>
        <v/>
      </c>
      <c r="BK160" s="380" t="str">
        <f t="shared" si="286"/>
        <v/>
      </c>
      <c r="BL160" s="356" t="str">
        <f>IF('Marks Entry'!AH162="","",'Marks Entry'!AH162)</f>
        <v/>
      </c>
      <c r="BM160" s="356" t="str">
        <f>IF('Marks Entry'!AI162="","",'Marks Entry'!AI162)</f>
        <v/>
      </c>
      <c r="BN160" s="356" t="str">
        <f t="shared" si="287"/>
        <v/>
      </c>
      <c r="BO160" s="380" t="str">
        <f t="shared" si="288"/>
        <v/>
      </c>
      <c r="BP160" s="377" t="str">
        <f>IF(AND($B160="NSO",$E160=""),"",IF(AND('Marks Entry'!AJ162="AB",'Marks Entry'!AK162="AB"),"AB",IF(AND('Marks Entry'!AJ162="ML",'Marks Entry'!AK162="ML"),"RE",IF('Marks Entry'!AJ162="","",ROUNDUP(('Marks Entry'!AJ162+'Marks Entry'!AK162)*30/100,0)))))</f>
        <v/>
      </c>
      <c r="BQ160" s="381" t="str">
        <f t="shared" si="289"/>
        <v/>
      </c>
      <c r="BR160" s="361">
        <f t="shared" si="290"/>
        <v>0</v>
      </c>
      <c r="BS160" s="361">
        <f t="shared" si="291"/>
        <v>0</v>
      </c>
      <c r="BT160" s="362" t="str">
        <f t="shared" si="292"/>
        <v/>
      </c>
      <c r="BU160" s="361" t="str">
        <f t="shared" si="293"/>
        <v/>
      </c>
      <c r="BV160" s="361" t="str">
        <f t="shared" si="294"/>
        <v/>
      </c>
      <c r="BW160" s="361" t="str">
        <f t="shared" si="295"/>
        <v/>
      </c>
      <c r="BX160" s="363" t="str">
        <f>IF('Marks Entry'!AL162="","",'Marks Entry'!AL162)</f>
        <v/>
      </c>
      <c r="BY160" s="356" t="str">
        <f>IF('Marks Entry'!AN162="","",'Marks Entry'!AN162)</f>
        <v/>
      </c>
      <c r="BZ160" s="356" t="str">
        <f>IF('Marks Entry'!AO162="","",'Marks Entry'!AO162)</f>
        <v/>
      </c>
      <c r="CA160" s="356" t="str">
        <f>IF('Marks Entry'!AP162="","",'Marks Entry'!AP162)</f>
        <v/>
      </c>
      <c r="CB160" s="357" t="str">
        <f t="shared" si="296"/>
        <v/>
      </c>
      <c r="CC160" s="380" t="str">
        <f t="shared" si="297"/>
        <v/>
      </c>
      <c r="CD160" s="356" t="str">
        <f>IF('Marks Entry'!AQ162="","",'Marks Entry'!AQ162)</f>
        <v/>
      </c>
      <c r="CE160" s="356" t="str">
        <f>IF('Marks Entry'!AR162="","",'Marks Entry'!AR162)</f>
        <v/>
      </c>
      <c r="CF160" s="356" t="str">
        <f t="shared" si="298"/>
        <v/>
      </c>
      <c r="CG160" s="380" t="str">
        <f t="shared" si="299"/>
        <v/>
      </c>
      <c r="CH160" s="377" t="str">
        <f>IF(AND($B160="NSO",$E160=""),"",IF(AND('Marks Entry'!AS162="AB",'Marks Entry'!AT162="AB"),"AB",IF(AND('Marks Entry'!AS162="ML",'Marks Entry'!AT162="ML"),"RE",IF('Marks Entry'!AS162="","",ROUNDUP(('Marks Entry'!AS162+'Marks Entry'!AT162)*30/100,0)))))</f>
        <v/>
      </c>
      <c r="CI160" s="381" t="str">
        <f t="shared" si="300"/>
        <v/>
      </c>
      <c r="CJ160" s="361">
        <f t="shared" si="301"/>
        <v>0</v>
      </c>
      <c r="CK160" s="361">
        <f t="shared" si="302"/>
        <v>0</v>
      </c>
      <c r="CL160" s="362" t="str">
        <f t="shared" si="303"/>
        <v/>
      </c>
      <c r="CM160" s="361" t="str">
        <f t="shared" si="304"/>
        <v/>
      </c>
      <c r="CN160" s="361" t="str">
        <f t="shared" si="305"/>
        <v/>
      </c>
      <c r="CO160" s="361" t="str">
        <f t="shared" si="306"/>
        <v/>
      </c>
      <c r="CP160" s="363" t="str">
        <f>IF('Marks Entry'!AU162="","",'Marks Entry'!AU162)</f>
        <v/>
      </c>
      <c r="CQ160" s="356" t="str">
        <f>IF('Marks Entry'!AW162="","",'Marks Entry'!AW162)</f>
        <v/>
      </c>
      <c r="CR160" s="356" t="str">
        <f>IF('Marks Entry'!AX162="","",'Marks Entry'!AX162)</f>
        <v/>
      </c>
      <c r="CS160" s="356" t="str">
        <f>IF('Marks Entry'!AY162="","",'Marks Entry'!AY162)</f>
        <v/>
      </c>
      <c r="CT160" s="357" t="str">
        <f t="shared" si="307"/>
        <v/>
      </c>
      <c r="CU160" s="380" t="str">
        <f t="shared" si="308"/>
        <v/>
      </c>
      <c r="CV160" s="356" t="str">
        <f>IF('Marks Entry'!AZ162="","",'Marks Entry'!AZ162)</f>
        <v/>
      </c>
      <c r="CW160" s="356" t="str">
        <f>IF('Marks Entry'!BA162="","",'Marks Entry'!BA162)</f>
        <v/>
      </c>
      <c r="CX160" s="356" t="str">
        <f t="shared" si="309"/>
        <v/>
      </c>
      <c r="CY160" s="380" t="str">
        <f t="shared" si="310"/>
        <v/>
      </c>
      <c r="CZ160" s="377" t="str">
        <f>IF(AND($B160="NSO",$E160=""),"",IF(AND('Marks Entry'!BB162="AB",'Marks Entry'!BC162="AB"),"AB",IF(AND('Marks Entry'!BB162="ML",'Marks Entry'!BC162="ML"),"RE",IF('Marks Entry'!BB162="","",ROUNDUP(('Marks Entry'!BB162+'Marks Entry'!BC162)*30/100,0)))))</f>
        <v/>
      </c>
      <c r="DA160" s="381" t="str">
        <f t="shared" si="311"/>
        <v/>
      </c>
      <c r="DB160" s="361">
        <f t="shared" si="312"/>
        <v>0</v>
      </c>
      <c r="DC160" s="361">
        <f t="shared" si="313"/>
        <v>0</v>
      </c>
      <c r="DD160" s="362" t="str">
        <f t="shared" si="314"/>
        <v/>
      </c>
      <c r="DE160" s="361" t="str">
        <f t="shared" si="315"/>
        <v/>
      </c>
      <c r="DF160" s="361" t="str">
        <f t="shared" si="316"/>
        <v/>
      </c>
      <c r="DG160" s="361" t="str">
        <f t="shared" si="317"/>
        <v/>
      </c>
      <c r="DH160" s="361">
        <f t="shared" si="318"/>
        <v>0</v>
      </c>
      <c r="DI160" s="382" t="str">
        <f t="shared" si="319"/>
        <v/>
      </c>
      <c r="DJ160" s="382" t="str">
        <f t="shared" si="320"/>
        <v/>
      </c>
      <c r="DK160" s="382" t="str">
        <f t="shared" si="321"/>
        <v/>
      </c>
      <c r="DL160" s="382" t="str">
        <f t="shared" si="322"/>
        <v/>
      </c>
      <c r="DM160" s="382" t="str">
        <f t="shared" si="323"/>
        <v/>
      </c>
      <c r="DN160" s="382" t="str">
        <f t="shared" si="324"/>
        <v/>
      </c>
      <c r="DO160" s="365">
        <f t="shared" si="325"/>
        <v>0</v>
      </c>
      <c r="DP160" s="365">
        <f t="shared" si="326"/>
        <v>0</v>
      </c>
      <c r="DQ160" s="365">
        <f t="shared" si="327"/>
        <v>0</v>
      </c>
      <c r="DR160" s="365">
        <f t="shared" si="328"/>
        <v>0</v>
      </c>
      <c r="DS160" s="365">
        <f t="shared" si="329"/>
        <v>0</v>
      </c>
      <c r="DT160" s="383" t="str">
        <f t="shared" si="330"/>
        <v/>
      </c>
      <c r="DU160" s="482" t="str">
        <f>IF('Marks Entry'!BD162="","",'Marks Entry'!BD162)</f>
        <v/>
      </c>
      <c r="DV160" s="482" t="str">
        <f>IF('Marks Entry'!BE162="","",'Marks Entry'!BE162)</f>
        <v/>
      </c>
      <c r="DW160" s="482" t="str">
        <f>IF('Marks Entry'!BF162="","",'Marks Entry'!BF162)</f>
        <v/>
      </c>
      <c r="DX160" s="384" t="str">
        <f t="shared" si="331"/>
        <v/>
      </c>
      <c r="DY160" s="356" t="str">
        <f t="shared" si="332"/>
        <v/>
      </c>
      <c r="DZ160" s="385" t="str">
        <f t="shared" si="333"/>
        <v/>
      </c>
      <c r="EA160" s="356" t="str">
        <f t="shared" si="334"/>
        <v/>
      </c>
      <c r="EB160" s="385" t="str">
        <f t="shared" si="335"/>
        <v/>
      </c>
      <c r="EC160" s="356" t="str">
        <f t="shared" si="336"/>
        <v/>
      </c>
      <c r="ED160" s="356" t="str">
        <f t="shared" si="337"/>
        <v/>
      </c>
      <c r="EE160" s="356" t="str">
        <f t="shared" si="338"/>
        <v/>
      </c>
      <c r="EF160" s="386" t="str">
        <f t="shared" si="339"/>
        <v/>
      </c>
      <c r="EG160" s="385" t="str">
        <f t="shared" si="340"/>
        <v/>
      </c>
      <c r="EH160" s="356" t="str">
        <f t="shared" si="341"/>
        <v/>
      </c>
      <c r="EI160" s="356" t="str">
        <f t="shared" si="342"/>
        <v/>
      </c>
      <c r="EJ160" s="356" t="str">
        <f t="shared" si="343"/>
        <v/>
      </c>
      <c r="EK160" s="356" t="str">
        <f t="shared" si="344"/>
        <v/>
      </c>
      <c r="EL160" s="385" t="str">
        <f t="shared" si="345"/>
        <v/>
      </c>
      <c r="EM160" s="356" t="str">
        <f t="shared" si="346"/>
        <v/>
      </c>
      <c r="EN160" s="356" t="str">
        <f t="shared" si="347"/>
        <v/>
      </c>
      <c r="EO160" s="356" t="str">
        <f t="shared" si="348"/>
        <v/>
      </c>
      <c r="EP160" s="356" t="str">
        <f t="shared" si="349"/>
        <v/>
      </c>
      <c r="EQ160" s="385" t="str">
        <f t="shared" si="350"/>
        <v/>
      </c>
      <c r="ER160" s="356" t="str">
        <f t="shared" si="351"/>
        <v/>
      </c>
      <c r="ES160" s="356" t="str">
        <f t="shared" si="352"/>
        <v/>
      </c>
      <c r="ET160" s="356" t="str">
        <f t="shared" si="353"/>
        <v/>
      </c>
      <c r="EU160" s="356" t="str">
        <f t="shared" si="354"/>
        <v/>
      </c>
      <c r="EV160" s="385" t="str">
        <f t="shared" si="355"/>
        <v/>
      </c>
      <c r="EW160" s="385" t="str">
        <f t="shared" si="356"/>
        <v/>
      </c>
      <c r="EX160" s="387" t="str">
        <f>IF('Student DATA Entry'!I157="","",'Student DATA Entry'!I157)</f>
        <v/>
      </c>
      <c r="EY160" s="388" t="str">
        <f>IF('Student DATA Entry'!J157="","",'Student DATA Entry'!J157)</f>
        <v/>
      </c>
      <c r="EZ160" s="373" t="str">
        <f t="shared" si="357"/>
        <v xml:space="preserve">      </v>
      </c>
      <c r="FA160" s="373" t="str">
        <f t="shared" si="358"/>
        <v xml:space="preserve">      </v>
      </c>
      <c r="FB160" s="373" t="str">
        <f t="shared" si="359"/>
        <v xml:space="preserve">      </v>
      </c>
      <c r="FC160" s="373" t="str">
        <f t="shared" si="360"/>
        <v xml:space="preserve">              </v>
      </c>
      <c r="FD160" s="373" t="str">
        <f t="shared" si="361"/>
        <v xml:space="preserve"> </v>
      </c>
      <c r="FE160" s="484" t="str">
        <f t="shared" si="362"/>
        <v/>
      </c>
      <c r="FF160" s="390" t="str">
        <f t="shared" si="363"/>
        <v/>
      </c>
      <c r="FG160" s="483" t="str">
        <f t="shared" si="364"/>
        <v/>
      </c>
      <c r="FH160" s="392" t="str">
        <f t="shared" si="253"/>
        <v/>
      </c>
      <c r="FI160" s="482" t="str">
        <f t="shared" si="365"/>
        <v/>
      </c>
    </row>
    <row r="161" spans="1:165" s="393" customFormat="1" ht="22" customHeight="1">
      <c r="A161" s="375">
        <v>156</v>
      </c>
      <c r="B161" s="376" t="str">
        <f>IF('Marks Entry'!B163="","",VALUE('Marks Entry'!B163))</f>
        <v/>
      </c>
      <c r="C161" s="377" t="str">
        <f>IF('Marks Entry'!C163="","",'Marks Entry'!C163)</f>
        <v/>
      </c>
      <c r="D161" s="378" t="str">
        <f>IF('Marks Entry'!D163="","",'Marks Entry'!D163)</f>
        <v/>
      </c>
      <c r="E161" s="379" t="str">
        <f>IF('Marks Entry'!E163="","",'Marks Entry'!E163)</f>
        <v/>
      </c>
      <c r="F161" s="379" t="str">
        <f>IF('Marks Entry'!F163="","",'Marks Entry'!F163)</f>
        <v/>
      </c>
      <c r="G161" s="379" t="str">
        <f>IF('Marks Entry'!G163="","",'Marks Entry'!G163)</f>
        <v/>
      </c>
      <c r="H161" s="356" t="str">
        <f>IF('Marks Entry'!H163="","",'Marks Entry'!H163)</f>
        <v/>
      </c>
      <c r="I161" s="356" t="str">
        <f>IF('Marks Entry'!I163="","",'Marks Entry'!I163)</f>
        <v/>
      </c>
      <c r="J161" s="356" t="str">
        <f>IF('Marks Entry'!J163="","",'Marks Entry'!J163)</f>
        <v/>
      </c>
      <c r="K161" s="356" t="str">
        <f>IF('Marks Entry'!K163="","",'Marks Entry'!K163)</f>
        <v/>
      </c>
      <c r="L161" s="356" t="str">
        <f>IF('Marks Entry'!L163="","",'Marks Entry'!L163)</f>
        <v/>
      </c>
      <c r="M161" s="357" t="str">
        <f t="shared" si="254"/>
        <v/>
      </c>
      <c r="N161" s="380" t="str">
        <f t="shared" si="255"/>
        <v/>
      </c>
      <c r="O161" s="356" t="str">
        <f>IF('Marks Entry'!M163="","",'Marks Entry'!M163)</f>
        <v/>
      </c>
      <c r="P161" s="380" t="str">
        <f t="shared" si="256"/>
        <v/>
      </c>
      <c r="Q161" s="377" t="str">
        <f>IF(AND($B161="NSO",$E161="",O161=""),"",IF(AND('Marks Entry'!N163="AB"),"AB",IF(AND('Marks Entry'!N163="ML"),"RE",IF('Marks Entry'!N163="","",ROUNDUP('Marks Entry'!N163*30/100,0)))))</f>
        <v/>
      </c>
      <c r="R161" s="381" t="str">
        <f t="shared" si="257"/>
        <v/>
      </c>
      <c r="S161" s="361">
        <f t="shared" si="258"/>
        <v>0</v>
      </c>
      <c r="T161" s="361">
        <f t="shared" si="259"/>
        <v>0</v>
      </c>
      <c r="U161" s="362" t="str">
        <f t="shared" si="260"/>
        <v/>
      </c>
      <c r="V161" s="361" t="str">
        <f t="shared" si="261"/>
        <v/>
      </c>
      <c r="W161" s="361" t="str">
        <f t="shared" si="262"/>
        <v/>
      </c>
      <c r="X161" s="361" t="str">
        <f t="shared" si="263"/>
        <v/>
      </c>
      <c r="Y161" s="356" t="str">
        <f>IF('Marks Entry'!O163="","",'Marks Entry'!O163)</f>
        <v/>
      </c>
      <c r="Z161" s="356" t="str">
        <f>IF('Marks Entry'!P163="","",'Marks Entry'!P163)</f>
        <v/>
      </c>
      <c r="AA161" s="356" t="str">
        <f>IF('Marks Entry'!Q163="","",'Marks Entry'!Q163)</f>
        <v/>
      </c>
      <c r="AB161" s="357" t="str">
        <f t="shared" si="264"/>
        <v/>
      </c>
      <c r="AC161" s="380" t="str">
        <f t="shared" si="265"/>
        <v/>
      </c>
      <c r="AD161" s="356" t="str">
        <f>IF('Marks Entry'!R163="","",'Marks Entry'!R163)</f>
        <v/>
      </c>
      <c r="AE161" s="380" t="str">
        <f t="shared" si="266"/>
        <v/>
      </c>
      <c r="AF161" s="377" t="str">
        <f>IF(AND($B161="NSO",$E161=""),"",IF(AND('Marks Entry'!S163="AB"),"AB",IF(AND('Marks Entry'!S163="ML"),"RE",IF('Marks Entry'!S163="","",ROUNDUP('Marks Entry'!S163*30/100,0)))))</f>
        <v/>
      </c>
      <c r="AG161" s="381" t="str">
        <f t="shared" si="267"/>
        <v/>
      </c>
      <c r="AH161" s="361">
        <f t="shared" si="268"/>
        <v>0</v>
      </c>
      <c r="AI161" s="361">
        <f t="shared" si="269"/>
        <v>0</v>
      </c>
      <c r="AJ161" s="362" t="str">
        <f t="shared" si="270"/>
        <v/>
      </c>
      <c r="AK161" s="361" t="str">
        <f t="shared" si="271"/>
        <v/>
      </c>
      <c r="AL161" s="361" t="str">
        <f t="shared" si="272"/>
        <v/>
      </c>
      <c r="AM161" s="361" t="str">
        <f t="shared" si="273"/>
        <v/>
      </c>
      <c r="AN161" s="363" t="str">
        <f>IF('Marks Entry'!T163="","",'Marks Entry'!T163)</f>
        <v/>
      </c>
      <c r="AO161" s="356" t="str">
        <f>IF('Marks Entry'!V163="","",'Marks Entry'!V163)</f>
        <v/>
      </c>
      <c r="AP161" s="356" t="str">
        <f>IF('Marks Entry'!W163="","",'Marks Entry'!W163)</f>
        <v/>
      </c>
      <c r="AQ161" s="356" t="str">
        <f>IF('Marks Entry'!X163="","",'Marks Entry'!X163)</f>
        <v/>
      </c>
      <c r="AR161" s="357" t="str">
        <f t="shared" si="274"/>
        <v/>
      </c>
      <c r="AS161" s="380" t="str">
        <f t="shared" si="275"/>
        <v/>
      </c>
      <c r="AT161" s="356" t="str">
        <f>IF('Marks Entry'!Y163="","",'Marks Entry'!Y163)</f>
        <v/>
      </c>
      <c r="AU161" s="356" t="str">
        <f>IF('Marks Entry'!Z163="","",'Marks Entry'!Z163)</f>
        <v/>
      </c>
      <c r="AV161" s="356" t="str">
        <f t="shared" si="276"/>
        <v/>
      </c>
      <c r="AW161" s="380" t="str">
        <f t="shared" si="277"/>
        <v/>
      </c>
      <c r="AX161" s="377" t="str">
        <f>IF(AND($B161="NSO",$E161=""),"",IF(AND('Marks Entry'!AA163="AB",'Marks Entry'!AB163="AB"),"AB",IF(AND('Marks Entry'!AA163="ML",'Marks Entry'!AB163="ML"),"RE",IF('Marks Entry'!AA163="","",ROUNDUP(('Marks Entry'!AA163+'Marks Entry'!AB163)*30/100,0)))))</f>
        <v/>
      </c>
      <c r="AY161" s="381" t="str">
        <f t="shared" si="278"/>
        <v/>
      </c>
      <c r="AZ161" s="361">
        <f t="shared" si="279"/>
        <v>0</v>
      </c>
      <c r="BA161" s="361">
        <f t="shared" si="280"/>
        <v>0</v>
      </c>
      <c r="BB161" s="362" t="str">
        <f t="shared" si="281"/>
        <v/>
      </c>
      <c r="BC161" s="361" t="str">
        <f t="shared" si="282"/>
        <v/>
      </c>
      <c r="BD161" s="361" t="str">
        <f t="shared" si="283"/>
        <v/>
      </c>
      <c r="BE161" s="361" t="str">
        <f t="shared" si="284"/>
        <v/>
      </c>
      <c r="BF161" s="363" t="str">
        <f>IF('Marks Entry'!AC163="","",'Marks Entry'!AC163)</f>
        <v/>
      </c>
      <c r="BG161" s="356" t="str">
        <f>IF('Marks Entry'!AE163="","",'Marks Entry'!AE163)</f>
        <v/>
      </c>
      <c r="BH161" s="356" t="str">
        <f>IF('Marks Entry'!AF163="","",'Marks Entry'!AF163)</f>
        <v/>
      </c>
      <c r="BI161" s="356" t="str">
        <f>IF('Marks Entry'!AG163="","",'Marks Entry'!AG163)</f>
        <v/>
      </c>
      <c r="BJ161" s="357" t="str">
        <f t="shared" si="285"/>
        <v/>
      </c>
      <c r="BK161" s="380" t="str">
        <f t="shared" si="286"/>
        <v/>
      </c>
      <c r="BL161" s="356" t="str">
        <f>IF('Marks Entry'!AH163="","",'Marks Entry'!AH163)</f>
        <v/>
      </c>
      <c r="BM161" s="356" t="str">
        <f>IF('Marks Entry'!AI163="","",'Marks Entry'!AI163)</f>
        <v/>
      </c>
      <c r="BN161" s="356" t="str">
        <f t="shared" si="287"/>
        <v/>
      </c>
      <c r="BO161" s="380" t="str">
        <f t="shared" si="288"/>
        <v/>
      </c>
      <c r="BP161" s="377" t="str">
        <f>IF(AND($B161="NSO",$E161=""),"",IF(AND('Marks Entry'!AJ163="AB",'Marks Entry'!AK163="AB"),"AB",IF(AND('Marks Entry'!AJ163="ML",'Marks Entry'!AK163="ML"),"RE",IF('Marks Entry'!AJ163="","",ROUNDUP(('Marks Entry'!AJ163+'Marks Entry'!AK163)*30/100,0)))))</f>
        <v/>
      </c>
      <c r="BQ161" s="381" t="str">
        <f t="shared" si="289"/>
        <v/>
      </c>
      <c r="BR161" s="361">
        <f t="shared" si="290"/>
        <v>0</v>
      </c>
      <c r="BS161" s="361">
        <f t="shared" si="291"/>
        <v>0</v>
      </c>
      <c r="BT161" s="362" t="str">
        <f t="shared" si="292"/>
        <v/>
      </c>
      <c r="BU161" s="361" t="str">
        <f t="shared" si="293"/>
        <v/>
      </c>
      <c r="BV161" s="361" t="str">
        <f t="shared" si="294"/>
        <v/>
      </c>
      <c r="BW161" s="361" t="str">
        <f t="shared" si="295"/>
        <v/>
      </c>
      <c r="BX161" s="363" t="str">
        <f>IF('Marks Entry'!AL163="","",'Marks Entry'!AL163)</f>
        <v/>
      </c>
      <c r="BY161" s="356" t="str">
        <f>IF('Marks Entry'!AN163="","",'Marks Entry'!AN163)</f>
        <v/>
      </c>
      <c r="BZ161" s="356" t="str">
        <f>IF('Marks Entry'!AO163="","",'Marks Entry'!AO163)</f>
        <v/>
      </c>
      <c r="CA161" s="356" t="str">
        <f>IF('Marks Entry'!AP163="","",'Marks Entry'!AP163)</f>
        <v/>
      </c>
      <c r="CB161" s="357" t="str">
        <f t="shared" si="296"/>
        <v/>
      </c>
      <c r="CC161" s="380" t="str">
        <f t="shared" si="297"/>
        <v/>
      </c>
      <c r="CD161" s="356" t="str">
        <f>IF('Marks Entry'!AQ163="","",'Marks Entry'!AQ163)</f>
        <v/>
      </c>
      <c r="CE161" s="356" t="str">
        <f>IF('Marks Entry'!AR163="","",'Marks Entry'!AR163)</f>
        <v/>
      </c>
      <c r="CF161" s="356" t="str">
        <f t="shared" si="298"/>
        <v/>
      </c>
      <c r="CG161" s="380" t="str">
        <f t="shared" si="299"/>
        <v/>
      </c>
      <c r="CH161" s="377" t="str">
        <f>IF(AND($B161="NSO",$E161=""),"",IF(AND('Marks Entry'!AS163="AB",'Marks Entry'!AT163="AB"),"AB",IF(AND('Marks Entry'!AS163="ML",'Marks Entry'!AT163="ML"),"RE",IF('Marks Entry'!AS163="","",ROUNDUP(('Marks Entry'!AS163+'Marks Entry'!AT163)*30/100,0)))))</f>
        <v/>
      </c>
      <c r="CI161" s="381" t="str">
        <f t="shared" si="300"/>
        <v/>
      </c>
      <c r="CJ161" s="361">
        <f t="shared" si="301"/>
        <v>0</v>
      </c>
      <c r="CK161" s="361">
        <f t="shared" si="302"/>
        <v>0</v>
      </c>
      <c r="CL161" s="362" t="str">
        <f t="shared" si="303"/>
        <v/>
      </c>
      <c r="CM161" s="361" t="str">
        <f t="shared" si="304"/>
        <v/>
      </c>
      <c r="CN161" s="361" t="str">
        <f t="shared" si="305"/>
        <v/>
      </c>
      <c r="CO161" s="361" t="str">
        <f t="shared" si="306"/>
        <v/>
      </c>
      <c r="CP161" s="363" t="str">
        <f>IF('Marks Entry'!AU163="","",'Marks Entry'!AU163)</f>
        <v/>
      </c>
      <c r="CQ161" s="356" t="str">
        <f>IF('Marks Entry'!AW163="","",'Marks Entry'!AW163)</f>
        <v/>
      </c>
      <c r="CR161" s="356" t="str">
        <f>IF('Marks Entry'!AX163="","",'Marks Entry'!AX163)</f>
        <v/>
      </c>
      <c r="CS161" s="356" t="str">
        <f>IF('Marks Entry'!AY163="","",'Marks Entry'!AY163)</f>
        <v/>
      </c>
      <c r="CT161" s="357" t="str">
        <f t="shared" si="307"/>
        <v/>
      </c>
      <c r="CU161" s="380" t="str">
        <f t="shared" si="308"/>
        <v/>
      </c>
      <c r="CV161" s="356" t="str">
        <f>IF('Marks Entry'!AZ163="","",'Marks Entry'!AZ163)</f>
        <v/>
      </c>
      <c r="CW161" s="356" t="str">
        <f>IF('Marks Entry'!BA163="","",'Marks Entry'!BA163)</f>
        <v/>
      </c>
      <c r="CX161" s="356" t="str">
        <f t="shared" si="309"/>
        <v/>
      </c>
      <c r="CY161" s="380" t="str">
        <f t="shared" si="310"/>
        <v/>
      </c>
      <c r="CZ161" s="377" t="str">
        <f>IF(AND($B161="NSO",$E161=""),"",IF(AND('Marks Entry'!BB163="AB",'Marks Entry'!BC163="AB"),"AB",IF(AND('Marks Entry'!BB163="ML",'Marks Entry'!BC163="ML"),"RE",IF('Marks Entry'!BB163="","",ROUNDUP(('Marks Entry'!BB163+'Marks Entry'!BC163)*30/100,0)))))</f>
        <v/>
      </c>
      <c r="DA161" s="381" t="str">
        <f t="shared" si="311"/>
        <v/>
      </c>
      <c r="DB161" s="361">
        <f t="shared" si="312"/>
        <v>0</v>
      </c>
      <c r="DC161" s="361">
        <f t="shared" si="313"/>
        <v>0</v>
      </c>
      <c r="DD161" s="362" t="str">
        <f t="shared" si="314"/>
        <v/>
      </c>
      <c r="DE161" s="361" t="str">
        <f t="shared" si="315"/>
        <v/>
      </c>
      <c r="DF161" s="361" t="str">
        <f t="shared" si="316"/>
        <v/>
      </c>
      <c r="DG161" s="361" t="str">
        <f t="shared" si="317"/>
        <v/>
      </c>
      <c r="DH161" s="361">
        <f t="shared" si="318"/>
        <v>0</v>
      </c>
      <c r="DI161" s="382" t="str">
        <f t="shared" si="319"/>
        <v/>
      </c>
      <c r="DJ161" s="382" t="str">
        <f t="shared" si="320"/>
        <v/>
      </c>
      <c r="DK161" s="382" t="str">
        <f t="shared" si="321"/>
        <v/>
      </c>
      <c r="DL161" s="382" t="str">
        <f t="shared" si="322"/>
        <v/>
      </c>
      <c r="DM161" s="382" t="str">
        <f t="shared" si="323"/>
        <v/>
      </c>
      <c r="DN161" s="382" t="str">
        <f t="shared" si="324"/>
        <v/>
      </c>
      <c r="DO161" s="365">
        <f t="shared" si="325"/>
        <v>0</v>
      </c>
      <c r="DP161" s="365">
        <f t="shared" si="326"/>
        <v>0</v>
      </c>
      <c r="DQ161" s="365">
        <f t="shared" si="327"/>
        <v>0</v>
      </c>
      <c r="DR161" s="365">
        <f t="shared" si="328"/>
        <v>0</v>
      </c>
      <c r="DS161" s="365">
        <f t="shared" si="329"/>
        <v>0</v>
      </c>
      <c r="DT161" s="383" t="str">
        <f t="shared" si="330"/>
        <v/>
      </c>
      <c r="DU161" s="482" t="str">
        <f>IF('Marks Entry'!BD163="","",'Marks Entry'!BD163)</f>
        <v/>
      </c>
      <c r="DV161" s="482" t="str">
        <f>IF('Marks Entry'!BE163="","",'Marks Entry'!BE163)</f>
        <v/>
      </c>
      <c r="DW161" s="482" t="str">
        <f>IF('Marks Entry'!BF163="","",'Marks Entry'!BF163)</f>
        <v/>
      </c>
      <c r="DX161" s="384" t="str">
        <f t="shared" si="331"/>
        <v/>
      </c>
      <c r="DY161" s="356" t="str">
        <f t="shared" si="332"/>
        <v/>
      </c>
      <c r="DZ161" s="385" t="str">
        <f t="shared" si="333"/>
        <v/>
      </c>
      <c r="EA161" s="356" t="str">
        <f t="shared" si="334"/>
        <v/>
      </c>
      <c r="EB161" s="385" t="str">
        <f t="shared" si="335"/>
        <v/>
      </c>
      <c r="EC161" s="356" t="str">
        <f t="shared" si="336"/>
        <v/>
      </c>
      <c r="ED161" s="356" t="str">
        <f t="shared" si="337"/>
        <v/>
      </c>
      <c r="EE161" s="356" t="str">
        <f t="shared" si="338"/>
        <v/>
      </c>
      <c r="EF161" s="386" t="str">
        <f t="shared" si="339"/>
        <v/>
      </c>
      <c r="EG161" s="385" t="str">
        <f t="shared" si="340"/>
        <v/>
      </c>
      <c r="EH161" s="356" t="str">
        <f t="shared" si="341"/>
        <v/>
      </c>
      <c r="EI161" s="356" t="str">
        <f t="shared" si="342"/>
        <v/>
      </c>
      <c r="EJ161" s="356" t="str">
        <f t="shared" si="343"/>
        <v/>
      </c>
      <c r="EK161" s="356" t="str">
        <f t="shared" si="344"/>
        <v/>
      </c>
      <c r="EL161" s="385" t="str">
        <f t="shared" si="345"/>
        <v/>
      </c>
      <c r="EM161" s="356" t="str">
        <f t="shared" si="346"/>
        <v/>
      </c>
      <c r="EN161" s="356" t="str">
        <f t="shared" si="347"/>
        <v/>
      </c>
      <c r="EO161" s="356" t="str">
        <f t="shared" si="348"/>
        <v/>
      </c>
      <c r="EP161" s="356" t="str">
        <f t="shared" si="349"/>
        <v/>
      </c>
      <c r="EQ161" s="385" t="str">
        <f t="shared" si="350"/>
        <v/>
      </c>
      <c r="ER161" s="356" t="str">
        <f t="shared" si="351"/>
        <v/>
      </c>
      <c r="ES161" s="356" t="str">
        <f t="shared" si="352"/>
        <v/>
      </c>
      <c r="ET161" s="356" t="str">
        <f t="shared" si="353"/>
        <v/>
      </c>
      <c r="EU161" s="356" t="str">
        <f t="shared" si="354"/>
        <v/>
      </c>
      <c r="EV161" s="385" t="str">
        <f t="shared" si="355"/>
        <v/>
      </c>
      <c r="EW161" s="385" t="str">
        <f t="shared" si="356"/>
        <v/>
      </c>
      <c r="EX161" s="387" t="str">
        <f>IF('Student DATA Entry'!I158="","",'Student DATA Entry'!I158)</f>
        <v/>
      </c>
      <c r="EY161" s="388" t="str">
        <f>IF('Student DATA Entry'!J158="","",'Student DATA Entry'!J158)</f>
        <v/>
      </c>
      <c r="EZ161" s="373" t="str">
        <f t="shared" si="357"/>
        <v xml:space="preserve">      </v>
      </c>
      <c r="FA161" s="373" t="str">
        <f t="shared" si="358"/>
        <v xml:space="preserve">      </v>
      </c>
      <c r="FB161" s="373" t="str">
        <f t="shared" si="359"/>
        <v xml:space="preserve">      </v>
      </c>
      <c r="FC161" s="373" t="str">
        <f t="shared" si="360"/>
        <v xml:space="preserve">              </v>
      </c>
      <c r="FD161" s="373" t="str">
        <f t="shared" si="361"/>
        <v xml:space="preserve"> </v>
      </c>
      <c r="FE161" s="484" t="str">
        <f t="shared" si="362"/>
        <v/>
      </c>
      <c r="FF161" s="390" t="str">
        <f t="shared" si="363"/>
        <v/>
      </c>
      <c r="FG161" s="483" t="str">
        <f t="shared" si="364"/>
        <v/>
      </c>
      <c r="FH161" s="392" t="str">
        <f t="shared" si="253"/>
        <v/>
      </c>
      <c r="FI161" s="482" t="str">
        <f t="shared" si="365"/>
        <v/>
      </c>
    </row>
    <row r="162" spans="1:165" s="393" customFormat="1" ht="22" customHeight="1">
      <c r="A162" s="375">
        <v>157</v>
      </c>
      <c r="B162" s="376" t="str">
        <f>IF('Marks Entry'!B164="","",VALUE('Marks Entry'!B164))</f>
        <v/>
      </c>
      <c r="C162" s="377" t="str">
        <f>IF('Marks Entry'!C164="","",'Marks Entry'!C164)</f>
        <v/>
      </c>
      <c r="D162" s="378" t="str">
        <f>IF('Marks Entry'!D164="","",'Marks Entry'!D164)</f>
        <v/>
      </c>
      <c r="E162" s="379" t="str">
        <f>IF('Marks Entry'!E164="","",'Marks Entry'!E164)</f>
        <v/>
      </c>
      <c r="F162" s="379" t="str">
        <f>IF('Marks Entry'!F164="","",'Marks Entry'!F164)</f>
        <v/>
      </c>
      <c r="G162" s="379" t="str">
        <f>IF('Marks Entry'!G164="","",'Marks Entry'!G164)</f>
        <v/>
      </c>
      <c r="H162" s="356" t="str">
        <f>IF('Marks Entry'!H164="","",'Marks Entry'!H164)</f>
        <v/>
      </c>
      <c r="I162" s="356" t="str">
        <f>IF('Marks Entry'!I164="","",'Marks Entry'!I164)</f>
        <v/>
      </c>
      <c r="J162" s="356" t="str">
        <f>IF('Marks Entry'!J164="","",'Marks Entry'!J164)</f>
        <v/>
      </c>
      <c r="K162" s="356" t="str">
        <f>IF('Marks Entry'!K164="","",'Marks Entry'!K164)</f>
        <v/>
      </c>
      <c r="L162" s="356" t="str">
        <f>IF('Marks Entry'!L164="","",'Marks Entry'!L164)</f>
        <v/>
      </c>
      <c r="M162" s="357" t="str">
        <f t="shared" si="254"/>
        <v/>
      </c>
      <c r="N162" s="380" t="str">
        <f t="shared" si="255"/>
        <v/>
      </c>
      <c r="O162" s="356" t="str">
        <f>IF('Marks Entry'!M164="","",'Marks Entry'!M164)</f>
        <v/>
      </c>
      <c r="P162" s="380" t="str">
        <f t="shared" si="256"/>
        <v/>
      </c>
      <c r="Q162" s="377" t="str">
        <f>IF(AND($B162="NSO",$E162="",O162=""),"",IF(AND('Marks Entry'!N164="AB"),"AB",IF(AND('Marks Entry'!N164="ML"),"RE",IF('Marks Entry'!N164="","",ROUNDUP('Marks Entry'!N164*30/100,0)))))</f>
        <v/>
      </c>
      <c r="R162" s="381" t="str">
        <f t="shared" si="257"/>
        <v/>
      </c>
      <c r="S162" s="361">
        <f t="shared" si="258"/>
        <v>0</v>
      </c>
      <c r="T162" s="361">
        <f t="shared" si="259"/>
        <v>0</v>
      </c>
      <c r="U162" s="362" t="str">
        <f t="shared" si="260"/>
        <v/>
      </c>
      <c r="V162" s="361" t="str">
        <f t="shared" si="261"/>
        <v/>
      </c>
      <c r="W162" s="361" t="str">
        <f t="shared" si="262"/>
        <v/>
      </c>
      <c r="X162" s="361" t="str">
        <f t="shared" si="263"/>
        <v/>
      </c>
      <c r="Y162" s="356" t="str">
        <f>IF('Marks Entry'!O164="","",'Marks Entry'!O164)</f>
        <v/>
      </c>
      <c r="Z162" s="356" t="str">
        <f>IF('Marks Entry'!P164="","",'Marks Entry'!P164)</f>
        <v/>
      </c>
      <c r="AA162" s="356" t="str">
        <f>IF('Marks Entry'!Q164="","",'Marks Entry'!Q164)</f>
        <v/>
      </c>
      <c r="AB162" s="357" t="str">
        <f t="shared" si="264"/>
        <v/>
      </c>
      <c r="AC162" s="380" t="str">
        <f t="shared" si="265"/>
        <v/>
      </c>
      <c r="AD162" s="356" t="str">
        <f>IF('Marks Entry'!R164="","",'Marks Entry'!R164)</f>
        <v/>
      </c>
      <c r="AE162" s="380" t="str">
        <f t="shared" si="266"/>
        <v/>
      </c>
      <c r="AF162" s="377" t="str">
        <f>IF(AND($B162="NSO",$E162=""),"",IF(AND('Marks Entry'!S164="AB"),"AB",IF(AND('Marks Entry'!S164="ML"),"RE",IF('Marks Entry'!S164="","",ROUNDUP('Marks Entry'!S164*30/100,0)))))</f>
        <v/>
      </c>
      <c r="AG162" s="381" t="str">
        <f t="shared" si="267"/>
        <v/>
      </c>
      <c r="AH162" s="361">
        <f t="shared" si="268"/>
        <v>0</v>
      </c>
      <c r="AI162" s="361">
        <f t="shared" si="269"/>
        <v>0</v>
      </c>
      <c r="AJ162" s="362" t="str">
        <f t="shared" si="270"/>
        <v/>
      </c>
      <c r="AK162" s="361" t="str">
        <f t="shared" si="271"/>
        <v/>
      </c>
      <c r="AL162" s="361" t="str">
        <f t="shared" si="272"/>
        <v/>
      </c>
      <c r="AM162" s="361" t="str">
        <f t="shared" si="273"/>
        <v/>
      </c>
      <c r="AN162" s="363" t="str">
        <f>IF('Marks Entry'!T164="","",'Marks Entry'!T164)</f>
        <v/>
      </c>
      <c r="AO162" s="356" t="str">
        <f>IF('Marks Entry'!V164="","",'Marks Entry'!V164)</f>
        <v/>
      </c>
      <c r="AP162" s="356" t="str">
        <f>IF('Marks Entry'!W164="","",'Marks Entry'!W164)</f>
        <v/>
      </c>
      <c r="AQ162" s="356" t="str">
        <f>IF('Marks Entry'!X164="","",'Marks Entry'!X164)</f>
        <v/>
      </c>
      <c r="AR162" s="357" t="str">
        <f t="shared" si="274"/>
        <v/>
      </c>
      <c r="AS162" s="380" t="str">
        <f t="shared" si="275"/>
        <v/>
      </c>
      <c r="AT162" s="356" t="str">
        <f>IF('Marks Entry'!Y164="","",'Marks Entry'!Y164)</f>
        <v/>
      </c>
      <c r="AU162" s="356" t="str">
        <f>IF('Marks Entry'!Z164="","",'Marks Entry'!Z164)</f>
        <v/>
      </c>
      <c r="AV162" s="356" t="str">
        <f t="shared" si="276"/>
        <v/>
      </c>
      <c r="AW162" s="380" t="str">
        <f t="shared" si="277"/>
        <v/>
      </c>
      <c r="AX162" s="377" t="str">
        <f>IF(AND($B162="NSO",$E162=""),"",IF(AND('Marks Entry'!AA164="AB",'Marks Entry'!AB164="AB"),"AB",IF(AND('Marks Entry'!AA164="ML",'Marks Entry'!AB164="ML"),"RE",IF('Marks Entry'!AA164="","",ROUNDUP(('Marks Entry'!AA164+'Marks Entry'!AB164)*30/100,0)))))</f>
        <v/>
      </c>
      <c r="AY162" s="381" t="str">
        <f t="shared" si="278"/>
        <v/>
      </c>
      <c r="AZ162" s="361">
        <f t="shared" si="279"/>
        <v>0</v>
      </c>
      <c r="BA162" s="361">
        <f t="shared" si="280"/>
        <v>0</v>
      </c>
      <c r="BB162" s="362" t="str">
        <f t="shared" si="281"/>
        <v/>
      </c>
      <c r="BC162" s="361" t="str">
        <f t="shared" si="282"/>
        <v/>
      </c>
      <c r="BD162" s="361" t="str">
        <f t="shared" si="283"/>
        <v/>
      </c>
      <c r="BE162" s="361" t="str">
        <f t="shared" si="284"/>
        <v/>
      </c>
      <c r="BF162" s="363" t="str">
        <f>IF('Marks Entry'!AC164="","",'Marks Entry'!AC164)</f>
        <v/>
      </c>
      <c r="BG162" s="356" t="str">
        <f>IF('Marks Entry'!AE164="","",'Marks Entry'!AE164)</f>
        <v/>
      </c>
      <c r="BH162" s="356" t="str">
        <f>IF('Marks Entry'!AF164="","",'Marks Entry'!AF164)</f>
        <v/>
      </c>
      <c r="BI162" s="356" t="str">
        <f>IF('Marks Entry'!AG164="","",'Marks Entry'!AG164)</f>
        <v/>
      </c>
      <c r="BJ162" s="357" t="str">
        <f t="shared" si="285"/>
        <v/>
      </c>
      <c r="BK162" s="380" t="str">
        <f t="shared" si="286"/>
        <v/>
      </c>
      <c r="BL162" s="356" t="str">
        <f>IF('Marks Entry'!AH164="","",'Marks Entry'!AH164)</f>
        <v/>
      </c>
      <c r="BM162" s="356" t="str">
        <f>IF('Marks Entry'!AI164="","",'Marks Entry'!AI164)</f>
        <v/>
      </c>
      <c r="BN162" s="356" t="str">
        <f t="shared" si="287"/>
        <v/>
      </c>
      <c r="BO162" s="380" t="str">
        <f t="shared" si="288"/>
        <v/>
      </c>
      <c r="BP162" s="377" t="str">
        <f>IF(AND($B162="NSO",$E162=""),"",IF(AND('Marks Entry'!AJ164="AB",'Marks Entry'!AK164="AB"),"AB",IF(AND('Marks Entry'!AJ164="ML",'Marks Entry'!AK164="ML"),"RE",IF('Marks Entry'!AJ164="","",ROUNDUP(('Marks Entry'!AJ164+'Marks Entry'!AK164)*30/100,0)))))</f>
        <v/>
      </c>
      <c r="BQ162" s="381" t="str">
        <f t="shared" si="289"/>
        <v/>
      </c>
      <c r="BR162" s="361">
        <f t="shared" si="290"/>
        <v>0</v>
      </c>
      <c r="BS162" s="361">
        <f t="shared" si="291"/>
        <v>0</v>
      </c>
      <c r="BT162" s="362" t="str">
        <f t="shared" si="292"/>
        <v/>
      </c>
      <c r="BU162" s="361" t="str">
        <f t="shared" si="293"/>
        <v/>
      </c>
      <c r="BV162" s="361" t="str">
        <f t="shared" si="294"/>
        <v/>
      </c>
      <c r="BW162" s="361" t="str">
        <f t="shared" si="295"/>
        <v/>
      </c>
      <c r="BX162" s="363" t="str">
        <f>IF('Marks Entry'!AL164="","",'Marks Entry'!AL164)</f>
        <v/>
      </c>
      <c r="BY162" s="356" t="str">
        <f>IF('Marks Entry'!AN164="","",'Marks Entry'!AN164)</f>
        <v/>
      </c>
      <c r="BZ162" s="356" t="str">
        <f>IF('Marks Entry'!AO164="","",'Marks Entry'!AO164)</f>
        <v/>
      </c>
      <c r="CA162" s="356" t="str">
        <f>IF('Marks Entry'!AP164="","",'Marks Entry'!AP164)</f>
        <v/>
      </c>
      <c r="CB162" s="357" t="str">
        <f t="shared" si="296"/>
        <v/>
      </c>
      <c r="CC162" s="380" t="str">
        <f t="shared" si="297"/>
        <v/>
      </c>
      <c r="CD162" s="356" t="str">
        <f>IF('Marks Entry'!AQ164="","",'Marks Entry'!AQ164)</f>
        <v/>
      </c>
      <c r="CE162" s="356" t="str">
        <f>IF('Marks Entry'!AR164="","",'Marks Entry'!AR164)</f>
        <v/>
      </c>
      <c r="CF162" s="356" t="str">
        <f t="shared" si="298"/>
        <v/>
      </c>
      <c r="CG162" s="380" t="str">
        <f t="shared" si="299"/>
        <v/>
      </c>
      <c r="CH162" s="377" t="str">
        <f>IF(AND($B162="NSO",$E162=""),"",IF(AND('Marks Entry'!AS164="AB",'Marks Entry'!AT164="AB"),"AB",IF(AND('Marks Entry'!AS164="ML",'Marks Entry'!AT164="ML"),"RE",IF('Marks Entry'!AS164="","",ROUNDUP(('Marks Entry'!AS164+'Marks Entry'!AT164)*30/100,0)))))</f>
        <v/>
      </c>
      <c r="CI162" s="381" t="str">
        <f t="shared" si="300"/>
        <v/>
      </c>
      <c r="CJ162" s="361">
        <f t="shared" si="301"/>
        <v>0</v>
      </c>
      <c r="CK162" s="361">
        <f t="shared" si="302"/>
        <v>0</v>
      </c>
      <c r="CL162" s="362" t="str">
        <f t="shared" si="303"/>
        <v/>
      </c>
      <c r="CM162" s="361" t="str">
        <f t="shared" si="304"/>
        <v/>
      </c>
      <c r="CN162" s="361" t="str">
        <f t="shared" si="305"/>
        <v/>
      </c>
      <c r="CO162" s="361" t="str">
        <f t="shared" si="306"/>
        <v/>
      </c>
      <c r="CP162" s="363" t="str">
        <f>IF('Marks Entry'!AU164="","",'Marks Entry'!AU164)</f>
        <v/>
      </c>
      <c r="CQ162" s="356" t="str">
        <f>IF('Marks Entry'!AW164="","",'Marks Entry'!AW164)</f>
        <v/>
      </c>
      <c r="CR162" s="356" t="str">
        <f>IF('Marks Entry'!AX164="","",'Marks Entry'!AX164)</f>
        <v/>
      </c>
      <c r="CS162" s="356" t="str">
        <f>IF('Marks Entry'!AY164="","",'Marks Entry'!AY164)</f>
        <v/>
      </c>
      <c r="CT162" s="357" t="str">
        <f t="shared" si="307"/>
        <v/>
      </c>
      <c r="CU162" s="380" t="str">
        <f t="shared" si="308"/>
        <v/>
      </c>
      <c r="CV162" s="356" t="str">
        <f>IF('Marks Entry'!AZ164="","",'Marks Entry'!AZ164)</f>
        <v/>
      </c>
      <c r="CW162" s="356" t="str">
        <f>IF('Marks Entry'!BA164="","",'Marks Entry'!BA164)</f>
        <v/>
      </c>
      <c r="CX162" s="356" t="str">
        <f t="shared" si="309"/>
        <v/>
      </c>
      <c r="CY162" s="380" t="str">
        <f t="shared" si="310"/>
        <v/>
      </c>
      <c r="CZ162" s="377" t="str">
        <f>IF(AND($B162="NSO",$E162=""),"",IF(AND('Marks Entry'!BB164="AB",'Marks Entry'!BC164="AB"),"AB",IF(AND('Marks Entry'!BB164="ML",'Marks Entry'!BC164="ML"),"RE",IF('Marks Entry'!BB164="","",ROUNDUP(('Marks Entry'!BB164+'Marks Entry'!BC164)*30/100,0)))))</f>
        <v/>
      </c>
      <c r="DA162" s="381" t="str">
        <f t="shared" si="311"/>
        <v/>
      </c>
      <c r="DB162" s="361">
        <f t="shared" si="312"/>
        <v>0</v>
      </c>
      <c r="DC162" s="361">
        <f t="shared" si="313"/>
        <v>0</v>
      </c>
      <c r="DD162" s="362" t="str">
        <f t="shared" si="314"/>
        <v/>
      </c>
      <c r="DE162" s="361" t="str">
        <f t="shared" si="315"/>
        <v/>
      </c>
      <c r="DF162" s="361" t="str">
        <f t="shared" si="316"/>
        <v/>
      </c>
      <c r="DG162" s="361" t="str">
        <f t="shared" si="317"/>
        <v/>
      </c>
      <c r="DH162" s="361">
        <f t="shared" si="318"/>
        <v>0</v>
      </c>
      <c r="DI162" s="382" t="str">
        <f t="shared" si="319"/>
        <v/>
      </c>
      <c r="DJ162" s="382" t="str">
        <f t="shared" si="320"/>
        <v/>
      </c>
      <c r="DK162" s="382" t="str">
        <f t="shared" si="321"/>
        <v/>
      </c>
      <c r="DL162" s="382" t="str">
        <f t="shared" si="322"/>
        <v/>
      </c>
      <c r="DM162" s="382" t="str">
        <f t="shared" si="323"/>
        <v/>
      </c>
      <c r="DN162" s="382" t="str">
        <f t="shared" si="324"/>
        <v/>
      </c>
      <c r="DO162" s="365">
        <f t="shared" si="325"/>
        <v>0</v>
      </c>
      <c r="DP162" s="365">
        <f t="shared" si="326"/>
        <v>0</v>
      </c>
      <c r="DQ162" s="365">
        <f t="shared" si="327"/>
        <v>0</v>
      </c>
      <c r="DR162" s="365">
        <f t="shared" si="328"/>
        <v>0</v>
      </c>
      <c r="DS162" s="365">
        <f t="shared" si="329"/>
        <v>0</v>
      </c>
      <c r="DT162" s="383" t="str">
        <f t="shared" si="330"/>
        <v/>
      </c>
      <c r="DU162" s="482" t="str">
        <f>IF('Marks Entry'!BD164="","",'Marks Entry'!BD164)</f>
        <v/>
      </c>
      <c r="DV162" s="482" t="str">
        <f>IF('Marks Entry'!BE164="","",'Marks Entry'!BE164)</f>
        <v/>
      </c>
      <c r="DW162" s="482" t="str">
        <f>IF('Marks Entry'!BF164="","",'Marks Entry'!BF164)</f>
        <v/>
      </c>
      <c r="DX162" s="384" t="str">
        <f t="shared" si="331"/>
        <v/>
      </c>
      <c r="DY162" s="356" t="str">
        <f t="shared" si="332"/>
        <v/>
      </c>
      <c r="DZ162" s="385" t="str">
        <f t="shared" si="333"/>
        <v/>
      </c>
      <c r="EA162" s="356" t="str">
        <f t="shared" si="334"/>
        <v/>
      </c>
      <c r="EB162" s="385" t="str">
        <f t="shared" si="335"/>
        <v/>
      </c>
      <c r="EC162" s="356" t="str">
        <f t="shared" si="336"/>
        <v/>
      </c>
      <c r="ED162" s="356" t="str">
        <f t="shared" si="337"/>
        <v/>
      </c>
      <c r="EE162" s="356" t="str">
        <f t="shared" si="338"/>
        <v/>
      </c>
      <c r="EF162" s="386" t="str">
        <f t="shared" si="339"/>
        <v/>
      </c>
      <c r="EG162" s="385" t="str">
        <f t="shared" si="340"/>
        <v/>
      </c>
      <c r="EH162" s="356" t="str">
        <f t="shared" si="341"/>
        <v/>
      </c>
      <c r="EI162" s="356" t="str">
        <f t="shared" si="342"/>
        <v/>
      </c>
      <c r="EJ162" s="356" t="str">
        <f t="shared" si="343"/>
        <v/>
      </c>
      <c r="EK162" s="356" t="str">
        <f t="shared" si="344"/>
        <v/>
      </c>
      <c r="EL162" s="385" t="str">
        <f t="shared" si="345"/>
        <v/>
      </c>
      <c r="EM162" s="356" t="str">
        <f t="shared" si="346"/>
        <v/>
      </c>
      <c r="EN162" s="356" t="str">
        <f t="shared" si="347"/>
        <v/>
      </c>
      <c r="EO162" s="356" t="str">
        <f t="shared" si="348"/>
        <v/>
      </c>
      <c r="EP162" s="356" t="str">
        <f t="shared" si="349"/>
        <v/>
      </c>
      <c r="EQ162" s="385" t="str">
        <f t="shared" si="350"/>
        <v/>
      </c>
      <c r="ER162" s="356" t="str">
        <f t="shared" si="351"/>
        <v/>
      </c>
      <c r="ES162" s="356" t="str">
        <f t="shared" si="352"/>
        <v/>
      </c>
      <c r="ET162" s="356" t="str">
        <f t="shared" si="353"/>
        <v/>
      </c>
      <c r="EU162" s="356" t="str">
        <f t="shared" si="354"/>
        <v/>
      </c>
      <c r="EV162" s="385" t="str">
        <f t="shared" si="355"/>
        <v/>
      </c>
      <c r="EW162" s="385" t="str">
        <f t="shared" si="356"/>
        <v/>
      </c>
      <c r="EX162" s="387" t="str">
        <f>IF('Student DATA Entry'!I159="","",'Student DATA Entry'!I159)</f>
        <v/>
      </c>
      <c r="EY162" s="388" t="str">
        <f>IF('Student DATA Entry'!J159="","",'Student DATA Entry'!J159)</f>
        <v/>
      </c>
      <c r="EZ162" s="373" t="str">
        <f t="shared" si="357"/>
        <v xml:space="preserve">      </v>
      </c>
      <c r="FA162" s="373" t="str">
        <f t="shared" si="358"/>
        <v xml:space="preserve">      </v>
      </c>
      <c r="FB162" s="373" t="str">
        <f t="shared" si="359"/>
        <v xml:space="preserve">      </v>
      </c>
      <c r="FC162" s="373" t="str">
        <f t="shared" si="360"/>
        <v xml:space="preserve">              </v>
      </c>
      <c r="FD162" s="373" t="str">
        <f t="shared" si="361"/>
        <v xml:space="preserve"> </v>
      </c>
      <c r="FE162" s="484" t="str">
        <f t="shared" si="362"/>
        <v/>
      </c>
      <c r="FF162" s="390" t="str">
        <f t="shared" si="363"/>
        <v/>
      </c>
      <c r="FG162" s="483" t="str">
        <f t="shared" si="364"/>
        <v/>
      </c>
      <c r="FH162" s="392" t="str">
        <f t="shared" si="253"/>
        <v/>
      </c>
      <c r="FI162" s="482" t="str">
        <f t="shared" si="365"/>
        <v/>
      </c>
    </row>
    <row r="163" spans="1:165" s="393" customFormat="1" ht="22" customHeight="1">
      <c r="A163" s="375">
        <v>158</v>
      </c>
      <c r="B163" s="376" t="str">
        <f>IF('Marks Entry'!B165="","",VALUE('Marks Entry'!B165))</f>
        <v/>
      </c>
      <c r="C163" s="377" t="str">
        <f>IF('Marks Entry'!C165="","",'Marks Entry'!C165)</f>
        <v/>
      </c>
      <c r="D163" s="378" t="str">
        <f>IF('Marks Entry'!D165="","",'Marks Entry'!D165)</f>
        <v/>
      </c>
      <c r="E163" s="379" t="str">
        <f>IF('Marks Entry'!E165="","",'Marks Entry'!E165)</f>
        <v/>
      </c>
      <c r="F163" s="379" t="str">
        <f>IF('Marks Entry'!F165="","",'Marks Entry'!F165)</f>
        <v/>
      </c>
      <c r="G163" s="379" t="str">
        <f>IF('Marks Entry'!G165="","",'Marks Entry'!G165)</f>
        <v/>
      </c>
      <c r="H163" s="356" t="str">
        <f>IF('Marks Entry'!H165="","",'Marks Entry'!H165)</f>
        <v/>
      </c>
      <c r="I163" s="356" t="str">
        <f>IF('Marks Entry'!I165="","",'Marks Entry'!I165)</f>
        <v/>
      </c>
      <c r="J163" s="356" t="str">
        <f>IF('Marks Entry'!J165="","",'Marks Entry'!J165)</f>
        <v/>
      </c>
      <c r="K163" s="356" t="str">
        <f>IF('Marks Entry'!K165="","",'Marks Entry'!K165)</f>
        <v/>
      </c>
      <c r="L163" s="356" t="str">
        <f>IF('Marks Entry'!L165="","",'Marks Entry'!L165)</f>
        <v/>
      </c>
      <c r="M163" s="357" t="str">
        <f t="shared" si="254"/>
        <v/>
      </c>
      <c r="N163" s="380" t="str">
        <f t="shared" si="255"/>
        <v/>
      </c>
      <c r="O163" s="356" t="str">
        <f>IF('Marks Entry'!M165="","",'Marks Entry'!M165)</f>
        <v/>
      </c>
      <c r="P163" s="380" t="str">
        <f t="shared" si="256"/>
        <v/>
      </c>
      <c r="Q163" s="377" t="str">
        <f>IF(AND($B163="NSO",$E163="",O163=""),"",IF(AND('Marks Entry'!N165="AB"),"AB",IF(AND('Marks Entry'!N165="ML"),"RE",IF('Marks Entry'!N165="","",ROUNDUP('Marks Entry'!N165*30/100,0)))))</f>
        <v/>
      </c>
      <c r="R163" s="381" t="str">
        <f t="shared" si="257"/>
        <v/>
      </c>
      <c r="S163" s="361">
        <f t="shared" si="258"/>
        <v>0</v>
      </c>
      <c r="T163" s="361">
        <f t="shared" si="259"/>
        <v>0</v>
      </c>
      <c r="U163" s="362" t="str">
        <f t="shared" si="260"/>
        <v/>
      </c>
      <c r="V163" s="361" t="str">
        <f t="shared" si="261"/>
        <v/>
      </c>
      <c r="W163" s="361" t="str">
        <f t="shared" si="262"/>
        <v/>
      </c>
      <c r="X163" s="361" t="str">
        <f t="shared" si="263"/>
        <v/>
      </c>
      <c r="Y163" s="356" t="str">
        <f>IF('Marks Entry'!O165="","",'Marks Entry'!O165)</f>
        <v/>
      </c>
      <c r="Z163" s="356" t="str">
        <f>IF('Marks Entry'!P165="","",'Marks Entry'!P165)</f>
        <v/>
      </c>
      <c r="AA163" s="356" t="str">
        <f>IF('Marks Entry'!Q165="","",'Marks Entry'!Q165)</f>
        <v/>
      </c>
      <c r="AB163" s="357" t="str">
        <f t="shared" si="264"/>
        <v/>
      </c>
      <c r="AC163" s="380" t="str">
        <f t="shared" si="265"/>
        <v/>
      </c>
      <c r="AD163" s="356" t="str">
        <f>IF('Marks Entry'!R165="","",'Marks Entry'!R165)</f>
        <v/>
      </c>
      <c r="AE163" s="380" t="str">
        <f t="shared" si="266"/>
        <v/>
      </c>
      <c r="AF163" s="377" t="str">
        <f>IF(AND($B163="NSO",$E163=""),"",IF(AND('Marks Entry'!S165="AB"),"AB",IF(AND('Marks Entry'!S165="ML"),"RE",IF('Marks Entry'!S165="","",ROUNDUP('Marks Entry'!S165*30/100,0)))))</f>
        <v/>
      </c>
      <c r="AG163" s="381" t="str">
        <f t="shared" si="267"/>
        <v/>
      </c>
      <c r="AH163" s="361">
        <f t="shared" si="268"/>
        <v>0</v>
      </c>
      <c r="AI163" s="361">
        <f t="shared" si="269"/>
        <v>0</v>
      </c>
      <c r="AJ163" s="362" t="str">
        <f t="shared" si="270"/>
        <v/>
      </c>
      <c r="AK163" s="361" t="str">
        <f t="shared" si="271"/>
        <v/>
      </c>
      <c r="AL163" s="361" t="str">
        <f t="shared" si="272"/>
        <v/>
      </c>
      <c r="AM163" s="361" t="str">
        <f t="shared" si="273"/>
        <v/>
      </c>
      <c r="AN163" s="363" t="str">
        <f>IF('Marks Entry'!T165="","",'Marks Entry'!T165)</f>
        <v/>
      </c>
      <c r="AO163" s="356" t="str">
        <f>IF('Marks Entry'!V165="","",'Marks Entry'!V165)</f>
        <v/>
      </c>
      <c r="AP163" s="356" t="str">
        <f>IF('Marks Entry'!W165="","",'Marks Entry'!W165)</f>
        <v/>
      </c>
      <c r="AQ163" s="356" t="str">
        <f>IF('Marks Entry'!X165="","",'Marks Entry'!X165)</f>
        <v/>
      </c>
      <c r="AR163" s="357" t="str">
        <f t="shared" si="274"/>
        <v/>
      </c>
      <c r="AS163" s="380" t="str">
        <f t="shared" si="275"/>
        <v/>
      </c>
      <c r="AT163" s="356" t="str">
        <f>IF('Marks Entry'!Y165="","",'Marks Entry'!Y165)</f>
        <v/>
      </c>
      <c r="AU163" s="356" t="str">
        <f>IF('Marks Entry'!Z165="","",'Marks Entry'!Z165)</f>
        <v/>
      </c>
      <c r="AV163" s="356" t="str">
        <f t="shared" si="276"/>
        <v/>
      </c>
      <c r="AW163" s="380" t="str">
        <f t="shared" si="277"/>
        <v/>
      </c>
      <c r="AX163" s="377" t="str">
        <f>IF(AND($B163="NSO",$E163=""),"",IF(AND('Marks Entry'!AA165="AB",'Marks Entry'!AB165="AB"),"AB",IF(AND('Marks Entry'!AA165="ML",'Marks Entry'!AB165="ML"),"RE",IF('Marks Entry'!AA165="","",ROUNDUP(('Marks Entry'!AA165+'Marks Entry'!AB165)*30/100,0)))))</f>
        <v/>
      </c>
      <c r="AY163" s="381" t="str">
        <f t="shared" si="278"/>
        <v/>
      </c>
      <c r="AZ163" s="361">
        <f t="shared" si="279"/>
        <v>0</v>
      </c>
      <c r="BA163" s="361">
        <f t="shared" si="280"/>
        <v>0</v>
      </c>
      <c r="BB163" s="362" t="str">
        <f t="shared" si="281"/>
        <v/>
      </c>
      <c r="BC163" s="361" t="str">
        <f t="shared" si="282"/>
        <v/>
      </c>
      <c r="BD163" s="361" t="str">
        <f t="shared" si="283"/>
        <v/>
      </c>
      <c r="BE163" s="361" t="str">
        <f t="shared" si="284"/>
        <v/>
      </c>
      <c r="BF163" s="363" t="str">
        <f>IF('Marks Entry'!AC165="","",'Marks Entry'!AC165)</f>
        <v/>
      </c>
      <c r="BG163" s="356" t="str">
        <f>IF('Marks Entry'!AE165="","",'Marks Entry'!AE165)</f>
        <v/>
      </c>
      <c r="BH163" s="356" t="str">
        <f>IF('Marks Entry'!AF165="","",'Marks Entry'!AF165)</f>
        <v/>
      </c>
      <c r="BI163" s="356" t="str">
        <f>IF('Marks Entry'!AG165="","",'Marks Entry'!AG165)</f>
        <v/>
      </c>
      <c r="BJ163" s="357" t="str">
        <f t="shared" si="285"/>
        <v/>
      </c>
      <c r="BK163" s="380" t="str">
        <f t="shared" si="286"/>
        <v/>
      </c>
      <c r="BL163" s="356" t="str">
        <f>IF('Marks Entry'!AH165="","",'Marks Entry'!AH165)</f>
        <v/>
      </c>
      <c r="BM163" s="356" t="str">
        <f>IF('Marks Entry'!AI165="","",'Marks Entry'!AI165)</f>
        <v/>
      </c>
      <c r="BN163" s="356" t="str">
        <f t="shared" si="287"/>
        <v/>
      </c>
      <c r="BO163" s="380" t="str">
        <f t="shared" si="288"/>
        <v/>
      </c>
      <c r="BP163" s="377" t="str">
        <f>IF(AND($B163="NSO",$E163=""),"",IF(AND('Marks Entry'!AJ165="AB",'Marks Entry'!AK165="AB"),"AB",IF(AND('Marks Entry'!AJ165="ML",'Marks Entry'!AK165="ML"),"RE",IF('Marks Entry'!AJ165="","",ROUNDUP(('Marks Entry'!AJ165+'Marks Entry'!AK165)*30/100,0)))))</f>
        <v/>
      </c>
      <c r="BQ163" s="381" t="str">
        <f t="shared" si="289"/>
        <v/>
      </c>
      <c r="BR163" s="361">
        <f t="shared" si="290"/>
        <v>0</v>
      </c>
      <c r="BS163" s="361">
        <f t="shared" si="291"/>
        <v>0</v>
      </c>
      <c r="BT163" s="362" t="str">
        <f t="shared" si="292"/>
        <v/>
      </c>
      <c r="BU163" s="361" t="str">
        <f t="shared" si="293"/>
        <v/>
      </c>
      <c r="BV163" s="361" t="str">
        <f t="shared" si="294"/>
        <v/>
      </c>
      <c r="BW163" s="361" t="str">
        <f t="shared" si="295"/>
        <v/>
      </c>
      <c r="BX163" s="363" t="str">
        <f>IF('Marks Entry'!AL165="","",'Marks Entry'!AL165)</f>
        <v/>
      </c>
      <c r="BY163" s="356" t="str">
        <f>IF('Marks Entry'!AN165="","",'Marks Entry'!AN165)</f>
        <v/>
      </c>
      <c r="BZ163" s="356" t="str">
        <f>IF('Marks Entry'!AO165="","",'Marks Entry'!AO165)</f>
        <v/>
      </c>
      <c r="CA163" s="356" t="str">
        <f>IF('Marks Entry'!AP165="","",'Marks Entry'!AP165)</f>
        <v/>
      </c>
      <c r="CB163" s="357" t="str">
        <f t="shared" si="296"/>
        <v/>
      </c>
      <c r="CC163" s="380" t="str">
        <f t="shared" si="297"/>
        <v/>
      </c>
      <c r="CD163" s="356" t="str">
        <f>IF('Marks Entry'!AQ165="","",'Marks Entry'!AQ165)</f>
        <v/>
      </c>
      <c r="CE163" s="356" t="str">
        <f>IF('Marks Entry'!AR165="","",'Marks Entry'!AR165)</f>
        <v/>
      </c>
      <c r="CF163" s="356" t="str">
        <f t="shared" si="298"/>
        <v/>
      </c>
      <c r="CG163" s="380" t="str">
        <f t="shared" si="299"/>
        <v/>
      </c>
      <c r="CH163" s="377" t="str">
        <f>IF(AND($B163="NSO",$E163=""),"",IF(AND('Marks Entry'!AS165="AB",'Marks Entry'!AT165="AB"),"AB",IF(AND('Marks Entry'!AS165="ML",'Marks Entry'!AT165="ML"),"RE",IF('Marks Entry'!AS165="","",ROUNDUP(('Marks Entry'!AS165+'Marks Entry'!AT165)*30/100,0)))))</f>
        <v/>
      </c>
      <c r="CI163" s="381" t="str">
        <f t="shared" si="300"/>
        <v/>
      </c>
      <c r="CJ163" s="361">
        <f t="shared" si="301"/>
        <v>0</v>
      </c>
      <c r="CK163" s="361">
        <f t="shared" si="302"/>
        <v>0</v>
      </c>
      <c r="CL163" s="362" t="str">
        <f t="shared" si="303"/>
        <v/>
      </c>
      <c r="CM163" s="361" t="str">
        <f t="shared" si="304"/>
        <v/>
      </c>
      <c r="CN163" s="361" t="str">
        <f t="shared" si="305"/>
        <v/>
      </c>
      <c r="CO163" s="361" t="str">
        <f t="shared" si="306"/>
        <v/>
      </c>
      <c r="CP163" s="363" t="str">
        <f>IF('Marks Entry'!AU165="","",'Marks Entry'!AU165)</f>
        <v/>
      </c>
      <c r="CQ163" s="356" t="str">
        <f>IF('Marks Entry'!AW165="","",'Marks Entry'!AW165)</f>
        <v/>
      </c>
      <c r="CR163" s="356" t="str">
        <f>IF('Marks Entry'!AX165="","",'Marks Entry'!AX165)</f>
        <v/>
      </c>
      <c r="CS163" s="356" t="str">
        <f>IF('Marks Entry'!AY165="","",'Marks Entry'!AY165)</f>
        <v/>
      </c>
      <c r="CT163" s="357" t="str">
        <f t="shared" si="307"/>
        <v/>
      </c>
      <c r="CU163" s="380" t="str">
        <f t="shared" si="308"/>
        <v/>
      </c>
      <c r="CV163" s="356" t="str">
        <f>IF('Marks Entry'!AZ165="","",'Marks Entry'!AZ165)</f>
        <v/>
      </c>
      <c r="CW163" s="356" t="str">
        <f>IF('Marks Entry'!BA165="","",'Marks Entry'!BA165)</f>
        <v/>
      </c>
      <c r="CX163" s="356" t="str">
        <f t="shared" si="309"/>
        <v/>
      </c>
      <c r="CY163" s="380" t="str">
        <f t="shared" si="310"/>
        <v/>
      </c>
      <c r="CZ163" s="377" t="str">
        <f>IF(AND($B163="NSO",$E163=""),"",IF(AND('Marks Entry'!BB165="AB",'Marks Entry'!BC165="AB"),"AB",IF(AND('Marks Entry'!BB165="ML",'Marks Entry'!BC165="ML"),"RE",IF('Marks Entry'!BB165="","",ROUNDUP(('Marks Entry'!BB165+'Marks Entry'!BC165)*30/100,0)))))</f>
        <v/>
      </c>
      <c r="DA163" s="381" t="str">
        <f t="shared" si="311"/>
        <v/>
      </c>
      <c r="DB163" s="361">
        <f t="shared" si="312"/>
        <v>0</v>
      </c>
      <c r="DC163" s="361">
        <f t="shared" si="313"/>
        <v>0</v>
      </c>
      <c r="DD163" s="362" t="str">
        <f t="shared" si="314"/>
        <v/>
      </c>
      <c r="DE163" s="361" t="str">
        <f t="shared" si="315"/>
        <v/>
      </c>
      <c r="DF163" s="361" t="str">
        <f t="shared" si="316"/>
        <v/>
      </c>
      <c r="DG163" s="361" t="str">
        <f t="shared" si="317"/>
        <v/>
      </c>
      <c r="DH163" s="361">
        <f t="shared" si="318"/>
        <v>0</v>
      </c>
      <c r="DI163" s="382" t="str">
        <f t="shared" si="319"/>
        <v/>
      </c>
      <c r="DJ163" s="382" t="str">
        <f t="shared" si="320"/>
        <v/>
      </c>
      <c r="DK163" s="382" t="str">
        <f t="shared" si="321"/>
        <v/>
      </c>
      <c r="DL163" s="382" t="str">
        <f t="shared" si="322"/>
        <v/>
      </c>
      <c r="DM163" s="382" t="str">
        <f t="shared" si="323"/>
        <v/>
      </c>
      <c r="DN163" s="382" t="str">
        <f t="shared" si="324"/>
        <v/>
      </c>
      <c r="DO163" s="365">
        <f t="shared" si="325"/>
        <v>0</v>
      </c>
      <c r="DP163" s="365">
        <f t="shared" si="326"/>
        <v>0</v>
      </c>
      <c r="DQ163" s="365">
        <f t="shared" si="327"/>
        <v>0</v>
      </c>
      <c r="DR163" s="365">
        <f t="shared" si="328"/>
        <v>0</v>
      </c>
      <c r="DS163" s="365">
        <f t="shared" si="329"/>
        <v>0</v>
      </c>
      <c r="DT163" s="383" t="str">
        <f t="shared" si="330"/>
        <v/>
      </c>
      <c r="DU163" s="482" t="str">
        <f>IF('Marks Entry'!BD165="","",'Marks Entry'!BD165)</f>
        <v/>
      </c>
      <c r="DV163" s="482" t="str">
        <f>IF('Marks Entry'!BE165="","",'Marks Entry'!BE165)</f>
        <v/>
      </c>
      <c r="DW163" s="482" t="str">
        <f>IF('Marks Entry'!BF165="","",'Marks Entry'!BF165)</f>
        <v/>
      </c>
      <c r="DX163" s="384" t="str">
        <f t="shared" si="331"/>
        <v/>
      </c>
      <c r="DY163" s="356" t="str">
        <f t="shared" si="332"/>
        <v/>
      </c>
      <c r="DZ163" s="385" t="str">
        <f t="shared" si="333"/>
        <v/>
      </c>
      <c r="EA163" s="356" t="str">
        <f t="shared" si="334"/>
        <v/>
      </c>
      <c r="EB163" s="385" t="str">
        <f t="shared" si="335"/>
        <v/>
      </c>
      <c r="EC163" s="356" t="str">
        <f t="shared" si="336"/>
        <v/>
      </c>
      <c r="ED163" s="356" t="str">
        <f t="shared" si="337"/>
        <v/>
      </c>
      <c r="EE163" s="356" t="str">
        <f t="shared" si="338"/>
        <v/>
      </c>
      <c r="EF163" s="386" t="str">
        <f t="shared" si="339"/>
        <v/>
      </c>
      <c r="EG163" s="385" t="str">
        <f t="shared" si="340"/>
        <v/>
      </c>
      <c r="EH163" s="356" t="str">
        <f t="shared" si="341"/>
        <v/>
      </c>
      <c r="EI163" s="356" t="str">
        <f t="shared" si="342"/>
        <v/>
      </c>
      <c r="EJ163" s="356" t="str">
        <f t="shared" si="343"/>
        <v/>
      </c>
      <c r="EK163" s="356" t="str">
        <f t="shared" si="344"/>
        <v/>
      </c>
      <c r="EL163" s="385" t="str">
        <f t="shared" si="345"/>
        <v/>
      </c>
      <c r="EM163" s="356" t="str">
        <f t="shared" si="346"/>
        <v/>
      </c>
      <c r="EN163" s="356" t="str">
        <f t="shared" si="347"/>
        <v/>
      </c>
      <c r="EO163" s="356" t="str">
        <f t="shared" si="348"/>
        <v/>
      </c>
      <c r="EP163" s="356" t="str">
        <f t="shared" si="349"/>
        <v/>
      </c>
      <c r="EQ163" s="385" t="str">
        <f t="shared" si="350"/>
        <v/>
      </c>
      <c r="ER163" s="356" t="str">
        <f t="shared" si="351"/>
        <v/>
      </c>
      <c r="ES163" s="356" t="str">
        <f t="shared" si="352"/>
        <v/>
      </c>
      <c r="ET163" s="356" t="str">
        <f t="shared" si="353"/>
        <v/>
      </c>
      <c r="EU163" s="356" t="str">
        <f t="shared" si="354"/>
        <v/>
      </c>
      <c r="EV163" s="385" t="str">
        <f t="shared" si="355"/>
        <v/>
      </c>
      <c r="EW163" s="385" t="str">
        <f t="shared" si="356"/>
        <v/>
      </c>
      <c r="EX163" s="387" t="str">
        <f>IF('Student DATA Entry'!I160="","",'Student DATA Entry'!I160)</f>
        <v/>
      </c>
      <c r="EY163" s="388" t="str">
        <f>IF('Student DATA Entry'!J160="","",'Student DATA Entry'!J160)</f>
        <v/>
      </c>
      <c r="EZ163" s="373" t="str">
        <f t="shared" si="357"/>
        <v xml:space="preserve">      </v>
      </c>
      <c r="FA163" s="373" t="str">
        <f t="shared" si="358"/>
        <v xml:space="preserve">      </v>
      </c>
      <c r="FB163" s="373" t="str">
        <f t="shared" si="359"/>
        <v xml:space="preserve">      </v>
      </c>
      <c r="FC163" s="373" t="str">
        <f t="shared" si="360"/>
        <v xml:space="preserve">              </v>
      </c>
      <c r="FD163" s="373" t="str">
        <f t="shared" si="361"/>
        <v xml:space="preserve"> </v>
      </c>
      <c r="FE163" s="484" t="str">
        <f t="shared" si="362"/>
        <v/>
      </c>
      <c r="FF163" s="390" t="str">
        <f t="shared" si="363"/>
        <v/>
      </c>
      <c r="FG163" s="483" t="str">
        <f t="shared" si="364"/>
        <v/>
      </c>
      <c r="FH163" s="392" t="str">
        <f t="shared" si="253"/>
        <v/>
      </c>
      <c r="FI163" s="482" t="str">
        <f t="shared" si="365"/>
        <v/>
      </c>
    </row>
    <row r="164" spans="1:165" s="393" customFormat="1" ht="22" customHeight="1">
      <c r="A164" s="375">
        <v>159</v>
      </c>
      <c r="B164" s="376" t="str">
        <f>IF('Marks Entry'!B166="","",VALUE('Marks Entry'!B166))</f>
        <v/>
      </c>
      <c r="C164" s="377" t="str">
        <f>IF('Marks Entry'!C166="","",'Marks Entry'!C166)</f>
        <v/>
      </c>
      <c r="D164" s="378" t="str">
        <f>IF('Marks Entry'!D166="","",'Marks Entry'!D166)</f>
        <v/>
      </c>
      <c r="E164" s="379" t="str">
        <f>IF('Marks Entry'!E166="","",'Marks Entry'!E166)</f>
        <v/>
      </c>
      <c r="F164" s="379" t="str">
        <f>IF('Marks Entry'!F166="","",'Marks Entry'!F166)</f>
        <v/>
      </c>
      <c r="G164" s="379" t="str">
        <f>IF('Marks Entry'!G166="","",'Marks Entry'!G166)</f>
        <v/>
      </c>
      <c r="H164" s="356" t="str">
        <f>IF('Marks Entry'!H166="","",'Marks Entry'!H166)</f>
        <v/>
      </c>
      <c r="I164" s="356" t="str">
        <f>IF('Marks Entry'!I166="","",'Marks Entry'!I166)</f>
        <v/>
      </c>
      <c r="J164" s="356" t="str">
        <f>IF('Marks Entry'!J166="","",'Marks Entry'!J166)</f>
        <v/>
      </c>
      <c r="K164" s="356" t="str">
        <f>IF('Marks Entry'!K166="","",'Marks Entry'!K166)</f>
        <v/>
      </c>
      <c r="L164" s="356" t="str">
        <f>IF('Marks Entry'!L166="","",'Marks Entry'!L166)</f>
        <v/>
      </c>
      <c r="M164" s="357" t="str">
        <f t="shared" si="254"/>
        <v/>
      </c>
      <c r="N164" s="380" t="str">
        <f t="shared" si="255"/>
        <v/>
      </c>
      <c r="O164" s="356" t="str">
        <f>IF('Marks Entry'!M166="","",'Marks Entry'!M166)</f>
        <v/>
      </c>
      <c r="P164" s="380" t="str">
        <f t="shared" si="256"/>
        <v/>
      </c>
      <c r="Q164" s="377" t="str">
        <f>IF(AND($B164="NSO",$E164="",O164=""),"",IF(AND('Marks Entry'!N166="AB"),"AB",IF(AND('Marks Entry'!N166="ML"),"RE",IF('Marks Entry'!N166="","",ROUNDUP('Marks Entry'!N166*30/100,0)))))</f>
        <v/>
      </c>
      <c r="R164" s="381" t="str">
        <f t="shared" si="257"/>
        <v/>
      </c>
      <c r="S164" s="361">
        <f t="shared" si="258"/>
        <v>0</v>
      </c>
      <c r="T164" s="361">
        <f t="shared" si="259"/>
        <v>0</v>
      </c>
      <c r="U164" s="362" t="str">
        <f t="shared" si="260"/>
        <v/>
      </c>
      <c r="V164" s="361" t="str">
        <f t="shared" si="261"/>
        <v/>
      </c>
      <c r="W164" s="361" t="str">
        <f t="shared" si="262"/>
        <v/>
      </c>
      <c r="X164" s="361" t="str">
        <f t="shared" si="263"/>
        <v/>
      </c>
      <c r="Y164" s="356" t="str">
        <f>IF('Marks Entry'!O166="","",'Marks Entry'!O166)</f>
        <v/>
      </c>
      <c r="Z164" s="356" t="str">
        <f>IF('Marks Entry'!P166="","",'Marks Entry'!P166)</f>
        <v/>
      </c>
      <c r="AA164" s="356" t="str">
        <f>IF('Marks Entry'!Q166="","",'Marks Entry'!Q166)</f>
        <v/>
      </c>
      <c r="AB164" s="357" t="str">
        <f t="shared" si="264"/>
        <v/>
      </c>
      <c r="AC164" s="380" t="str">
        <f t="shared" si="265"/>
        <v/>
      </c>
      <c r="AD164" s="356" t="str">
        <f>IF('Marks Entry'!R166="","",'Marks Entry'!R166)</f>
        <v/>
      </c>
      <c r="AE164" s="380" t="str">
        <f t="shared" si="266"/>
        <v/>
      </c>
      <c r="AF164" s="377" t="str">
        <f>IF(AND($B164="NSO",$E164=""),"",IF(AND('Marks Entry'!S166="AB"),"AB",IF(AND('Marks Entry'!S166="ML"),"RE",IF('Marks Entry'!S166="","",ROUNDUP('Marks Entry'!S166*30/100,0)))))</f>
        <v/>
      </c>
      <c r="AG164" s="381" t="str">
        <f t="shared" si="267"/>
        <v/>
      </c>
      <c r="AH164" s="361">
        <f t="shared" si="268"/>
        <v>0</v>
      </c>
      <c r="AI164" s="361">
        <f t="shared" si="269"/>
        <v>0</v>
      </c>
      <c r="AJ164" s="362" t="str">
        <f t="shared" si="270"/>
        <v/>
      </c>
      <c r="AK164" s="361" t="str">
        <f t="shared" si="271"/>
        <v/>
      </c>
      <c r="AL164" s="361" t="str">
        <f t="shared" si="272"/>
        <v/>
      </c>
      <c r="AM164" s="361" t="str">
        <f t="shared" si="273"/>
        <v/>
      </c>
      <c r="AN164" s="363" t="str">
        <f>IF('Marks Entry'!T166="","",'Marks Entry'!T166)</f>
        <v/>
      </c>
      <c r="AO164" s="356" t="str">
        <f>IF('Marks Entry'!V166="","",'Marks Entry'!V166)</f>
        <v/>
      </c>
      <c r="AP164" s="356" t="str">
        <f>IF('Marks Entry'!W166="","",'Marks Entry'!W166)</f>
        <v/>
      </c>
      <c r="AQ164" s="356" t="str">
        <f>IF('Marks Entry'!X166="","",'Marks Entry'!X166)</f>
        <v/>
      </c>
      <c r="AR164" s="357" t="str">
        <f t="shared" si="274"/>
        <v/>
      </c>
      <c r="AS164" s="380" t="str">
        <f t="shared" si="275"/>
        <v/>
      </c>
      <c r="AT164" s="356" t="str">
        <f>IF('Marks Entry'!Y166="","",'Marks Entry'!Y166)</f>
        <v/>
      </c>
      <c r="AU164" s="356" t="str">
        <f>IF('Marks Entry'!Z166="","",'Marks Entry'!Z166)</f>
        <v/>
      </c>
      <c r="AV164" s="356" t="str">
        <f t="shared" si="276"/>
        <v/>
      </c>
      <c r="AW164" s="380" t="str">
        <f t="shared" si="277"/>
        <v/>
      </c>
      <c r="AX164" s="377" t="str">
        <f>IF(AND($B164="NSO",$E164=""),"",IF(AND('Marks Entry'!AA166="AB",'Marks Entry'!AB166="AB"),"AB",IF(AND('Marks Entry'!AA166="ML",'Marks Entry'!AB166="ML"),"RE",IF('Marks Entry'!AA166="","",ROUNDUP(('Marks Entry'!AA166+'Marks Entry'!AB166)*30/100,0)))))</f>
        <v/>
      </c>
      <c r="AY164" s="381" t="str">
        <f t="shared" si="278"/>
        <v/>
      </c>
      <c r="AZ164" s="361">
        <f t="shared" si="279"/>
        <v>0</v>
      </c>
      <c r="BA164" s="361">
        <f t="shared" si="280"/>
        <v>0</v>
      </c>
      <c r="BB164" s="362" t="str">
        <f t="shared" si="281"/>
        <v/>
      </c>
      <c r="BC164" s="361" t="str">
        <f t="shared" si="282"/>
        <v/>
      </c>
      <c r="BD164" s="361" t="str">
        <f t="shared" si="283"/>
        <v/>
      </c>
      <c r="BE164" s="361" t="str">
        <f t="shared" si="284"/>
        <v/>
      </c>
      <c r="BF164" s="363" t="str">
        <f>IF('Marks Entry'!AC166="","",'Marks Entry'!AC166)</f>
        <v/>
      </c>
      <c r="BG164" s="356" t="str">
        <f>IF('Marks Entry'!AE166="","",'Marks Entry'!AE166)</f>
        <v/>
      </c>
      <c r="BH164" s="356" t="str">
        <f>IF('Marks Entry'!AF166="","",'Marks Entry'!AF166)</f>
        <v/>
      </c>
      <c r="BI164" s="356" t="str">
        <f>IF('Marks Entry'!AG166="","",'Marks Entry'!AG166)</f>
        <v/>
      </c>
      <c r="BJ164" s="357" t="str">
        <f t="shared" si="285"/>
        <v/>
      </c>
      <c r="BK164" s="380" t="str">
        <f t="shared" si="286"/>
        <v/>
      </c>
      <c r="BL164" s="356" t="str">
        <f>IF('Marks Entry'!AH166="","",'Marks Entry'!AH166)</f>
        <v/>
      </c>
      <c r="BM164" s="356" t="str">
        <f>IF('Marks Entry'!AI166="","",'Marks Entry'!AI166)</f>
        <v/>
      </c>
      <c r="BN164" s="356" t="str">
        <f t="shared" si="287"/>
        <v/>
      </c>
      <c r="BO164" s="380" t="str">
        <f t="shared" si="288"/>
        <v/>
      </c>
      <c r="BP164" s="377" t="str">
        <f>IF(AND($B164="NSO",$E164=""),"",IF(AND('Marks Entry'!AJ166="AB",'Marks Entry'!AK166="AB"),"AB",IF(AND('Marks Entry'!AJ166="ML",'Marks Entry'!AK166="ML"),"RE",IF('Marks Entry'!AJ166="","",ROUNDUP(('Marks Entry'!AJ166+'Marks Entry'!AK166)*30/100,0)))))</f>
        <v/>
      </c>
      <c r="BQ164" s="381" t="str">
        <f t="shared" si="289"/>
        <v/>
      </c>
      <c r="BR164" s="361">
        <f t="shared" si="290"/>
        <v>0</v>
      </c>
      <c r="BS164" s="361">
        <f t="shared" si="291"/>
        <v>0</v>
      </c>
      <c r="BT164" s="362" t="str">
        <f t="shared" si="292"/>
        <v/>
      </c>
      <c r="BU164" s="361" t="str">
        <f t="shared" si="293"/>
        <v/>
      </c>
      <c r="BV164" s="361" t="str">
        <f t="shared" si="294"/>
        <v/>
      </c>
      <c r="BW164" s="361" t="str">
        <f t="shared" si="295"/>
        <v/>
      </c>
      <c r="BX164" s="363" t="str">
        <f>IF('Marks Entry'!AL166="","",'Marks Entry'!AL166)</f>
        <v/>
      </c>
      <c r="BY164" s="356" t="str">
        <f>IF('Marks Entry'!AN166="","",'Marks Entry'!AN166)</f>
        <v/>
      </c>
      <c r="BZ164" s="356" t="str">
        <f>IF('Marks Entry'!AO166="","",'Marks Entry'!AO166)</f>
        <v/>
      </c>
      <c r="CA164" s="356" t="str">
        <f>IF('Marks Entry'!AP166="","",'Marks Entry'!AP166)</f>
        <v/>
      </c>
      <c r="CB164" s="357" t="str">
        <f t="shared" si="296"/>
        <v/>
      </c>
      <c r="CC164" s="380" t="str">
        <f t="shared" si="297"/>
        <v/>
      </c>
      <c r="CD164" s="356" t="str">
        <f>IF('Marks Entry'!AQ166="","",'Marks Entry'!AQ166)</f>
        <v/>
      </c>
      <c r="CE164" s="356" t="str">
        <f>IF('Marks Entry'!AR166="","",'Marks Entry'!AR166)</f>
        <v/>
      </c>
      <c r="CF164" s="356" t="str">
        <f t="shared" si="298"/>
        <v/>
      </c>
      <c r="CG164" s="380" t="str">
        <f t="shared" si="299"/>
        <v/>
      </c>
      <c r="CH164" s="377" t="str">
        <f>IF(AND($B164="NSO",$E164=""),"",IF(AND('Marks Entry'!AS166="AB",'Marks Entry'!AT166="AB"),"AB",IF(AND('Marks Entry'!AS166="ML",'Marks Entry'!AT166="ML"),"RE",IF('Marks Entry'!AS166="","",ROUNDUP(('Marks Entry'!AS166+'Marks Entry'!AT166)*30/100,0)))))</f>
        <v/>
      </c>
      <c r="CI164" s="381" t="str">
        <f t="shared" si="300"/>
        <v/>
      </c>
      <c r="CJ164" s="361">
        <f t="shared" si="301"/>
        <v>0</v>
      </c>
      <c r="CK164" s="361">
        <f t="shared" si="302"/>
        <v>0</v>
      </c>
      <c r="CL164" s="362" t="str">
        <f t="shared" si="303"/>
        <v/>
      </c>
      <c r="CM164" s="361" t="str">
        <f t="shared" si="304"/>
        <v/>
      </c>
      <c r="CN164" s="361" t="str">
        <f t="shared" si="305"/>
        <v/>
      </c>
      <c r="CO164" s="361" t="str">
        <f t="shared" si="306"/>
        <v/>
      </c>
      <c r="CP164" s="363" t="str">
        <f>IF('Marks Entry'!AU166="","",'Marks Entry'!AU166)</f>
        <v/>
      </c>
      <c r="CQ164" s="356" t="str">
        <f>IF('Marks Entry'!AW166="","",'Marks Entry'!AW166)</f>
        <v/>
      </c>
      <c r="CR164" s="356" t="str">
        <f>IF('Marks Entry'!AX166="","",'Marks Entry'!AX166)</f>
        <v/>
      </c>
      <c r="CS164" s="356" t="str">
        <f>IF('Marks Entry'!AY166="","",'Marks Entry'!AY166)</f>
        <v/>
      </c>
      <c r="CT164" s="357" t="str">
        <f t="shared" si="307"/>
        <v/>
      </c>
      <c r="CU164" s="380" t="str">
        <f t="shared" si="308"/>
        <v/>
      </c>
      <c r="CV164" s="356" t="str">
        <f>IF('Marks Entry'!AZ166="","",'Marks Entry'!AZ166)</f>
        <v/>
      </c>
      <c r="CW164" s="356" t="str">
        <f>IF('Marks Entry'!BA166="","",'Marks Entry'!BA166)</f>
        <v/>
      </c>
      <c r="CX164" s="356" t="str">
        <f t="shared" si="309"/>
        <v/>
      </c>
      <c r="CY164" s="380" t="str">
        <f t="shared" si="310"/>
        <v/>
      </c>
      <c r="CZ164" s="377" t="str">
        <f>IF(AND($B164="NSO",$E164=""),"",IF(AND('Marks Entry'!BB166="AB",'Marks Entry'!BC166="AB"),"AB",IF(AND('Marks Entry'!BB166="ML",'Marks Entry'!BC166="ML"),"RE",IF('Marks Entry'!BB166="","",ROUNDUP(('Marks Entry'!BB166+'Marks Entry'!BC166)*30/100,0)))))</f>
        <v/>
      </c>
      <c r="DA164" s="381" t="str">
        <f t="shared" si="311"/>
        <v/>
      </c>
      <c r="DB164" s="361">
        <f t="shared" si="312"/>
        <v>0</v>
      </c>
      <c r="DC164" s="361">
        <f t="shared" si="313"/>
        <v>0</v>
      </c>
      <c r="DD164" s="362" t="str">
        <f t="shared" si="314"/>
        <v/>
      </c>
      <c r="DE164" s="361" t="str">
        <f t="shared" si="315"/>
        <v/>
      </c>
      <c r="DF164" s="361" t="str">
        <f t="shared" si="316"/>
        <v/>
      </c>
      <c r="DG164" s="361" t="str">
        <f t="shared" si="317"/>
        <v/>
      </c>
      <c r="DH164" s="361">
        <f t="shared" si="318"/>
        <v>0</v>
      </c>
      <c r="DI164" s="382" t="str">
        <f t="shared" si="319"/>
        <v/>
      </c>
      <c r="DJ164" s="382" t="str">
        <f t="shared" si="320"/>
        <v/>
      </c>
      <c r="DK164" s="382" t="str">
        <f t="shared" si="321"/>
        <v/>
      </c>
      <c r="DL164" s="382" t="str">
        <f t="shared" si="322"/>
        <v/>
      </c>
      <c r="DM164" s="382" t="str">
        <f t="shared" si="323"/>
        <v/>
      </c>
      <c r="DN164" s="382" t="str">
        <f t="shared" si="324"/>
        <v/>
      </c>
      <c r="DO164" s="365">
        <f t="shared" si="325"/>
        <v>0</v>
      </c>
      <c r="DP164" s="365">
        <f t="shared" si="326"/>
        <v>0</v>
      </c>
      <c r="DQ164" s="365">
        <f t="shared" si="327"/>
        <v>0</v>
      </c>
      <c r="DR164" s="365">
        <f t="shared" si="328"/>
        <v>0</v>
      </c>
      <c r="DS164" s="365">
        <f t="shared" si="329"/>
        <v>0</v>
      </c>
      <c r="DT164" s="383" t="str">
        <f t="shared" si="330"/>
        <v/>
      </c>
      <c r="DU164" s="482" t="str">
        <f>IF('Marks Entry'!BD166="","",'Marks Entry'!BD166)</f>
        <v/>
      </c>
      <c r="DV164" s="482" t="str">
        <f>IF('Marks Entry'!BE166="","",'Marks Entry'!BE166)</f>
        <v/>
      </c>
      <c r="DW164" s="482" t="str">
        <f>IF('Marks Entry'!BF166="","",'Marks Entry'!BF166)</f>
        <v/>
      </c>
      <c r="DX164" s="384" t="str">
        <f t="shared" si="331"/>
        <v/>
      </c>
      <c r="DY164" s="356" t="str">
        <f t="shared" si="332"/>
        <v/>
      </c>
      <c r="DZ164" s="385" t="str">
        <f t="shared" si="333"/>
        <v/>
      </c>
      <c r="EA164" s="356" t="str">
        <f t="shared" si="334"/>
        <v/>
      </c>
      <c r="EB164" s="385" t="str">
        <f t="shared" si="335"/>
        <v/>
      </c>
      <c r="EC164" s="356" t="str">
        <f t="shared" si="336"/>
        <v/>
      </c>
      <c r="ED164" s="356" t="str">
        <f t="shared" si="337"/>
        <v/>
      </c>
      <c r="EE164" s="356" t="str">
        <f t="shared" si="338"/>
        <v/>
      </c>
      <c r="EF164" s="386" t="str">
        <f t="shared" si="339"/>
        <v/>
      </c>
      <c r="EG164" s="385" t="str">
        <f t="shared" si="340"/>
        <v/>
      </c>
      <c r="EH164" s="356" t="str">
        <f t="shared" si="341"/>
        <v/>
      </c>
      <c r="EI164" s="356" t="str">
        <f t="shared" si="342"/>
        <v/>
      </c>
      <c r="EJ164" s="356" t="str">
        <f t="shared" si="343"/>
        <v/>
      </c>
      <c r="EK164" s="356" t="str">
        <f t="shared" si="344"/>
        <v/>
      </c>
      <c r="EL164" s="385" t="str">
        <f t="shared" si="345"/>
        <v/>
      </c>
      <c r="EM164" s="356" t="str">
        <f t="shared" si="346"/>
        <v/>
      </c>
      <c r="EN164" s="356" t="str">
        <f t="shared" si="347"/>
        <v/>
      </c>
      <c r="EO164" s="356" t="str">
        <f t="shared" si="348"/>
        <v/>
      </c>
      <c r="EP164" s="356" t="str">
        <f t="shared" si="349"/>
        <v/>
      </c>
      <c r="EQ164" s="385" t="str">
        <f t="shared" si="350"/>
        <v/>
      </c>
      <c r="ER164" s="356" t="str">
        <f t="shared" si="351"/>
        <v/>
      </c>
      <c r="ES164" s="356" t="str">
        <f t="shared" si="352"/>
        <v/>
      </c>
      <c r="ET164" s="356" t="str">
        <f t="shared" si="353"/>
        <v/>
      </c>
      <c r="EU164" s="356" t="str">
        <f t="shared" si="354"/>
        <v/>
      </c>
      <c r="EV164" s="385" t="str">
        <f t="shared" si="355"/>
        <v/>
      </c>
      <c r="EW164" s="385" t="str">
        <f t="shared" si="356"/>
        <v/>
      </c>
      <c r="EX164" s="387" t="str">
        <f>IF('Student DATA Entry'!I161="","",'Student DATA Entry'!I161)</f>
        <v/>
      </c>
      <c r="EY164" s="388" t="str">
        <f>IF('Student DATA Entry'!J161="","",'Student DATA Entry'!J161)</f>
        <v/>
      </c>
      <c r="EZ164" s="373" t="str">
        <f t="shared" si="357"/>
        <v xml:space="preserve">      </v>
      </c>
      <c r="FA164" s="373" t="str">
        <f t="shared" si="358"/>
        <v xml:space="preserve">      </v>
      </c>
      <c r="FB164" s="373" t="str">
        <f t="shared" si="359"/>
        <v xml:space="preserve">      </v>
      </c>
      <c r="FC164" s="373" t="str">
        <f t="shared" si="360"/>
        <v xml:space="preserve">              </v>
      </c>
      <c r="FD164" s="373" t="str">
        <f t="shared" si="361"/>
        <v xml:space="preserve"> </v>
      </c>
      <c r="FE164" s="484" t="str">
        <f t="shared" si="362"/>
        <v/>
      </c>
      <c r="FF164" s="390" t="str">
        <f t="shared" si="363"/>
        <v/>
      </c>
      <c r="FG164" s="483" t="str">
        <f t="shared" si="364"/>
        <v/>
      </c>
      <c r="FH164" s="392" t="str">
        <f t="shared" si="253"/>
        <v/>
      </c>
      <c r="FI164" s="482" t="str">
        <f t="shared" si="365"/>
        <v/>
      </c>
    </row>
    <row r="165" spans="1:165" s="393" customFormat="1" ht="22" customHeight="1">
      <c r="A165" s="375">
        <v>160</v>
      </c>
      <c r="B165" s="376" t="str">
        <f>IF('Marks Entry'!B167="","",VALUE('Marks Entry'!B167))</f>
        <v/>
      </c>
      <c r="C165" s="377" t="str">
        <f>IF('Marks Entry'!C167="","",'Marks Entry'!C167)</f>
        <v/>
      </c>
      <c r="D165" s="378" t="str">
        <f>IF('Marks Entry'!D167="","",'Marks Entry'!D167)</f>
        <v/>
      </c>
      <c r="E165" s="379" t="str">
        <f>IF('Marks Entry'!E167="","",'Marks Entry'!E167)</f>
        <v/>
      </c>
      <c r="F165" s="379" t="str">
        <f>IF('Marks Entry'!F167="","",'Marks Entry'!F167)</f>
        <v/>
      </c>
      <c r="G165" s="379" t="str">
        <f>IF('Marks Entry'!G167="","",'Marks Entry'!G167)</f>
        <v/>
      </c>
      <c r="H165" s="356" t="str">
        <f>IF('Marks Entry'!H167="","",'Marks Entry'!H167)</f>
        <v/>
      </c>
      <c r="I165" s="356" t="str">
        <f>IF('Marks Entry'!I167="","",'Marks Entry'!I167)</f>
        <v/>
      </c>
      <c r="J165" s="356" t="str">
        <f>IF('Marks Entry'!J167="","",'Marks Entry'!J167)</f>
        <v/>
      </c>
      <c r="K165" s="356" t="str">
        <f>IF('Marks Entry'!K167="","",'Marks Entry'!K167)</f>
        <v/>
      </c>
      <c r="L165" s="356" t="str">
        <f>IF('Marks Entry'!L167="","",'Marks Entry'!L167)</f>
        <v/>
      </c>
      <c r="M165" s="357" t="str">
        <f t="shared" si="254"/>
        <v/>
      </c>
      <c r="N165" s="380" t="str">
        <f t="shared" si="255"/>
        <v/>
      </c>
      <c r="O165" s="356" t="str">
        <f>IF('Marks Entry'!M167="","",'Marks Entry'!M167)</f>
        <v/>
      </c>
      <c r="P165" s="380" t="str">
        <f t="shared" si="256"/>
        <v/>
      </c>
      <c r="Q165" s="377" t="str">
        <f>IF(AND($B165="NSO",$E165="",O165=""),"",IF(AND('Marks Entry'!N167="AB"),"AB",IF(AND('Marks Entry'!N167="ML"),"RE",IF('Marks Entry'!N167="","",ROUNDUP('Marks Entry'!N167*30/100,0)))))</f>
        <v/>
      </c>
      <c r="R165" s="381" t="str">
        <f t="shared" si="257"/>
        <v/>
      </c>
      <c r="S165" s="361">
        <f t="shared" si="258"/>
        <v>0</v>
      </c>
      <c r="T165" s="361">
        <f t="shared" si="259"/>
        <v>0</v>
      </c>
      <c r="U165" s="362" t="str">
        <f t="shared" si="260"/>
        <v/>
      </c>
      <c r="V165" s="361" t="str">
        <f t="shared" si="261"/>
        <v/>
      </c>
      <c r="W165" s="361" t="str">
        <f t="shared" si="262"/>
        <v/>
      </c>
      <c r="X165" s="361" t="str">
        <f t="shared" si="263"/>
        <v/>
      </c>
      <c r="Y165" s="356" t="str">
        <f>IF('Marks Entry'!O167="","",'Marks Entry'!O167)</f>
        <v/>
      </c>
      <c r="Z165" s="356" t="str">
        <f>IF('Marks Entry'!P167="","",'Marks Entry'!P167)</f>
        <v/>
      </c>
      <c r="AA165" s="356" t="str">
        <f>IF('Marks Entry'!Q167="","",'Marks Entry'!Q167)</f>
        <v/>
      </c>
      <c r="AB165" s="357" t="str">
        <f t="shared" si="264"/>
        <v/>
      </c>
      <c r="AC165" s="380" t="str">
        <f t="shared" si="265"/>
        <v/>
      </c>
      <c r="AD165" s="356" t="str">
        <f>IF('Marks Entry'!R167="","",'Marks Entry'!R167)</f>
        <v/>
      </c>
      <c r="AE165" s="380" t="str">
        <f t="shared" si="266"/>
        <v/>
      </c>
      <c r="AF165" s="377" t="str">
        <f>IF(AND($B165="NSO",$E165=""),"",IF(AND('Marks Entry'!S167="AB"),"AB",IF(AND('Marks Entry'!S167="ML"),"RE",IF('Marks Entry'!S167="","",ROUNDUP('Marks Entry'!S167*30/100,0)))))</f>
        <v/>
      </c>
      <c r="AG165" s="381" t="str">
        <f t="shared" si="267"/>
        <v/>
      </c>
      <c r="AH165" s="361">
        <f t="shared" si="268"/>
        <v>0</v>
      </c>
      <c r="AI165" s="361">
        <f t="shared" si="269"/>
        <v>0</v>
      </c>
      <c r="AJ165" s="362" t="str">
        <f t="shared" si="270"/>
        <v/>
      </c>
      <c r="AK165" s="361" t="str">
        <f t="shared" si="271"/>
        <v/>
      </c>
      <c r="AL165" s="361" t="str">
        <f t="shared" si="272"/>
        <v/>
      </c>
      <c r="AM165" s="361" t="str">
        <f t="shared" si="273"/>
        <v/>
      </c>
      <c r="AN165" s="363" t="str">
        <f>IF('Marks Entry'!T167="","",'Marks Entry'!T167)</f>
        <v/>
      </c>
      <c r="AO165" s="356" t="str">
        <f>IF('Marks Entry'!V167="","",'Marks Entry'!V167)</f>
        <v/>
      </c>
      <c r="AP165" s="356" t="str">
        <f>IF('Marks Entry'!W167="","",'Marks Entry'!W167)</f>
        <v/>
      </c>
      <c r="AQ165" s="356" t="str">
        <f>IF('Marks Entry'!X167="","",'Marks Entry'!X167)</f>
        <v/>
      </c>
      <c r="AR165" s="357" t="str">
        <f t="shared" si="274"/>
        <v/>
      </c>
      <c r="AS165" s="380" t="str">
        <f t="shared" si="275"/>
        <v/>
      </c>
      <c r="AT165" s="356" t="str">
        <f>IF('Marks Entry'!Y167="","",'Marks Entry'!Y167)</f>
        <v/>
      </c>
      <c r="AU165" s="356" t="str">
        <f>IF('Marks Entry'!Z167="","",'Marks Entry'!Z167)</f>
        <v/>
      </c>
      <c r="AV165" s="356" t="str">
        <f t="shared" si="276"/>
        <v/>
      </c>
      <c r="AW165" s="380" t="str">
        <f t="shared" si="277"/>
        <v/>
      </c>
      <c r="AX165" s="377" t="str">
        <f>IF(AND($B165="NSO",$E165=""),"",IF(AND('Marks Entry'!AA167="AB",'Marks Entry'!AB167="AB"),"AB",IF(AND('Marks Entry'!AA167="ML",'Marks Entry'!AB167="ML"),"RE",IF('Marks Entry'!AA167="","",ROUNDUP(('Marks Entry'!AA167+'Marks Entry'!AB167)*30/100,0)))))</f>
        <v/>
      </c>
      <c r="AY165" s="381" t="str">
        <f t="shared" si="278"/>
        <v/>
      </c>
      <c r="AZ165" s="361">
        <f t="shared" si="279"/>
        <v>0</v>
      </c>
      <c r="BA165" s="361">
        <f t="shared" si="280"/>
        <v>0</v>
      </c>
      <c r="BB165" s="362" t="str">
        <f t="shared" si="281"/>
        <v/>
      </c>
      <c r="BC165" s="361" t="str">
        <f t="shared" si="282"/>
        <v/>
      </c>
      <c r="BD165" s="361" t="str">
        <f t="shared" si="283"/>
        <v/>
      </c>
      <c r="BE165" s="361" t="str">
        <f t="shared" si="284"/>
        <v/>
      </c>
      <c r="BF165" s="363" t="str">
        <f>IF('Marks Entry'!AC167="","",'Marks Entry'!AC167)</f>
        <v/>
      </c>
      <c r="BG165" s="356" t="str">
        <f>IF('Marks Entry'!AE167="","",'Marks Entry'!AE167)</f>
        <v/>
      </c>
      <c r="BH165" s="356" t="str">
        <f>IF('Marks Entry'!AF167="","",'Marks Entry'!AF167)</f>
        <v/>
      </c>
      <c r="BI165" s="356" t="str">
        <f>IF('Marks Entry'!AG167="","",'Marks Entry'!AG167)</f>
        <v/>
      </c>
      <c r="BJ165" s="357" t="str">
        <f t="shared" si="285"/>
        <v/>
      </c>
      <c r="BK165" s="380" t="str">
        <f t="shared" si="286"/>
        <v/>
      </c>
      <c r="BL165" s="356" t="str">
        <f>IF('Marks Entry'!AH167="","",'Marks Entry'!AH167)</f>
        <v/>
      </c>
      <c r="BM165" s="356" t="str">
        <f>IF('Marks Entry'!AI167="","",'Marks Entry'!AI167)</f>
        <v/>
      </c>
      <c r="BN165" s="356" t="str">
        <f t="shared" si="287"/>
        <v/>
      </c>
      <c r="BO165" s="380" t="str">
        <f t="shared" si="288"/>
        <v/>
      </c>
      <c r="BP165" s="377" t="str">
        <f>IF(AND($B165="NSO",$E165=""),"",IF(AND('Marks Entry'!AJ167="AB",'Marks Entry'!AK167="AB"),"AB",IF(AND('Marks Entry'!AJ167="ML",'Marks Entry'!AK167="ML"),"RE",IF('Marks Entry'!AJ167="","",ROUNDUP(('Marks Entry'!AJ167+'Marks Entry'!AK167)*30/100,0)))))</f>
        <v/>
      </c>
      <c r="BQ165" s="381" t="str">
        <f t="shared" si="289"/>
        <v/>
      </c>
      <c r="BR165" s="361">
        <f t="shared" si="290"/>
        <v>0</v>
      </c>
      <c r="BS165" s="361">
        <f t="shared" si="291"/>
        <v>0</v>
      </c>
      <c r="BT165" s="362" t="str">
        <f t="shared" si="292"/>
        <v/>
      </c>
      <c r="BU165" s="361" t="str">
        <f t="shared" si="293"/>
        <v/>
      </c>
      <c r="BV165" s="361" t="str">
        <f t="shared" si="294"/>
        <v/>
      </c>
      <c r="BW165" s="361" t="str">
        <f t="shared" si="295"/>
        <v/>
      </c>
      <c r="BX165" s="363" t="str">
        <f>IF('Marks Entry'!AL167="","",'Marks Entry'!AL167)</f>
        <v/>
      </c>
      <c r="BY165" s="356" t="str">
        <f>IF('Marks Entry'!AN167="","",'Marks Entry'!AN167)</f>
        <v/>
      </c>
      <c r="BZ165" s="356" t="str">
        <f>IF('Marks Entry'!AO167="","",'Marks Entry'!AO167)</f>
        <v/>
      </c>
      <c r="CA165" s="356" t="str">
        <f>IF('Marks Entry'!AP167="","",'Marks Entry'!AP167)</f>
        <v/>
      </c>
      <c r="CB165" s="357" t="str">
        <f t="shared" si="296"/>
        <v/>
      </c>
      <c r="CC165" s="380" t="str">
        <f t="shared" si="297"/>
        <v/>
      </c>
      <c r="CD165" s="356" t="str">
        <f>IF('Marks Entry'!AQ167="","",'Marks Entry'!AQ167)</f>
        <v/>
      </c>
      <c r="CE165" s="356" t="str">
        <f>IF('Marks Entry'!AR167="","",'Marks Entry'!AR167)</f>
        <v/>
      </c>
      <c r="CF165" s="356" t="str">
        <f t="shared" si="298"/>
        <v/>
      </c>
      <c r="CG165" s="380" t="str">
        <f t="shared" si="299"/>
        <v/>
      </c>
      <c r="CH165" s="377" t="str">
        <f>IF(AND($B165="NSO",$E165=""),"",IF(AND('Marks Entry'!AS167="AB",'Marks Entry'!AT167="AB"),"AB",IF(AND('Marks Entry'!AS167="ML",'Marks Entry'!AT167="ML"),"RE",IF('Marks Entry'!AS167="","",ROUNDUP(('Marks Entry'!AS167+'Marks Entry'!AT167)*30/100,0)))))</f>
        <v/>
      </c>
      <c r="CI165" s="381" t="str">
        <f t="shared" si="300"/>
        <v/>
      </c>
      <c r="CJ165" s="361">
        <f t="shared" si="301"/>
        <v>0</v>
      </c>
      <c r="CK165" s="361">
        <f t="shared" si="302"/>
        <v>0</v>
      </c>
      <c r="CL165" s="362" t="str">
        <f t="shared" si="303"/>
        <v/>
      </c>
      <c r="CM165" s="361" t="str">
        <f t="shared" si="304"/>
        <v/>
      </c>
      <c r="CN165" s="361" t="str">
        <f t="shared" si="305"/>
        <v/>
      </c>
      <c r="CO165" s="361" t="str">
        <f t="shared" si="306"/>
        <v/>
      </c>
      <c r="CP165" s="363" t="str">
        <f>IF('Marks Entry'!AU167="","",'Marks Entry'!AU167)</f>
        <v/>
      </c>
      <c r="CQ165" s="356" t="str">
        <f>IF('Marks Entry'!AW167="","",'Marks Entry'!AW167)</f>
        <v/>
      </c>
      <c r="CR165" s="356" t="str">
        <f>IF('Marks Entry'!AX167="","",'Marks Entry'!AX167)</f>
        <v/>
      </c>
      <c r="CS165" s="356" t="str">
        <f>IF('Marks Entry'!AY167="","",'Marks Entry'!AY167)</f>
        <v/>
      </c>
      <c r="CT165" s="357" t="str">
        <f t="shared" si="307"/>
        <v/>
      </c>
      <c r="CU165" s="380" t="str">
        <f t="shared" si="308"/>
        <v/>
      </c>
      <c r="CV165" s="356" t="str">
        <f>IF('Marks Entry'!AZ167="","",'Marks Entry'!AZ167)</f>
        <v/>
      </c>
      <c r="CW165" s="356" t="str">
        <f>IF('Marks Entry'!BA167="","",'Marks Entry'!BA167)</f>
        <v/>
      </c>
      <c r="CX165" s="356" t="str">
        <f t="shared" si="309"/>
        <v/>
      </c>
      <c r="CY165" s="380" t="str">
        <f t="shared" si="310"/>
        <v/>
      </c>
      <c r="CZ165" s="377" t="str">
        <f>IF(AND($B165="NSO",$E165=""),"",IF(AND('Marks Entry'!BB167="AB",'Marks Entry'!BC167="AB"),"AB",IF(AND('Marks Entry'!BB167="ML",'Marks Entry'!BC167="ML"),"RE",IF('Marks Entry'!BB167="","",ROUNDUP(('Marks Entry'!BB167+'Marks Entry'!BC167)*30/100,0)))))</f>
        <v/>
      </c>
      <c r="DA165" s="381" t="str">
        <f t="shared" si="311"/>
        <v/>
      </c>
      <c r="DB165" s="361">
        <f t="shared" si="312"/>
        <v>0</v>
      </c>
      <c r="DC165" s="361">
        <f t="shared" si="313"/>
        <v>0</v>
      </c>
      <c r="DD165" s="362" t="str">
        <f t="shared" si="314"/>
        <v/>
      </c>
      <c r="DE165" s="361" t="str">
        <f t="shared" si="315"/>
        <v/>
      </c>
      <c r="DF165" s="361" t="str">
        <f t="shared" si="316"/>
        <v/>
      </c>
      <c r="DG165" s="361" t="str">
        <f t="shared" si="317"/>
        <v/>
      </c>
      <c r="DH165" s="361">
        <f t="shared" si="318"/>
        <v>0</v>
      </c>
      <c r="DI165" s="382" t="str">
        <f t="shared" si="319"/>
        <v/>
      </c>
      <c r="DJ165" s="382" t="str">
        <f t="shared" si="320"/>
        <v/>
      </c>
      <c r="DK165" s="382" t="str">
        <f t="shared" si="321"/>
        <v/>
      </c>
      <c r="DL165" s="382" t="str">
        <f t="shared" si="322"/>
        <v/>
      </c>
      <c r="DM165" s="382" t="str">
        <f t="shared" si="323"/>
        <v/>
      </c>
      <c r="DN165" s="382" t="str">
        <f t="shared" si="324"/>
        <v/>
      </c>
      <c r="DO165" s="365">
        <f t="shared" si="325"/>
        <v>0</v>
      </c>
      <c r="DP165" s="365">
        <f t="shared" si="326"/>
        <v>0</v>
      </c>
      <c r="DQ165" s="365">
        <f t="shared" si="327"/>
        <v>0</v>
      </c>
      <c r="DR165" s="365">
        <f t="shared" si="328"/>
        <v>0</v>
      </c>
      <c r="DS165" s="365">
        <f t="shared" si="329"/>
        <v>0</v>
      </c>
      <c r="DT165" s="383" t="str">
        <f t="shared" si="330"/>
        <v/>
      </c>
      <c r="DU165" s="482" t="str">
        <f>IF('Marks Entry'!BD167="","",'Marks Entry'!BD167)</f>
        <v/>
      </c>
      <c r="DV165" s="482" t="str">
        <f>IF('Marks Entry'!BE167="","",'Marks Entry'!BE167)</f>
        <v/>
      </c>
      <c r="DW165" s="482" t="str">
        <f>IF('Marks Entry'!BF167="","",'Marks Entry'!BF167)</f>
        <v/>
      </c>
      <c r="DX165" s="384" t="str">
        <f t="shared" si="331"/>
        <v/>
      </c>
      <c r="DY165" s="356" t="str">
        <f t="shared" si="332"/>
        <v/>
      </c>
      <c r="DZ165" s="385" t="str">
        <f t="shared" si="333"/>
        <v/>
      </c>
      <c r="EA165" s="356" t="str">
        <f t="shared" si="334"/>
        <v/>
      </c>
      <c r="EB165" s="385" t="str">
        <f t="shared" si="335"/>
        <v/>
      </c>
      <c r="EC165" s="356" t="str">
        <f t="shared" si="336"/>
        <v/>
      </c>
      <c r="ED165" s="356" t="str">
        <f t="shared" si="337"/>
        <v/>
      </c>
      <c r="EE165" s="356" t="str">
        <f t="shared" si="338"/>
        <v/>
      </c>
      <c r="EF165" s="386" t="str">
        <f t="shared" si="339"/>
        <v/>
      </c>
      <c r="EG165" s="385" t="str">
        <f t="shared" si="340"/>
        <v/>
      </c>
      <c r="EH165" s="356" t="str">
        <f t="shared" si="341"/>
        <v/>
      </c>
      <c r="EI165" s="356" t="str">
        <f t="shared" si="342"/>
        <v/>
      </c>
      <c r="EJ165" s="356" t="str">
        <f t="shared" si="343"/>
        <v/>
      </c>
      <c r="EK165" s="356" t="str">
        <f t="shared" si="344"/>
        <v/>
      </c>
      <c r="EL165" s="385" t="str">
        <f t="shared" si="345"/>
        <v/>
      </c>
      <c r="EM165" s="356" t="str">
        <f t="shared" si="346"/>
        <v/>
      </c>
      <c r="EN165" s="356" t="str">
        <f t="shared" si="347"/>
        <v/>
      </c>
      <c r="EO165" s="356" t="str">
        <f t="shared" si="348"/>
        <v/>
      </c>
      <c r="EP165" s="356" t="str">
        <f t="shared" si="349"/>
        <v/>
      </c>
      <c r="EQ165" s="385" t="str">
        <f t="shared" si="350"/>
        <v/>
      </c>
      <c r="ER165" s="356" t="str">
        <f t="shared" si="351"/>
        <v/>
      </c>
      <c r="ES165" s="356" t="str">
        <f t="shared" si="352"/>
        <v/>
      </c>
      <c r="ET165" s="356" t="str">
        <f t="shared" si="353"/>
        <v/>
      </c>
      <c r="EU165" s="356" t="str">
        <f t="shared" si="354"/>
        <v/>
      </c>
      <c r="EV165" s="385" t="str">
        <f t="shared" si="355"/>
        <v/>
      </c>
      <c r="EW165" s="385" t="str">
        <f t="shared" si="356"/>
        <v/>
      </c>
      <c r="EX165" s="387" t="str">
        <f>IF('Student DATA Entry'!I162="","",'Student DATA Entry'!I162)</f>
        <v/>
      </c>
      <c r="EY165" s="388" t="str">
        <f>IF('Student DATA Entry'!J162="","",'Student DATA Entry'!J162)</f>
        <v/>
      </c>
      <c r="EZ165" s="373" t="str">
        <f t="shared" si="357"/>
        <v xml:space="preserve">      </v>
      </c>
      <c r="FA165" s="373" t="str">
        <f t="shared" si="358"/>
        <v xml:space="preserve">      </v>
      </c>
      <c r="FB165" s="373" t="str">
        <f t="shared" si="359"/>
        <v xml:space="preserve">      </v>
      </c>
      <c r="FC165" s="373" t="str">
        <f t="shared" si="360"/>
        <v xml:space="preserve">              </v>
      </c>
      <c r="FD165" s="373" t="str">
        <f t="shared" si="361"/>
        <v xml:space="preserve"> </v>
      </c>
      <c r="FE165" s="484" t="str">
        <f t="shared" si="362"/>
        <v/>
      </c>
      <c r="FF165" s="390" t="str">
        <f t="shared" si="363"/>
        <v/>
      </c>
      <c r="FG165" s="483" t="str">
        <f t="shared" si="364"/>
        <v/>
      </c>
      <c r="FH165" s="392" t="str">
        <f t="shared" si="253"/>
        <v/>
      </c>
      <c r="FI165" s="482" t="str">
        <f t="shared" si="365"/>
        <v/>
      </c>
    </row>
    <row r="166" spans="1:165" s="393" customFormat="1" ht="22" customHeight="1">
      <c r="A166" s="375">
        <v>161</v>
      </c>
      <c r="B166" s="376" t="str">
        <f>IF('Marks Entry'!B168="","",VALUE('Marks Entry'!B168))</f>
        <v/>
      </c>
      <c r="C166" s="377" t="str">
        <f>IF('Marks Entry'!C168="","",'Marks Entry'!C168)</f>
        <v/>
      </c>
      <c r="D166" s="378" t="str">
        <f>IF('Marks Entry'!D168="","",'Marks Entry'!D168)</f>
        <v/>
      </c>
      <c r="E166" s="379" t="str">
        <f>IF('Marks Entry'!E168="","",'Marks Entry'!E168)</f>
        <v/>
      </c>
      <c r="F166" s="379" t="str">
        <f>IF('Marks Entry'!F168="","",'Marks Entry'!F168)</f>
        <v/>
      </c>
      <c r="G166" s="379" t="str">
        <f>IF('Marks Entry'!G168="","",'Marks Entry'!G168)</f>
        <v/>
      </c>
      <c r="H166" s="356" t="str">
        <f>IF('Marks Entry'!H168="","",'Marks Entry'!H168)</f>
        <v/>
      </c>
      <c r="I166" s="356" t="str">
        <f>IF('Marks Entry'!I168="","",'Marks Entry'!I168)</f>
        <v/>
      </c>
      <c r="J166" s="356" t="str">
        <f>IF('Marks Entry'!J168="","",'Marks Entry'!J168)</f>
        <v/>
      </c>
      <c r="K166" s="356" t="str">
        <f>IF('Marks Entry'!K168="","",'Marks Entry'!K168)</f>
        <v/>
      </c>
      <c r="L166" s="356" t="str">
        <f>IF('Marks Entry'!L168="","",'Marks Entry'!L168)</f>
        <v/>
      </c>
      <c r="M166" s="357" t="str">
        <f t="shared" si="254"/>
        <v/>
      </c>
      <c r="N166" s="380" t="str">
        <f t="shared" si="255"/>
        <v/>
      </c>
      <c r="O166" s="356" t="str">
        <f>IF('Marks Entry'!M168="","",'Marks Entry'!M168)</f>
        <v/>
      </c>
      <c r="P166" s="380" t="str">
        <f t="shared" si="256"/>
        <v/>
      </c>
      <c r="Q166" s="377" t="str">
        <f>IF(AND($B166="NSO",$E166="",O166=""),"",IF(AND('Marks Entry'!N168="AB"),"AB",IF(AND('Marks Entry'!N168="ML"),"RE",IF('Marks Entry'!N168="","",ROUNDUP('Marks Entry'!N168*30/100,0)))))</f>
        <v/>
      </c>
      <c r="R166" s="381" t="str">
        <f t="shared" si="257"/>
        <v/>
      </c>
      <c r="S166" s="361">
        <f t="shared" si="258"/>
        <v>0</v>
      </c>
      <c r="T166" s="361">
        <f t="shared" si="259"/>
        <v>0</v>
      </c>
      <c r="U166" s="362" t="str">
        <f t="shared" si="260"/>
        <v/>
      </c>
      <c r="V166" s="361" t="str">
        <f t="shared" si="261"/>
        <v/>
      </c>
      <c r="W166" s="361" t="str">
        <f t="shared" si="262"/>
        <v/>
      </c>
      <c r="X166" s="361" t="str">
        <f t="shared" si="263"/>
        <v/>
      </c>
      <c r="Y166" s="356" t="str">
        <f>IF('Marks Entry'!O168="","",'Marks Entry'!O168)</f>
        <v/>
      </c>
      <c r="Z166" s="356" t="str">
        <f>IF('Marks Entry'!P168="","",'Marks Entry'!P168)</f>
        <v/>
      </c>
      <c r="AA166" s="356" t="str">
        <f>IF('Marks Entry'!Q168="","",'Marks Entry'!Q168)</f>
        <v/>
      </c>
      <c r="AB166" s="357" t="str">
        <f t="shared" si="264"/>
        <v/>
      </c>
      <c r="AC166" s="380" t="str">
        <f t="shared" si="265"/>
        <v/>
      </c>
      <c r="AD166" s="356" t="str">
        <f>IF('Marks Entry'!R168="","",'Marks Entry'!R168)</f>
        <v/>
      </c>
      <c r="AE166" s="380" t="str">
        <f t="shared" si="266"/>
        <v/>
      </c>
      <c r="AF166" s="377" t="str">
        <f>IF(AND($B166="NSO",$E166=""),"",IF(AND('Marks Entry'!S168="AB"),"AB",IF(AND('Marks Entry'!S168="ML"),"RE",IF('Marks Entry'!S168="","",ROUNDUP('Marks Entry'!S168*30/100,0)))))</f>
        <v/>
      </c>
      <c r="AG166" s="381" t="str">
        <f t="shared" si="267"/>
        <v/>
      </c>
      <c r="AH166" s="361">
        <f t="shared" si="268"/>
        <v>0</v>
      </c>
      <c r="AI166" s="361">
        <f t="shared" si="269"/>
        <v>0</v>
      </c>
      <c r="AJ166" s="362" t="str">
        <f t="shared" si="270"/>
        <v/>
      </c>
      <c r="AK166" s="361" t="str">
        <f t="shared" si="271"/>
        <v/>
      </c>
      <c r="AL166" s="361" t="str">
        <f t="shared" si="272"/>
        <v/>
      </c>
      <c r="AM166" s="361" t="str">
        <f t="shared" si="273"/>
        <v/>
      </c>
      <c r="AN166" s="363" t="str">
        <f>IF('Marks Entry'!T168="","",'Marks Entry'!T168)</f>
        <v/>
      </c>
      <c r="AO166" s="356" t="str">
        <f>IF('Marks Entry'!V168="","",'Marks Entry'!V168)</f>
        <v/>
      </c>
      <c r="AP166" s="356" t="str">
        <f>IF('Marks Entry'!W168="","",'Marks Entry'!W168)</f>
        <v/>
      </c>
      <c r="AQ166" s="356" t="str">
        <f>IF('Marks Entry'!X168="","",'Marks Entry'!X168)</f>
        <v/>
      </c>
      <c r="AR166" s="357" t="str">
        <f t="shared" si="274"/>
        <v/>
      </c>
      <c r="AS166" s="380" t="str">
        <f t="shared" si="275"/>
        <v/>
      </c>
      <c r="AT166" s="356" t="str">
        <f>IF('Marks Entry'!Y168="","",'Marks Entry'!Y168)</f>
        <v/>
      </c>
      <c r="AU166" s="356" t="str">
        <f>IF('Marks Entry'!Z168="","",'Marks Entry'!Z168)</f>
        <v/>
      </c>
      <c r="AV166" s="356" t="str">
        <f t="shared" si="276"/>
        <v/>
      </c>
      <c r="AW166" s="380" t="str">
        <f t="shared" si="277"/>
        <v/>
      </c>
      <c r="AX166" s="377" t="str">
        <f>IF(AND($B166="NSO",$E166=""),"",IF(AND('Marks Entry'!AA168="AB",'Marks Entry'!AB168="AB"),"AB",IF(AND('Marks Entry'!AA168="ML",'Marks Entry'!AB168="ML"),"RE",IF('Marks Entry'!AA168="","",ROUNDUP(('Marks Entry'!AA168+'Marks Entry'!AB168)*30/100,0)))))</f>
        <v/>
      </c>
      <c r="AY166" s="381" t="str">
        <f t="shared" si="278"/>
        <v/>
      </c>
      <c r="AZ166" s="361">
        <f t="shared" si="279"/>
        <v>0</v>
      </c>
      <c r="BA166" s="361">
        <f t="shared" si="280"/>
        <v>0</v>
      </c>
      <c r="BB166" s="362" t="str">
        <f t="shared" si="281"/>
        <v/>
      </c>
      <c r="BC166" s="361" t="str">
        <f t="shared" si="282"/>
        <v/>
      </c>
      <c r="BD166" s="361" t="str">
        <f t="shared" si="283"/>
        <v/>
      </c>
      <c r="BE166" s="361" t="str">
        <f t="shared" si="284"/>
        <v/>
      </c>
      <c r="BF166" s="363" t="str">
        <f>IF('Marks Entry'!AC168="","",'Marks Entry'!AC168)</f>
        <v/>
      </c>
      <c r="BG166" s="356" t="str">
        <f>IF('Marks Entry'!AE168="","",'Marks Entry'!AE168)</f>
        <v/>
      </c>
      <c r="BH166" s="356" t="str">
        <f>IF('Marks Entry'!AF168="","",'Marks Entry'!AF168)</f>
        <v/>
      </c>
      <c r="BI166" s="356" t="str">
        <f>IF('Marks Entry'!AG168="","",'Marks Entry'!AG168)</f>
        <v/>
      </c>
      <c r="BJ166" s="357" t="str">
        <f t="shared" si="285"/>
        <v/>
      </c>
      <c r="BK166" s="380" t="str">
        <f t="shared" si="286"/>
        <v/>
      </c>
      <c r="BL166" s="356" t="str">
        <f>IF('Marks Entry'!AH168="","",'Marks Entry'!AH168)</f>
        <v/>
      </c>
      <c r="BM166" s="356" t="str">
        <f>IF('Marks Entry'!AI168="","",'Marks Entry'!AI168)</f>
        <v/>
      </c>
      <c r="BN166" s="356" t="str">
        <f t="shared" si="287"/>
        <v/>
      </c>
      <c r="BO166" s="380" t="str">
        <f t="shared" si="288"/>
        <v/>
      </c>
      <c r="BP166" s="377" t="str">
        <f>IF(AND($B166="NSO",$E166=""),"",IF(AND('Marks Entry'!AJ168="AB",'Marks Entry'!AK168="AB"),"AB",IF(AND('Marks Entry'!AJ168="ML",'Marks Entry'!AK168="ML"),"RE",IF('Marks Entry'!AJ168="","",ROUNDUP(('Marks Entry'!AJ168+'Marks Entry'!AK168)*30/100,0)))))</f>
        <v/>
      </c>
      <c r="BQ166" s="381" t="str">
        <f t="shared" si="289"/>
        <v/>
      </c>
      <c r="BR166" s="361">
        <f t="shared" si="290"/>
        <v>0</v>
      </c>
      <c r="BS166" s="361">
        <f t="shared" si="291"/>
        <v>0</v>
      </c>
      <c r="BT166" s="362" t="str">
        <f t="shared" si="292"/>
        <v/>
      </c>
      <c r="BU166" s="361" t="str">
        <f t="shared" si="293"/>
        <v/>
      </c>
      <c r="BV166" s="361" t="str">
        <f t="shared" si="294"/>
        <v/>
      </c>
      <c r="BW166" s="361" t="str">
        <f t="shared" si="295"/>
        <v/>
      </c>
      <c r="BX166" s="363" t="str">
        <f>IF('Marks Entry'!AL168="","",'Marks Entry'!AL168)</f>
        <v/>
      </c>
      <c r="BY166" s="356" t="str">
        <f>IF('Marks Entry'!AN168="","",'Marks Entry'!AN168)</f>
        <v/>
      </c>
      <c r="BZ166" s="356" t="str">
        <f>IF('Marks Entry'!AO168="","",'Marks Entry'!AO168)</f>
        <v/>
      </c>
      <c r="CA166" s="356" t="str">
        <f>IF('Marks Entry'!AP168="","",'Marks Entry'!AP168)</f>
        <v/>
      </c>
      <c r="CB166" s="357" t="str">
        <f t="shared" si="296"/>
        <v/>
      </c>
      <c r="CC166" s="380" t="str">
        <f t="shared" si="297"/>
        <v/>
      </c>
      <c r="CD166" s="356" t="str">
        <f>IF('Marks Entry'!AQ168="","",'Marks Entry'!AQ168)</f>
        <v/>
      </c>
      <c r="CE166" s="356" t="str">
        <f>IF('Marks Entry'!AR168="","",'Marks Entry'!AR168)</f>
        <v/>
      </c>
      <c r="CF166" s="356" t="str">
        <f t="shared" si="298"/>
        <v/>
      </c>
      <c r="CG166" s="380" t="str">
        <f t="shared" si="299"/>
        <v/>
      </c>
      <c r="CH166" s="377" t="str">
        <f>IF(AND($B166="NSO",$E166=""),"",IF(AND('Marks Entry'!AS168="AB",'Marks Entry'!AT168="AB"),"AB",IF(AND('Marks Entry'!AS168="ML",'Marks Entry'!AT168="ML"),"RE",IF('Marks Entry'!AS168="","",ROUNDUP(('Marks Entry'!AS168+'Marks Entry'!AT168)*30/100,0)))))</f>
        <v/>
      </c>
      <c r="CI166" s="381" t="str">
        <f t="shared" si="300"/>
        <v/>
      </c>
      <c r="CJ166" s="361">
        <f t="shared" si="301"/>
        <v>0</v>
      </c>
      <c r="CK166" s="361">
        <f t="shared" si="302"/>
        <v>0</v>
      </c>
      <c r="CL166" s="362" t="str">
        <f t="shared" si="303"/>
        <v/>
      </c>
      <c r="CM166" s="361" t="str">
        <f t="shared" si="304"/>
        <v/>
      </c>
      <c r="CN166" s="361" t="str">
        <f t="shared" si="305"/>
        <v/>
      </c>
      <c r="CO166" s="361" t="str">
        <f t="shared" si="306"/>
        <v/>
      </c>
      <c r="CP166" s="363" t="str">
        <f>IF('Marks Entry'!AU168="","",'Marks Entry'!AU168)</f>
        <v/>
      </c>
      <c r="CQ166" s="356" t="str">
        <f>IF('Marks Entry'!AW168="","",'Marks Entry'!AW168)</f>
        <v/>
      </c>
      <c r="CR166" s="356" t="str">
        <f>IF('Marks Entry'!AX168="","",'Marks Entry'!AX168)</f>
        <v/>
      </c>
      <c r="CS166" s="356" t="str">
        <f>IF('Marks Entry'!AY168="","",'Marks Entry'!AY168)</f>
        <v/>
      </c>
      <c r="CT166" s="357" t="str">
        <f t="shared" si="307"/>
        <v/>
      </c>
      <c r="CU166" s="380" t="str">
        <f t="shared" si="308"/>
        <v/>
      </c>
      <c r="CV166" s="356" t="str">
        <f>IF('Marks Entry'!AZ168="","",'Marks Entry'!AZ168)</f>
        <v/>
      </c>
      <c r="CW166" s="356" t="str">
        <f>IF('Marks Entry'!BA168="","",'Marks Entry'!BA168)</f>
        <v/>
      </c>
      <c r="CX166" s="356" t="str">
        <f t="shared" si="309"/>
        <v/>
      </c>
      <c r="CY166" s="380" t="str">
        <f t="shared" si="310"/>
        <v/>
      </c>
      <c r="CZ166" s="377" t="str">
        <f>IF(AND($B166="NSO",$E166=""),"",IF(AND('Marks Entry'!BB168="AB",'Marks Entry'!BC168="AB"),"AB",IF(AND('Marks Entry'!BB168="ML",'Marks Entry'!BC168="ML"),"RE",IF('Marks Entry'!BB168="","",ROUNDUP(('Marks Entry'!BB168+'Marks Entry'!BC168)*30/100,0)))))</f>
        <v/>
      </c>
      <c r="DA166" s="381" t="str">
        <f t="shared" si="311"/>
        <v/>
      </c>
      <c r="DB166" s="361">
        <f t="shared" si="312"/>
        <v>0</v>
      </c>
      <c r="DC166" s="361">
        <f t="shared" si="313"/>
        <v>0</v>
      </c>
      <c r="DD166" s="362" t="str">
        <f t="shared" si="314"/>
        <v/>
      </c>
      <c r="DE166" s="361" t="str">
        <f t="shared" si="315"/>
        <v/>
      </c>
      <c r="DF166" s="361" t="str">
        <f t="shared" si="316"/>
        <v/>
      </c>
      <c r="DG166" s="361" t="str">
        <f t="shared" si="317"/>
        <v/>
      </c>
      <c r="DH166" s="361">
        <f t="shared" si="318"/>
        <v>0</v>
      </c>
      <c r="DI166" s="382" t="str">
        <f t="shared" si="319"/>
        <v/>
      </c>
      <c r="DJ166" s="382" t="str">
        <f t="shared" si="320"/>
        <v/>
      </c>
      <c r="DK166" s="382" t="str">
        <f t="shared" si="321"/>
        <v/>
      </c>
      <c r="DL166" s="382" t="str">
        <f t="shared" si="322"/>
        <v/>
      </c>
      <c r="DM166" s="382" t="str">
        <f t="shared" si="323"/>
        <v/>
      </c>
      <c r="DN166" s="382" t="str">
        <f t="shared" si="324"/>
        <v/>
      </c>
      <c r="DO166" s="365">
        <f t="shared" si="325"/>
        <v>0</v>
      </c>
      <c r="DP166" s="365">
        <f t="shared" si="326"/>
        <v>0</v>
      </c>
      <c r="DQ166" s="365">
        <f t="shared" si="327"/>
        <v>0</v>
      </c>
      <c r="DR166" s="365">
        <f t="shared" si="328"/>
        <v>0</v>
      </c>
      <c r="DS166" s="365">
        <f t="shared" si="329"/>
        <v>0</v>
      </c>
      <c r="DT166" s="383" t="str">
        <f t="shared" si="330"/>
        <v/>
      </c>
      <c r="DU166" s="482" t="str">
        <f>IF('Marks Entry'!BD168="","",'Marks Entry'!BD168)</f>
        <v/>
      </c>
      <c r="DV166" s="482" t="str">
        <f>IF('Marks Entry'!BE168="","",'Marks Entry'!BE168)</f>
        <v/>
      </c>
      <c r="DW166" s="482" t="str">
        <f>IF('Marks Entry'!BF168="","",'Marks Entry'!BF168)</f>
        <v/>
      </c>
      <c r="DX166" s="384" t="str">
        <f t="shared" si="331"/>
        <v/>
      </c>
      <c r="DY166" s="356" t="str">
        <f t="shared" si="332"/>
        <v/>
      </c>
      <c r="DZ166" s="385" t="str">
        <f t="shared" si="333"/>
        <v/>
      </c>
      <c r="EA166" s="356" t="str">
        <f t="shared" si="334"/>
        <v/>
      </c>
      <c r="EB166" s="385" t="str">
        <f t="shared" si="335"/>
        <v/>
      </c>
      <c r="EC166" s="356" t="str">
        <f t="shared" si="336"/>
        <v/>
      </c>
      <c r="ED166" s="356" t="str">
        <f t="shared" si="337"/>
        <v/>
      </c>
      <c r="EE166" s="356" t="str">
        <f t="shared" si="338"/>
        <v/>
      </c>
      <c r="EF166" s="386" t="str">
        <f t="shared" si="339"/>
        <v/>
      </c>
      <c r="EG166" s="385" t="str">
        <f t="shared" si="340"/>
        <v/>
      </c>
      <c r="EH166" s="356" t="str">
        <f t="shared" si="341"/>
        <v/>
      </c>
      <c r="EI166" s="356" t="str">
        <f t="shared" si="342"/>
        <v/>
      </c>
      <c r="EJ166" s="356" t="str">
        <f t="shared" si="343"/>
        <v/>
      </c>
      <c r="EK166" s="356" t="str">
        <f t="shared" si="344"/>
        <v/>
      </c>
      <c r="EL166" s="385" t="str">
        <f t="shared" si="345"/>
        <v/>
      </c>
      <c r="EM166" s="356" t="str">
        <f t="shared" si="346"/>
        <v/>
      </c>
      <c r="EN166" s="356" t="str">
        <f t="shared" si="347"/>
        <v/>
      </c>
      <c r="EO166" s="356" t="str">
        <f t="shared" si="348"/>
        <v/>
      </c>
      <c r="EP166" s="356" t="str">
        <f t="shared" si="349"/>
        <v/>
      </c>
      <c r="EQ166" s="385" t="str">
        <f t="shared" si="350"/>
        <v/>
      </c>
      <c r="ER166" s="356" t="str">
        <f t="shared" si="351"/>
        <v/>
      </c>
      <c r="ES166" s="356" t="str">
        <f t="shared" si="352"/>
        <v/>
      </c>
      <c r="ET166" s="356" t="str">
        <f t="shared" si="353"/>
        <v/>
      </c>
      <c r="EU166" s="356" t="str">
        <f t="shared" si="354"/>
        <v/>
      </c>
      <c r="EV166" s="385" t="str">
        <f t="shared" si="355"/>
        <v/>
      </c>
      <c r="EW166" s="385" t="str">
        <f t="shared" si="356"/>
        <v/>
      </c>
      <c r="EX166" s="387" t="str">
        <f>IF('Student DATA Entry'!I163="","",'Student DATA Entry'!I163)</f>
        <v/>
      </c>
      <c r="EY166" s="388" t="str">
        <f>IF('Student DATA Entry'!J163="","",'Student DATA Entry'!J163)</f>
        <v/>
      </c>
      <c r="EZ166" s="373" t="str">
        <f t="shared" si="357"/>
        <v xml:space="preserve">      </v>
      </c>
      <c r="FA166" s="373" t="str">
        <f t="shared" si="358"/>
        <v xml:space="preserve">      </v>
      </c>
      <c r="FB166" s="373" t="str">
        <f t="shared" si="359"/>
        <v xml:space="preserve">      </v>
      </c>
      <c r="FC166" s="373" t="str">
        <f t="shared" si="360"/>
        <v xml:space="preserve">              </v>
      </c>
      <c r="FD166" s="373" t="str">
        <f t="shared" si="361"/>
        <v xml:space="preserve"> </v>
      </c>
      <c r="FE166" s="484" t="str">
        <f t="shared" si="362"/>
        <v/>
      </c>
      <c r="FF166" s="390" t="str">
        <f t="shared" si="363"/>
        <v/>
      </c>
      <c r="FG166" s="483" t="str">
        <f t="shared" si="364"/>
        <v/>
      </c>
      <c r="FH166" s="392" t="str">
        <f t="shared" si="253"/>
        <v/>
      </c>
      <c r="FI166" s="482" t="str">
        <f t="shared" si="365"/>
        <v/>
      </c>
    </row>
    <row r="167" spans="1:165" s="393" customFormat="1" ht="22" customHeight="1">
      <c r="A167" s="375">
        <v>162</v>
      </c>
      <c r="B167" s="376" t="str">
        <f>IF('Marks Entry'!B169="","",VALUE('Marks Entry'!B169))</f>
        <v/>
      </c>
      <c r="C167" s="377" t="str">
        <f>IF('Marks Entry'!C169="","",'Marks Entry'!C169)</f>
        <v/>
      </c>
      <c r="D167" s="378" t="str">
        <f>IF('Marks Entry'!D169="","",'Marks Entry'!D169)</f>
        <v/>
      </c>
      <c r="E167" s="379" t="str">
        <f>IF('Marks Entry'!E169="","",'Marks Entry'!E169)</f>
        <v/>
      </c>
      <c r="F167" s="379" t="str">
        <f>IF('Marks Entry'!F169="","",'Marks Entry'!F169)</f>
        <v/>
      </c>
      <c r="G167" s="379" t="str">
        <f>IF('Marks Entry'!G169="","",'Marks Entry'!G169)</f>
        <v/>
      </c>
      <c r="H167" s="356" t="str">
        <f>IF('Marks Entry'!H169="","",'Marks Entry'!H169)</f>
        <v/>
      </c>
      <c r="I167" s="356" t="str">
        <f>IF('Marks Entry'!I169="","",'Marks Entry'!I169)</f>
        <v/>
      </c>
      <c r="J167" s="356" t="str">
        <f>IF('Marks Entry'!J169="","",'Marks Entry'!J169)</f>
        <v/>
      </c>
      <c r="K167" s="356" t="str">
        <f>IF('Marks Entry'!K169="","",'Marks Entry'!K169)</f>
        <v/>
      </c>
      <c r="L167" s="356" t="str">
        <f>IF('Marks Entry'!L169="","",'Marks Entry'!L169)</f>
        <v/>
      </c>
      <c r="M167" s="357" t="str">
        <f t="shared" si="254"/>
        <v/>
      </c>
      <c r="N167" s="380" t="str">
        <f t="shared" si="255"/>
        <v/>
      </c>
      <c r="O167" s="356" t="str">
        <f>IF('Marks Entry'!M169="","",'Marks Entry'!M169)</f>
        <v/>
      </c>
      <c r="P167" s="380" t="str">
        <f t="shared" si="256"/>
        <v/>
      </c>
      <c r="Q167" s="377" t="str">
        <f>IF(AND($B167="NSO",$E167="",O167=""),"",IF(AND('Marks Entry'!N169="AB"),"AB",IF(AND('Marks Entry'!N169="ML"),"RE",IF('Marks Entry'!N169="","",ROUNDUP('Marks Entry'!N169*30/100,0)))))</f>
        <v/>
      </c>
      <c r="R167" s="381" t="str">
        <f t="shared" si="257"/>
        <v/>
      </c>
      <c r="S167" s="361">
        <f t="shared" si="258"/>
        <v>0</v>
      </c>
      <c r="T167" s="361">
        <f t="shared" si="259"/>
        <v>0</v>
      </c>
      <c r="U167" s="362" t="str">
        <f t="shared" si="260"/>
        <v/>
      </c>
      <c r="V167" s="361" t="str">
        <f t="shared" si="261"/>
        <v/>
      </c>
      <c r="W167" s="361" t="str">
        <f t="shared" si="262"/>
        <v/>
      </c>
      <c r="X167" s="361" t="str">
        <f t="shared" si="263"/>
        <v/>
      </c>
      <c r="Y167" s="356" t="str">
        <f>IF('Marks Entry'!O169="","",'Marks Entry'!O169)</f>
        <v/>
      </c>
      <c r="Z167" s="356" t="str">
        <f>IF('Marks Entry'!P169="","",'Marks Entry'!P169)</f>
        <v/>
      </c>
      <c r="AA167" s="356" t="str">
        <f>IF('Marks Entry'!Q169="","",'Marks Entry'!Q169)</f>
        <v/>
      </c>
      <c r="AB167" s="357" t="str">
        <f t="shared" si="264"/>
        <v/>
      </c>
      <c r="AC167" s="380" t="str">
        <f t="shared" si="265"/>
        <v/>
      </c>
      <c r="AD167" s="356" t="str">
        <f>IF('Marks Entry'!R169="","",'Marks Entry'!R169)</f>
        <v/>
      </c>
      <c r="AE167" s="380" t="str">
        <f t="shared" si="266"/>
        <v/>
      </c>
      <c r="AF167" s="377" t="str">
        <f>IF(AND($B167="NSO",$E167=""),"",IF(AND('Marks Entry'!S169="AB"),"AB",IF(AND('Marks Entry'!S169="ML"),"RE",IF('Marks Entry'!S169="","",ROUNDUP('Marks Entry'!S169*30/100,0)))))</f>
        <v/>
      </c>
      <c r="AG167" s="381" t="str">
        <f t="shared" si="267"/>
        <v/>
      </c>
      <c r="AH167" s="361">
        <f t="shared" si="268"/>
        <v>0</v>
      </c>
      <c r="AI167" s="361">
        <f t="shared" si="269"/>
        <v>0</v>
      </c>
      <c r="AJ167" s="362" t="str">
        <f t="shared" si="270"/>
        <v/>
      </c>
      <c r="AK167" s="361" t="str">
        <f t="shared" si="271"/>
        <v/>
      </c>
      <c r="AL167" s="361" t="str">
        <f t="shared" si="272"/>
        <v/>
      </c>
      <c r="AM167" s="361" t="str">
        <f t="shared" si="273"/>
        <v/>
      </c>
      <c r="AN167" s="363" t="str">
        <f>IF('Marks Entry'!T169="","",'Marks Entry'!T169)</f>
        <v/>
      </c>
      <c r="AO167" s="356" t="str">
        <f>IF('Marks Entry'!V169="","",'Marks Entry'!V169)</f>
        <v/>
      </c>
      <c r="AP167" s="356" t="str">
        <f>IF('Marks Entry'!W169="","",'Marks Entry'!W169)</f>
        <v/>
      </c>
      <c r="AQ167" s="356" t="str">
        <f>IF('Marks Entry'!X169="","",'Marks Entry'!X169)</f>
        <v/>
      </c>
      <c r="AR167" s="357" t="str">
        <f t="shared" si="274"/>
        <v/>
      </c>
      <c r="AS167" s="380" t="str">
        <f t="shared" si="275"/>
        <v/>
      </c>
      <c r="AT167" s="356" t="str">
        <f>IF('Marks Entry'!Y169="","",'Marks Entry'!Y169)</f>
        <v/>
      </c>
      <c r="AU167" s="356" t="str">
        <f>IF('Marks Entry'!Z169="","",'Marks Entry'!Z169)</f>
        <v/>
      </c>
      <c r="AV167" s="356" t="str">
        <f t="shared" si="276"/>
        <v/>
      </c>
      <c r="AW167" s="380" t="str">
        <f t="shared" si="277"/>
        <v/>
      </c>
      <c r="AX167" s="377" t="str">
        <f>IF(AND($B167="NSO",$E167=""),"",IF(AND('Marks Entry'!AA169="AB",'Marks Entry'!AB169="AB"),"AB",IF(AND('Marks Entry'!AA169="ML",'Marks Entry'!AB169="ML"),"RE",IF('Marks Entry'!AA169="","",ROUNDUP(('Marks Entry'!AA169+'Marks Entry'!AB169)*30/100,0)))))</f>
        <v/>
      </c>
      <c r="AY167" s="381" t="str">
        <f t="shared" si="278"/>
        <v/>
      </c>
      <c r="AZ167" s="361">
        <f t="shared" si="279"/>
        <v>0</v>
      </c>
      <c r="BA167" s="361">
        <f t="shared" si="280"/>
        <v>0</v>
      </c>
      <c r="BB167" s="362" t="str">
        <f t="shared" si="281"/>
        <v/>
      </c>
      <c r="BC167" s="361" t="str">
        <f t="shared" si="282"/>
        <v/>
      </c>
      <c r="BD167" s="361" t="str">
        <f t="shared" si="283"/>
        <v/>
      </c>
      <c r="BE167" s="361" t="str">
        <f t="shared" si="284"/>
        <v/>
      </c>
      <c r="BF167" s="363" t="str">
        <f>IF('Marks Entry'!AC169="","",'Marks Entry'!AC169)</f>
        <v/>
      </c>
      <c r="BG167" s="356" t="str">
        <f>IF('Marks Entry'!AE169="","",'Marks Entry'!AE169)</f>
        <v/>
      </c>
      <c r="BH167" s="356" t="str">
        <f>IF('Marks Entry'!AF169="","",'Marks Entry'!AF169)</f>
        <v/>
      </c>
      <c r="BI167" s="356" t="str">
        <f>IF('Marks Entry'!AG169="","",'Marks Entry'!AG169)</f>
        <v/>
      </c>
      <c r="BJ167" s="357" t="str">
        <f t="shared" si="285"/>
        <v/>
      </c>
      <c r="BK167" s="380" t="str">
        <f t="shared" si="286"/>
        <v/>
      </c>
      <c r="BL167" s="356" t="str">
        <f>IF('Marks Entry'!AH169="","",'Marks Entry'!AH169)</f>
        <v/>
      </c>
      <c r="BM167" s="356" t="str">
        <f>IF('Marks Entry'!AI169="","",'Marks Entry'!AI169)</f>
        <v/>
      </c>
      <c r="BN167" s="356" t="str">
        <f t="shared" si="287"/>
        <v/>
      </c>
      <c r="BO167" s="380" t="str">
        <f t="shared" si="288"/>
        <v/>
      </c>
      <c r="BP167" s="377" t="str">
        <f>IF(AND($B167="NSO",$E167=""),"",IF(AND('Marks Entry'!AJ169="AB",'Marks Entry'!AK169="AB"),"AB",IF(AND('Marks Entry'!AJ169="ML",'Marks Entry'!AK169="ML"),"RE",IF('Marks Entry'!AJ169="","",ROUNDUP(('Marks Entry'!AJ169+'Marks Entry'!AK169)*30/100,0)))))</f>
        <v/>
      </c>
      <c r="BQ167" s="381" t="str">
        <f t="shared" si="289"/>
        <v/>
      </c>
      <c r="BR167" s="361">
        <f t="shared" si="290"/>
        <v>0</v>
      </c>
      <c r="BS167" s="361">
        <f t="shared" si="291"/>
        <v>0</v>
      </c>
      <c r="BT167" s="362" t="str">
        <f t="shared" si="292"/>
        <v/>
      </c>
      <c r="BU167" s="361" t="str">
        <f t="shared" si="293"/>
        <v/>
      </c>
      <c r="BV167" s="361" t="str">
        <f t="shared" si="294"/>
        <v/>
      </c>
      <c r="BW167" s="361" t="str">
        <f t="shared" si="295"/>
        <v/>
      </c>
      <c r="BX167" s="363" t="str">
        <f>IF('Marks Entry'!AL169="","",'Marks Entry'!AL169)</f>
        <v/>
      </c>
      <c r="BY167" s="356" t="str">
        <f>IF('Marks Entry'!AN169="","",'Marks Entry'!AN169)</f>
        <v/>
      </c>
      <c r="BZ167" s="356" t="str">
        <f>IF('Marks Entry'!AO169="","",'Marks Entry'!AO169)</f>
        <v/>
      </c>
      <c r="CA167" s="356" t="str">
        <f>IF('Marks Entry'!AP169="","",'Marks Entry'!AP169)</f>
        <v/>
      </c>
      <c r="CB167" s="357" t="str">
        <f t="shared" si="296"/>
        <v/>
      </c>
      <c r="CC167" s="380" t="str">
        <f t="shared" si="297"/>
        <v/>
      </c>
      <c r="CD167" s="356" t="str">
        <f>IF('Marks Entry'!AQ169="","",'Marks Entry'!AQ169)</f>
        <v/>
      </c>
      <c r="CE167" s="356" t="str">
        <f>IF('Marks Entry'!AR169="","",'Marks Entry'!AR169)</f>
        <v/>
      </c>
      <c r="CF167" s="356" t="str">
        <f t="shared" si="298"/>
        <v/>
      </c>
      <c r="CG167" s="380" t="str">
        <f t="shared" si="299"/>
        <v/>
      </c>
      <c r="CH167" s="377" t="str">
        <f>IF(AND($B167="NSO",$E167=""),"",IF(AND('Marks Entry'!AS169="AB",'Marks Entry'!AT169="AB"),"AB",IF(AND('Marks Entry'!AS169="ML",'Marks Entry'!AT169="ML"),"RE",IF('Marks Entry'!AS169="","",ROUNDUP(('Marks Entry'!AS169+'Marks Entry'!AT169)*30/100,0)))))</f>
        <v/>
      </c>
      <c r="CI167" s="381" t="str">
        <f t="shared" si="300"/>
        <v/>
      </c>
      <c r="CJ167" s="361">
        <f t="shared" si="301"/>
        <v>0</v>
      </c>
      <c r="CK167" s="361">
        <f t="shared" si="302"/>
        <v>0</v>
      </c>
      <c r="CL167" s="362" t="str">
        <f t="shared" si="303"/>
        <v/>
      </c>
      <c r="CM167" s="361" t="str">
        <f t="shared" si="304"/>
        <v/>
      </c>
      <c r="CN167" s="361" t="str">
        <f t="shared" si="305"/>
        <v/>
      </c>
      <c r="CO167" s="361" t="str">
        <f t="shared" si="306"/>
        <v/>
      </c>
      <c r="CP167" s="363" t="str">
        <f>IF('Marks Entry'!AU169="","",'Marks Entry'!AU169)</f>
        <v/>
      </c>
      <c r="CQ167" s="356" t="str">
        <f>IF('Marks Entry'!AW169="","",'Marks Entry'!AW169)</f>
        <v/>
      </c>
      <c r="CR167" s="356" t="str">
        <f>IF('Marks Entry'!AX169="","",'Marks Entry'!AX169)</f>
        <v/>
      </c>
      <c r="CS167" s="356" t="str">
        <f>IF('Marks Entry'!AY169="","",'Marks Entry'!AY169)</f>
        <v/>
      </c>
      <c r="CT167" s="357" t="str">
        <f t="shared" si="307"/>
        <v/>
      </c>
      <c r="CU167" s="380" t="str">
        <f t="shared" si="308"/>
        <v/>
      </c>
      <c r="CV167" s="356" t="str">
        <f>IF('Marks Entry'!AZ169="","",'Marks Entry'!AZ169)</f>
        <v/>
      </c>
      <c r="CW167" s="356" t="str">
        <f>IF('Marks Entry'!BA169="","",'Marks Entry'!BA169)</f>
        <v/>
      </c>
      <c r="CX167" s="356" t="str">
        <f t="shared" si="309"/>
        <v/>
      </c>
      <c r="CY167" s="380" t="str">
        <f t="shared" si="310"/>
        <v/>
      </c>
      <c r="CZ167" s="377" t="str">
        <f>IF(AND($B167="NSO",$E167=""),"",IF(AND('Marks Entry'!BB169="AB",'Marks Entry'!BC169="AB"),"AB",IF(AND('Marks Entry'!BB169="ML",'Marks Entry'!BC169="ML"),"RE",IF('Marks Entry'!BB169="","",ROUNDUP(('Marks Entry'!BB169+'Marks Entry'!BC169)*30/100,0)))))</f>
        <v/>
      </c>
      <c r="DA167" s="381" t="str">
        <f t="shared" si="311"/>
        <v/>
      </c>
      <c r="DB167" s="361">
        <f t="shared" si="312"/>
        <v>0</v>
      </c>
      <c r="DC167" s="361">
        <f t="shared" si="313"/>
        <v>0</v>
      </c>
      <c r="DD167" s="362" t="str">
        <f t="shared" si="314"/>
        <v/>
      </c>
      <c r="DE167" s="361" t="str">
        <f t="shared" si="315"/>
        <v/>
      </c>
      <c r="DF167" s="361" t="str">
        <f t="shared" si="316"/>
        <v/>
      </c>
      <c r="DG167" s="361" t="str">
        <f t="shared" si="317"/>
        <v/>
      </c>
      <c r="DH167" s="361">
        <f t="shared" si="318"/>
        <v>0</v>
      </c>
      <c r="DI167" s="382" t="str">
        <f t="shared" si="319"/>
        <v/>
      </c>
      <c r="DJ167" s="382" t="str">
        <f t="shared" si="320"/>
        <v/>
      </c>
      <c r="DK167" s="382" t="str">
        <f t="shared" si="321"/>
        <v/>
      </c>
      <c r="DL167" s="382" t="str">
        <f t="shared" si="322"/>
        <v/>
      </c>
      <c r="DM167" s="382" t="str">
        <f t="shared" si="323"/>
        <v/>
      </c>
      <c r="DN167" s="382" t="str">
        <f t="shared" si="324"/>
        <v/>
      </c>
      <c r="DO167" s="365">
        <f t="shared" si="325"/>
        <v>0</v>
      </c>
      <c r="DP167" s="365">
        <f t="shared" si="326"/>
        <v>0</v>
      </c>
      <c r="DQ167" s="365">
        <f t="shared" si="327"/>
        <v>0</v>
      </c>
      <c r="DR167" s="365">
        <f t="shared" si="328"/>
        <v>0</v>
      </c>
      <c r="DS167" s="365">
        <f t="shared" si="329"/>
        <v>0</v>
      </c>
      <c r="DT167" s="383" t="str">
        <f t="shared" si="330"/>
        <v/>
      </c>
      <c r="DU167" s="482" t="str">
        <f>IF('Marks Entry'!BD169="","",'Marks Entry'!BD169)</f>
        <v/>
      </c>
      <c r="DV167" s="482" t="str">
        <f>IF('Marks Entry'!BE169="","",'Marks Entry'!BE169)</f>
        <v/>
      </c>
      <c r="DW167" s="482" t="str">
        <f>IF('Marks Entry'!BF169="","",'Marks Entry'!BF169)</f>
        <v/>
      </c>
      <c r="DX167" s="384" t="str">
        <f t="shared" si="331"/>
        <v/>
      </c>
      <c r="DY167" s="356" t="str">
        <f t="shared" si="332"/>
        <v/>
      </c>
      <c r="DZ167" s="385" t="str">
        <f t="shared" si="333"/>
        <v/>
      </c>
      <c r="EA167" s="356" t="str">
        <f t="shared" si="334"/>
        <v/>
      </c>
      <c r="EB167" s="385" t="str">
        <f t="shared" si="335"/>
        <v/>
      </c>
      <c r="EC167" s="356" t="str">
        <f t="shared" si="336"/>
        <v/>
      </c>
      <c r="ED167" s="356" t="str">
        <f t="shared" si="337"/>
        <v/>
      </c>
      <c r="EE167" s="356" t="str">
        <f t="shared" si="338"/>
        <v/>
      </c>
      <c r="EF167" s="386" t="str">
        <f t="shared" si="339"/>
        <v/>
      </c>
      <c r="EG167" s="385" t="str">
        <f t="shared" si="340"/>
        <v/>
      </c>
      <c r="EH167" s="356" t="str">
        <f t="shared" si="341"/>
        <v/>
      </c>
      <c r="EI167" s="356" t="str">
        <f t="shared" si="342"/>
        <v/>
      </c>
      <c r="EJ167" s="356" t="str">
        <f t="shared" si="343"/>
        <v/>
      </c>
      <c r="EK167" s="356" t="str">
        <f t="shared" si="344"/>
        <v/>
      </c>
      <c r="EL167" s="385" t="str">
        <f t="shared" si="345"/>
        <v/>
      </c>
      <c r="EM167" s="356" t="str">
        <f t="shared" si="346"/>
        <v/>
      </c>
      <c r="EN167" s="356" t="str">
        <f t="shared" si="347"/>
        <v/>
      </c>
      <c r="EO167" s="356" t="str">
        <f t="shared" si="348"/>
        <v/>
      </c>
      <c r="EP167" s="356" t="str">
        <f t="shared" si="349"/>
        <v/>
      </c>
      <c r="EQ167" s="385" t="str">
        <f t="shared" si="350"/>
        <v/>
      </c>
      <c r="ER167" s="356" t="str">
        <f t="shared" si="351"/>
        <v/>
      </c>
      <c r="ES167" s="356" t="str">
        <f t="shared" si="352"/>
        <v/>
      </c>
      <c r="ET167" s="356" t="str">
        <f t="shared" si="353"/>
        <v/>
      </c>
      <c r="EU167" s="356" t="str">
        <f t="shared" si="354"/>
        <v/>
      </c>
      <c r="EV167" s="385" t="str">
        <f t="shared" si="355"/>
        <v/>
      </c>
      <c r="EW167" s="385" t="str">
        <f t="shared" si="356"/>
        <v/>
      </c>
      <c r="EX167" s="387" t="str">
        <f>IF('Student DATA Entry'!I164="","",'Student DATA Entry'!I164)</f>
        <v/>
      </c>
      <c r="EY167" s="388" t="str">
        <f>IF('Student DATA Entry'!J164="","",'Student DATA Entry'!J164)</f>
        <v/>
      </c>
      <c r="EZ167" s="373" t="str">
        <f t="shared" si="357"/>
        <v xml:space="preserve">      </v>
      </c>
      <c r="FA167" s="373" t="str">
        <f t="shared" si="358"/>
        <v xml:space="preserve">      </v>
      </c>
      <c r="FB167" s="373" t="str">
        <f t="shared" si="359"/>
        <v xml:space="preserve">      </v>
      </c>
      <c r="FC167" s="373" t="str">
        <f t="shared" si="360"/>
        <v xml:space="preserve">              </v>
      </c>
      <c r="FD167" s="373" t="str">
        <f t="shared" si="361"/>
        <v xml:space="preserve"> </v>
      </c>
      <c r="FE167" s="484" t="str">
        <f t="shared" si="362"/>
        <v/>
      </c>
      <c r="FF167" s="390" t="str">
        <f t="shared" si="363"/>
        <v/>
      </c>
      <c r="FG167" s="483" t="str">
        <f t="shared" si="364"/>
        <v/>
      </c>
      <c r="FH167" s="392" t="str">
        <f t="shared" si="253"/>
        <v/>
      </c>
      <c r="FI167" s="482" t="str">
        <f t="shared" si="365"/>
        <v/>
      </c>
    </row>
    <row r="168" spans="1:165" s="393" customFormat="1" ht="22" customHeight="1">
      <c r="A168" s="375">
        <v>163</v>
      </c>
      <c r="B168" s="376" t="str">
        <f>IF('Marks Entry'!B170="","",VALUE('Marks Entry'!B170))</f>
        <v/>
      </c>
      <c r="C168" s="377" t="str">
        <f>IF('Marks Entry'!C170="","",'Marks Entry'!C170)</f>
        <v/>
      </c>
      <c r="D168" s="378" t="str">
        <f>IF('Marks Entry'!D170="","",'Marks Entry'!D170)</f>
        <v/>
      </c>
      <c r="E168" s="379" t="str">
        <f>IF('Marks Entry'!E170="","",'Marks Entry'!E170)</f>
        <v/>
      </c>
      <c r="F168" s="379" t="str">
        <f>IF('Marks Entry'!F170="","",'Marks Entry'!F170)</f>
        <v/>
      </c>
      <c r="G168" s="379" t="str">
        <f>IF('Marks Entry'!G170="","",'Marks Entry'!G170)</f>
        <v/>
      </c>
      <c r="H168" s="356" t="str">
        <f>IF('Marks Entry'!H170="","",'Marks Entry'!H170)</f>
        <v/>
      </c>
      <c r="I168" s="356" t="str">
        <f>IF('Marks Entry'!I170="","",'Marks Entry'!I170)</f>
        <v/>
      </c>
      <c r="J168" s="356" t="str">
        <f>IF('Marks Entry'!J170="","",'Marks Entry'!J170)</f>
        <v/>
      </c>
      <c r="K168" s="356" t="str">
        <f>IF('Marks Entry'!K170="","",'Marks Entry'!K170)</f>
        <v/>
      </c>
      <c r="L168" s="356" t="str">
        <f>IF('Marks Entry'!L170="","",'Marks Entry'!L170)</f>
        <v/>
      </c>
      <c r="M168" s="357" t="str">
        <f t="shared" si="254"/>
        <v/>
      </c>
      <c r="N168" s="380" t="str">
        <f t="shared" si="255"/>
        <v/>
      </c>
      <c r="O168" s="356" t="str">
        <f>IF('Marks Entry'!M170="","",'Marks Entry'!M170)</f>
        <v/>
      </c>
      <c r="P168" s="380" t="str">
        <f t="shared" si="256"/>
        <v/>
      </c>
      <c r="Q168" s="377" t="str">
        <f>IF(AND($B168="NSO",$E168="",O168=""),"",IF(AND('Marks Entry'!N170="AB"),"AB",IF(AND('Marks Entry'!N170="ML"),"RE",IF('Marks Entry'!N170="","",ROUNDUP('Marks Entry'!N170*30/100,0)))))</f>
        <v/>
      </c>
      <c r="R168" s="381" t="str">
        <f t="shared" si="257"/>
        <v/>
      </c>
      <c r="S168" s="361">
        <f t="shared" si="258"/>
        <v>0</v>
      </c>
      <c r="T168" s="361">
        <f t="shared" si="259"/>
        <v>0</v>
      </c>
      <c r="U168" s="362" t="str">
        <f t="shared" si="260"/>
        <v/>
      </c>
      <c r="V168" s="361" t="str">
        <f t="shared" si="261"/>
        <v/>
      </c>
      <c r="W168" s="361" t="str">
        <f t="shared" si="262"/>
        <v/>
      </c>
      <c r="X168" s="361" t="str">
        <f t="shared" si="263"/>
        <v/>
      </c>
      <c r="Y168" s="356" t="str">
        <f>IF('Marks Entry'!O170="","",'Marks Entry'!O170)</f>
        <v/>
      </c>
      <c r="Z168" s="356" t="str">
        <f>IF('Marks Entry'!P170="","",'Marks Entry'!P170)</f>
        <v/>
      </c>
      <c r="AA168" s="356" t="str">
        <f>IF('Marks Entry'!Q170="","",'Marks Entry'!Q170)</f>
        <v/>
      </c>
      <c r="AB168" s="357" t="str">
        <f t="shared" si="264"/>
        <v/>
      </c>
      <c r="AC168" s="380" t="str">
        <f t="shared" si="265"/>
        <v/>
      </c>
      <c r="AD168" s="356" t="str">
        <f>IF('Marks Entry'!R170="","",'Marks Entry'!R170)</f>
        <v/>
      </c>
      <c r="AE168" s="380" t="str">
        <f t="shared" si="266"/>
        <v/>
      </c>
      <c r="AF168" s="377" t="str">
        <f>IF(AND($B168="NSO",$E168=""),"",IF(AND('Marks Entry'!S170="AB"),"AB",IF(AND('Marks Entry'!S170="ML"),"RE",IF('Marks Entry'!S170="","",ROUNDUP('Marks Entry'!S170*30/100,0)))))</f>
        <v/>
      </c>
      <c r="AG168" s="381" t="str">
        <f t="shared" si="267"/>
        <v/>
      </c>
      <c r="AH168" s="361">
        <f t="shared" si="268"/>
        <v>0</v>
      </c>
      <c r="AI168" s="361">
        <f t="shared" si="269"/>
        <v>0</v>
      </c>
      <c r="AJ168" s="362" t="str">
        <f t="shared" si="270"/>
        <v/>
      </c>
      <c r="AK168" s="361" t="str">
        <f t="shared" si="271"/>
        <v/>
      </c>
      <c r="AL168" s="361" t="str">
        <f t="shared" si="272"/>
        <v/>
      </c>
      <c r="AM168" s="361" t="str">
        <f t="shared" si="273"/>
        <v/>
      </c>
      <c r="AN168" s="363" t="str">
        <f>IF('Marks Entry'!T170="","",'Marks Entry'!T170)</f>
        <v/>
      </c>
      <c r="AO168" s="356" t="str">
        <f>IF('Marks Entry'!V170="","",'Marks Entry'!V170)</f>
        <v/>
      </c>
      <c r="AP168" s="356" t="str">
        <f>IF('Marks Entry'!W170="","",'Marks Entry'!W170)</f>
        <v/>
      </c>
      <c r="AQ168" s="356" t="str">
        <f>IF('Marks Entry'!X170="","",'Marks Entry'!X170)</f>
        <v/>
      </c>
      <c r="AR168" s="357" t="str">
        <f t="shared" si="274"/>
        <v/>
      </c>
      <c r="AS168" s="380" t="str">
        <f t="shared" si="275"/>
        <v/>
      </c>
      <c r="AT168" s="356" t="str">
        <f>IF('Marks Entry'!Y170="","",'Marks Entry'!Y170)</f>
        <v/>
      </c>
      <c r="AU168" s="356" t="str">
        <f>IF('Marks Entry'!Z170="","",'Marks Entry'!Z170)</f>
        <v/>
      </c>
      <c r="AV168" s="356" t="str">
        <f t="shared" si="276"/>
        <v/>
      </c>
      <c r="AW168" s="380" t="str">
        <f t="shared" si="277"/>
        <v/>
      </c>
      <c r="AX168" s="377" t="str">
        <f>IF(AND($B168="NSO",$E168=""),"",IF(AND('Marks Entry'!AA170="AB",'Marks Entry'!AB170="AB"),"AB",IF(AND('Marks Entry'!AA170="ML",'Marks Entry'!AB170="ML"),"RE",IF('Marks Entry'!AA170="","",ROUNDUP(('Marks Entry'!AA170+'Marks Entry'!AB170)*30/100,0)))))</f>
        <v/>
      </c>
      <c r="AY168" s="381" t="str">
        <f t="shared" si="278"/>
        <v/>
      </c>
      <c r="AZ168" s="361">
        <f t="shared" si="279"/>
        <v>0</v>
      </c>
      <c r="BA168" s="361">
        <f t="shared" si="280"/>
        <v>0</v>
      </c>
      <c r="BB168" s="362" t="str">
        <f t="shared" si="281"/>
        <v/>
      </c>
      <c r="BC168" s="361" t="str">
        <f t="shared" si="282"/>
        <v/>
      </c>
      <c r="BD168" s="361" t="str">
        <f t="shared" si="283"/>
        <v/>
      </c>
      <c r="BE168" s="361" t="str">
        <f t="shared" si="284"/>
        <v/>
      </c>
      <c r="BF168" s="363" t="str">
        <f>IF('Marks Entry'!AC170="","",'Marks Entry'!AC170)</f>
        <v/>
      </c>
      <c r="BG168" s="356" t="str">
        <f>IF('Marks Entry'!AE170="","",'Marks Entry'!AE170)</f>
        <v/>
      </c>
      <c r="BH168" s="356" t="str">
        <f>IF('Marks Entry'!AF170="","",'Marks Entry'!AF170)</f>
        <v/>
      </c>
      <c r="BI168" s="356" t="str">
        <f>IF('Marks Entry'!AG170="","",'Marks Entry'!AG170)</f>
        <v/>
      </c>
      <c r="BJ168" s="357" t="str">
        <f t="shared" si="285"/>
        <v/>
      </c>
      <c r="BK168" s="380" t="str">
        <f t="shared" si="286"/>
        <v/>
      </c>
      <c r="BL168" s="356" t="str">
        <f>IF('Marks Entry'!AH170="","",'Marks Entry'!AH170)</f>
        <v/>
      </c>
      <c r="BM168" s="356" t="str">
        <f>IF('Marks Entry'!AI170="","",'Marks Entry'!AI170)</f>
        <v/>
      </c>
      <c r="BN168" s="356" t="str">
        <f t="shared" si="287"/>
        <v/>
      </c>
      <c r="BO168" s="380" t="str">
        <f t="shared" si="288"/>
        <v/>
      </c>
      <c r="BP168" s="377" t="str">
        <f>IF(AND($B168="NSO",$E168=""),"",IF(AND('Marks Entry'!AJ170="AB",'Marks Entry'!AK170="AB"),"AB",IF(AND('Marks Entry'!AJ170="ML",'Marks Entry'!AK170="ML"),"RE",IF('Marks Entry'!AJ170="","",ROUNDUP(('Marks Entry'!AJ170+'Marks Entry'!AK170)*30/100,0)))))</f>
        <v/>
      </c>
      <c r="BQ168" s="381" t="str">
        <f t="shared" si="289"/>
        <v/>
      </c>
      <c r="BR168" s="361">
        <f t="shared" si="290"/>
        <v>0</v>
      </c>
      <c r="BS168" s="361">
        <f t="shared" si="291"/>
        <v>0</v>
      </c>
      <c r="BT168" s="362" t="str">
        <f t="shared" si="292"/>
        <v/>
      </c>
      <c r="BU168" s="361" t="str">
        <f t="shared" si="293"/>
        <v/>
      </c>
      <c r="BV168" s="361" t="str">
        <f t="shared" si="294"/>
        <v/>
      </c>
      <c r="BW168" s="361" t="str">
        <f t="shared" si="295"/>
        <v/>
      </c>
      <c r="BX168" s="363" t="str">
        <f>IF('Marks Entry'!AL170="","",'Marks Entry'!AL170)</f>
        <v/>
      </c>
      <c r="BY168" s="356" t="str">
        <f>IF('Marks Entry'!AN170="","",'Marks Entry'!AN170)</f>
        <v/>
      </c>
      <c r="BZ168" s="356" t="str">
        <f>IF('Marks Entry'!AO170="","",'Marks Entry'!AO170)</f>
        <v/>
      </c>
      <c r="CA168" s="356" t="str">
        <f>IF('Marks Entry'!AP170="","",'Marks Entry'!AP170)</f>
        <v/>
      </c>
      <c r="CB168" s="357" t="str">
        <f t="shared" si="296"/>
        <v/>
      </c>
      <c r="CC168" s="380" t="str">
        <f t="shared" si="297"/>
        <v/>
      </c>
      <c r="CD168" s="356" t="str">
        <f>IF('Marks Entry'!AQ170="","",'Marks Entry'!AQ170)</f>
        <v/>
      </c>
      <c r="CE168" s="356" t="str">
        <f>IF('Marks Entry'!AR170="","",'Marks Entry'!AR170)</f>
        <v/>
      </c>
      <c r="CF168" s="356" t="str">
        <f t="shared" si="298"/>
        <v/>
      </c>
      <c r="CG168" s="380" t="str">
        <f t="shared" si="299"/>
        <v/>
      </c>
      <c r="CH168" s="377" t="str">
        <f>IF(AND($B168="NSO",$E168=""),"",IF(AND('Marks Entry'!AS170="AB",'Marks Entry'!AT170="AB"),"AB",IF(AND('Marks Entry'!AS170="ML",'Marks Entry'!AT170="ML"),"RE",IF('Marks Entry'!AS170="","",ROUNDUP(('Marks Entry'!AS170+'Marks Entry'!AT170)*30/100,0)))))</f>
        <v/>
      </c>
      <c r="CI168" s="381" t="str">
        <f t="shared" si="300"/>
        <v/>
      </c>
      <c r="CJ168" s="361">
        <f t="shared" si="301"/>
        <v>0</v>
      </c>
      <c r="CK168" s="361">
        <f t="shared" si="302"/>
        <v>0</v>
      </c>
      <c r="CL168" s="362" t="str">
        <f t="shared" si="303"/>
        <v/>
      </c>
      <c r="CM168" s="361" t="str">
        <f t="shared" si="304"/>
        <v/>
      </c>
      <c r="CN168" s="361" t="str">
        <f t="shared" si="305"/>
        <v/>
      </c>
      <c r="CO168" s="361" t="str">
        <f t="shared" si="306"/>
        <v/>
      </c>
      <c r="CP168" s="363" t="str">
        <f>IF('Marks Entry'!AU170="","",'Marks Entry'!AU170)</f>
        <v/>
      </c>
      <c r="CQ168" s="356" t="str">
        <f>IF('Marks Entry'!AW170="","",'Marks Entry'!AW170)</f>
        <v/>
      </c>
      <c r="CR168" s="356" t="str">
        <f>IF('Marks Entry'!AX170="","",'Marks Entry'!AX170)</f>
        <v/>
      </c>
      <c r="CS168" s="356" t="str">
        <f>IF('Marks Entry'!AY170="","",'Marks Entry'!AY170)</f>
        <v/>
      </c>
      <c r="CT168" s="357" t="str">
        <f t="shared" si="307"/>
        <v/>
      </c>
      <c r="CU168" s="380" t="str">
        <f t="shared" si="308"/>
        <v/>
      </c>
      <c r="CV168" s="356" t="str">
        <f>IF('Marks Entry'!AZ170="","",'Marks Entry'!AZ170)</f>
        <v/>
      </c>
      <c r="CW168" s="356" t="str">
        <f>IF('Marks Entry'!BA170="","",'Marks Entry'!BA170)</f>
        <v/>
      </c>
      <c r="CX168" s="356" t="str">
        <f t="shared" si="309"/>
        <v/>
      </c>
      <c r="CY168" s="380" t="str">
        <f t="shared" si="310"/>
        <v/>
      </c>
      <c r="CZ168" s="377" t="str">
        <f>IF(AND($B168="NSO",$E168=""),"",IF(AND('Marks Entry'!BB170="AB",'Marks Entry'!BC170="AB"),"AB",IF(AND('Marks Entry'!BB170="ML",'Marks Entry'!BC170="ML"),"RE",IF('Marks Entry'!BB170="","",ROUNDUP(('Marks Entry'!BB170+'Marks Entry'!BC170)*30/100,0)))))</f>
        <v/>
      </c>
      <c r="DA168" s="381" t="str">
        <f t="shared" si="311"/>
        <v/>
      </c>
      <c r="DB168" s="361">
        <f t="shared" si="312"/>
        <v>0</v>
      </c>
      <c r="DC168" s="361">
        <f t="shared" si="313"/>
        <v>0</v>
      </c>
      <c r="DD168" s="362" t="str">
        <f t="shared" si="314"/>
        <v/>
      </c>
      <c r="DE168" s="361" t="str">
        <f t="shared" si="315"/>
        <v/>
      </c>
      <c r="DF168" s="361" t="str">
        <f t="shared" si="316"/>
        <v/>
      </c>
      <c r="DG168" s="361" t="str">
        <f t="shared" si="317"/>
        <v/>
      </c>
      <c r="DH168" s="361">
        <f t="shared" si="318"/>
        <v>0</v>
      </c>
      <c r="DI168" s="382" t="str">
        <f t="shared" si="319"/>
        <v/>
      </c>
      <c r="DJ168" s="382" t="str">
        <f t="shared" si="320"/>
        <v/>
      </c>
      <c r="DK168" s="382" t="str">
        <f t="shared" si="321"/>
        <v/>
      </c>
      <c r="DL168" s="382" t="str">
        <f t="shared" si="322"/>
        <v/>
      </c>
      <c r="DM168" s="382" t="str">
        <f t="shared" si="323"/>
        <v/>
      </c>
      <c r="DN168" s="382" t="str">
        <f t="shared" si="324"/>
        <v/>
      </c>
      <c r="DO168" s="365">
        <f t="shared" si="325"/>
        <v>0</v>
      </c>
      <c r="DP168" s="365">
        <f t="shared" si="326"/>
        <v>0</v>
      </c>
      <c r="DQ168" s="365">
        <f t="shared" si="327"/>
        <v>0</v>
      </c>
      <c r="DR168" s="365">
        <f t="shared" si="328"/>
        <v>0</v>
      </c>
      <c r="DS168" s="365">
        <f t="shared" si="329"/>
        <v>0</v>
      </c>
      <c r="DT168" s="383" t="str">
        <f t="shared" si="330"/>
        <v/>
      </c>
      <c r="DU168" s="482" t="str">
        <f>IF('Marks Entry'!BD170="","",'Marks Entry'!BD170)</f>
        <v/>
      </c>
      <c r="DV168" s="482" t="str">
        <f>IF('Marks Entry'!BE170="","",'Marks Entry'!BE170)</f>
        <v/>
      </c>
      <c r="DW168" s="482" t="str">
        <f>IF('Marks Entry'!BF170="","",'Marks Entry'!BF170)</f>
        <v/>
      </c>
      <c r="DX168" s="384" t="str">
        <f t="shared" si="331"/>
        <v/>
      </c>
      <c r="DY168" s="356" t="str">
        <f t="shared" si="332"/>
        <v/>
      </c>
      <c r="DZ168" s="385" t="str">
        <f t="shared" si="333"/>
        <v/>
      </c>
      <c r="EA168" s="356" t="str">
        <f t="shared" si="334"/>
        <v/>
      </c>
      <c r="EB168" s="385" t="str">
        <f t="shared" si="335"/>
        <v/>
      </c>
      <c r="EC168" s="356" t="str">
        <f t="shared" si="336"/>
        <v/>
      </c>
      <c r="ED168" s="356" t="str">
        <f t="shared" si="337"/>
        <v/>
      </c>
      <c r="EE168" s="356" t="str">
        <f t="shared" si="338"/>
        <v/>
      </c>
      <c r="EF168" s="386" t="str">
        <f t="shared" si="339"/>
        <v/>
      </c>
      <c r="EG168" s="385" t="str">
        <f t="shared" si="340"/>
        <v/>
      </c>
      <c r="EH168" s="356" t="str">
        <f t="shared" si="341"/>
        <v/>
      </c>
      <c r="EI168" s="356" t="str">
        <f t="shared" si="342"/>
        <v/>
      </c>
      <c r="EJ168" s="356" t="str">
        <f t="shared" si="343"/>
        <v/>
      </c>
      <c r="EK168" s="356" t="str">
        <f t="shared" si="344"/>
        <v/>
      </c>
      <c r="EL168" s="385" t="str">
        <f t="shared" si="345"/>
        <v/>
      </c>
      <c r="EM168" s="356" t="str">
        <f t="shared" si="346"/>
        <v/>
      </c>
      <c r="EN168" s="356" t="str">
        <f t="shared" si="347"/>
        <v/>
      </c>
      <c r="EO168" s="356" t="str">
        <f t="shared" si="348"/>
        <v/>
      </c>
      <c r="EP168" s="356" t="str">
        <f t="shared" si="349"/>
        <v/>
      </c>
      <c r="EQ168" s="385" t="str">
        <f t="shared" si="350"/>
        <v/>
      </c>
      <c r="ER168" s="356" t="str">
        <f t="shared" si="351"/>
        <v/>
      </c>
      <c r="ES168" s="356" t="str">
        <f t="shared" si="352"/>
        <v/>
      </c>
      <c r="ET168" s="356" t="str">
        <f t="shared" si="353"/>
        <v/>
      </c>
      <c r="EU168" s="356" t="str">
        <f t="shared" si="354"/>
        <v/>
      </c>
      <c r="EV168" s="385" t="str">
        <f t="shared" si="355"/>
        <v/>
      </c>
      <c r="EW168" s="385" t="str">
        <f t="shared" si="356"/>
        <v/>
      </c>
      <c r="EX168" s="387" t="str">
        <f>IF('Student DATA Entry'!I165="","",'Student DATA Entry'!I165)</f>
        <v/>
      </c>
      <c r="EY168" s="388" t="str">
        <f>IF('Student DATA Entry'!J165="","",'Student DATA Entry'!J165)</f>
        <v/>
      </c>
      <c r="EZ168" s="373" t="str">
        <f t="shared" si="357"/>
        <v xml:space="preserve">      </v>
      </c>
      <c r="FA168" s="373" t="str">
        <f t="shared" si="358"/>
        <v xml:space="preserve">      </v>
      </c>
      <c r="FB168" s="373" t="str">
        <f t="shared" si="359"/>
        <v xml:space="preserve">      </v>
      </c>
      <c r="FC168" s="373" t="str">
        <f t="shared" si="360"/>
        <v xml:space="preserve">              </v>
      </c>
      <c r="FD168" s="373" t="str">
        <f t="shared" si="361"/>
        <v xml:space="preserve"> </v>
      </c>
      <c r="FE168" s="484" t="str">
        <f t="shared" si="362"/>
        <v/>
      </c>
      <c r="FF168" s="390" t="str">
        <f t="shared" si="363"/>
        <v/>
      </c>
      <c r="FG168" s="483" t="str">
        <f t="shared" si="364"/>
        <v/>
      </c>
      <c r="FH168" s="392" t="str">
        <f t="shared" si="253"/>
        <v/>
      </c>
      <c r="FI168" s="482" t="str">
        <f t="shared" si="365"/>
        <v/>
      </c>
    </row>
    <row r="169" spans="1:165" s="393" customFormat="1" ht="22" customHeight="1">
      <c r="A169" s="375">
        <v>164</v>
      </c>
      <c r="B169" s="376" t="str">
        <f>IF('Marks Entry'!B171="","",VALUE('Marks Entry'!B171))</f>
        <v/>
      </c>
      <c r="C169" s="377" t="str">
        <f>IF('Marks Entry'!C171="","",'Marks Entry'!C171)</f>
        <v/>
      </c>
      <c r="D169" s="378" t="str">
        <f>IF('Marks Entry'!D171="","",'Marks Entry'!D171)</f>
        <v/>
      </c>
      <c r="E169" s="379" t="str">
        <f>IF('Marks Entry'!E171="","",'Marks Entry'!E171)</f>
        <v/>
      </c>
      <c r="F169" s="379" t="str">
        <f>IF('Marks Entry'!F171="","",'Marks Entry'!F171)</f>
        <v/>
      </c>
      <c r="G169" s="379" t="str">
        <f>IF('Marks Entry'!G171="","",'Marks Entry'!G171)</f>
        <v/>
      </c>
      <c r="H169" s="356" t="str">
        <f>IF('Marks Entry'!H171="","",'Marks Entry'!H171)</f>
        <v/>
      </c>
      <c r="I169" s="356" t="str">
        <f>IF('Marks Entry'!I171="","",'Marks Entry'!I171)</f>
        <v/>
      </c>
      <c r="J169" s="356" t="str">
        <f>IF('Marks Entry'!J171="","",'Marks Entry'!J171)</f>
        <v/>
      </c>
      <c r="K169" s="356" t="str">
        <f>IF('Marks Entry'!K171="","",'Marks Entry'!K171)</f>
        <v/>
      </c>
      <c r="L169" s="356" t="str">
        <f>IF('Marks Entry'!L171="","",'Marks Entry'!L171)</f>
        <v/>
      </c>
      <c r="M169" s="357" t="str">
        <f t="shared" si="254"/>
        <v/>
      </c>
      <c r="N169" s="380" t="str">
        <f t="shared" si="255"/>
        <v/>
      </c>
      <c r="O169" s="356" t="str">
        <f>IF('Marks Entry'!M171="","",'Marks Entry'!M171)</f>
        <v/>
      </c>
      <c r="P169" s="380" t="str">
        <f t="shared" si="256"/>
        <v/>
      </c>
      <c r="Q169" s="377" t="str">
        <f>IF(AND($B169="NSO",$E169="",O169=""),"",IF(AND('Marks Entry'!N171="AB"),"AB",IF(AND('Marks Entry'!N171="ML"),"RE",IF('Marks Entry'!N171="","",ROUNDUP('Marks Entry'!N171*30/100,0)))))</f>
        <v/>
      </c>
      <c r="R169" s="381" t="str">
        <f t="shared" si="257"/>
        <v/>
      </c>
      <c r="S169" s="361">
        <f t="shared" si="258"/>
        <v>0</v>
      </c>
      <c r="T169" s="361">
        <f t="shared" si="259"/>
        <v>0</v>
      </c>
      <c r="U169" s="362" t="str">
        <f t="shared" si="260"/>
        <v/>
      </c>
      <c r="V169" s="361" t="str">
        <f t="shared" si="261"/>
        <v/>
      </c>
      <c r="W169" s="361" t="str">
        <f t="shared" si="262"/>
        <v/>
      </c>
      <c r="X169" s="361" t="str">
        <f t="shared" si="263"/>
        <v/>
      </c>
      <c r="Y169" s="356" t="str">
        <f>IF('Marks Entry'!O171="","",'Marks Entry'!O171)</f>
        <v/>
      </c>
      <c r="Z169" s="356" t="str">
        <f>IF('Marks Entry'!P171="","",'Marks Entry'!P171)</f>
        <v/>
      </c>
      <c r="AA169" s="356" t="str">
        <f>IF('Marks Entry'!Q171="","",'Marks Entry'!Q171)</f>
        <v/>
      </c>
      <c r="AB169" s="357" t="str">
        <f t="shared" si="264"/>
        <v/>
      </c>
      <c r="AC169" s="380" t="str">
        <f t="shared" si="265"/>
        <v/>
      </c>
      <c r="AD169" s="356" t="str">
        <f>IF('Marks Entry'!R171="","",'Marks Entry'!R171)</f>
        <v/>
      </c>
      <c r="AE169" s="380" t="str">
        <f t="shared" si="266"/>
        <v/>
      </c>
      <c r="AF169" s="377" t="str">
        <f>IF(AND($B169="NSO",$E169=""),"",IF(AND('Marks Entry'!S171="AB"),"AB",IF(AND('Marks Entry'!S171="ML"),"RE",IF('Marks Entry'!S171="","",ROUNDUP('Marks Entry'!S171*30/100,0)))))</f>
        <v/>
      </c>
      <c r="AG169" s="381" t="str">
        <f t="shared" si="267"/>
        <v/>
      </c>
      <c r="AH169" s="361">
        <f t="shared" si="268"/>
        <v>0</v>
      </c>
      <c r="AI169" s="361">
        <f t="shared" si="269"/>
        <v>0</v>
      </c>
      <c r="AJ169" s="362" t="str">
        <f t="shared" si="270"/>
        <v/>
      </c>
      <c r="AK169" s="361" t="str">
        <f t="shared" si="271"/>
        <v/>
      </c>
      <c r="AL169" s="361" t="str">
        <f t="shared" si="272"/>
        <v/>
      </c>
      <c r="AM169" s="361" t="str">
        <f t="shared" si="273"/>
        <v/>
      </c>
      <c r="AN169" s="363" t="str">
        <f>IF('Marks Entry'!T171="","",'Marks Entry'!T171)</f>
        <v/>
      </c>
      <c r="AO169" s="356" t="str">
        <f>IF('Marks Entry'!V171="","",'Marks Entry'!V171)</f>
        <v/>
      </c>
      <c r="AP169" s="356" t="str">
        <f>IF('Marks Entry'!W171="","",'Marks Entry'!W171)</f>
        <v/>
      </c>
      <c r="AQ169" s="356" t="str">
        <f>IF('Marks Entry'!X171="","",'Marks Entry'!X171)</f>
        <v/>
      </c>
      <c r="AR169" s="357" t="str">
        <f t="shared" si="274"/>
        <v/>
      </c>
      <c r="AS169" s="380" t="str">
        <f t="shared" si="275"/>
        <v/>
      </c>
      <c r="AT169" s="356" t="str">
        <f>IF('Marks Entry'!Y171="","",'Marks Entry'!Y171)</f>
        <v/>
      </c>
      <c r="AU169" s="356" t="str">
        <f>IF('Marks Entry'!Z171="","",'Marks Entry'!Z171)</f>
        <v/>
      </c>
      <c r="AV169" s="356" t="str">
        <f t="shared" si="276"/>
        <v/>
      </c>
      <c r="AW169" s="380" t="str">
        <f t="shared" si="277"/>
        <v/>
      </c>
      <c r="AX169" s="377" t="str">
        <f>IF(AND($B169="NSO",$E169=""),"",IF(AND('Marks Entry'!AA171="AB",'Marks Entry'!AB171="AB"),"AB",IF(AND('Marks Entry'!AA171="ML",'Marks Entry'!AB171="ML"),"RE",IF('Marks Entry'!AA171="","",ROUNDUP(('Marks Entry'!AA171+'Marks Entry'!AB171)*30/100,0)))))</f>
        <v/>
      </c>
      <c r="AY169" s="381" t="str">
        <f t="shared" si="278"/>
        <v/>
      </c>
      <c r="AZ169" s="361">
        <f t="shared" si="279"/>
        <v>0</v>
      </c>
      <c r="BA169" s="361">
        <f t="shared" si="280"/>
        <v>0</v>
      </c>
      <c r="BB169" s="362" t="str">
        <f t="shared" si="281"/>
        <v/>
      </c>
      <c r="BC169" s="361" t="str">
        <f t="shared" si="282"/>
        <v/>
      </c>
      <c r="BD169" s="361" t="str">
        <f t="shared" si="283"/>
        <v/>
      </c>
      <c r="BE169" s="361" t="str">
        <f t="shared" si="284"/>
        <v/>
      </c>
      <c r="BF169" s="363" t="str">
        <f>IF('Marks Entry'!AC171="","",'Marks Entry'!AC171)</f>
        <v/>
      </c>
      <c r="BG169" s="356" t="str">
        <f>IF('Marks Entry'!AE171="","",'Marks Entry'!AE171)</f>
        <v/>
      </c>
      <c r="BH169" s="356" t="str">
        <f>IF('Marks Entry'!AF171="","",'Marks Entry'!AF171)</f>
        <v/>
      </c>
      <c r="BI169" s="356" t="str">
        <f>IF('Marks Entry'!AG171="","",'Marks Entry'!AG171)</f>
        <v/>
      </c>
      <c r="BJ169" s="357" t="str">
        <f t="shared" si="285"/>
        <v/>
      </c>
      <c r="BK169" s="380" t="str">
        <f t="shared" si="286"/>
        <v/>
      </c>
      <c r="BL169" s="356" t="str">
        <f>IF('Marks Entry'!AH171="","",'Marks Entry'!AH171)</f>
        <v/>
      </c>
      <c r="BM169" s="356" t="str">
        <f>IF('Marks Entry'!AI171="","",'Marks Entry'!AI171)</f>
        <v/>
      </c>
      <c r="BN169" s="356" t="str">
        <f t="shared" si="287"/>
        <v/>
      </c>
      <c r="BO169" s="380" t="str">
        <f t="shared" si="288"/>
        <v/>
      </c>
      <c r="BP169" s="377" t="str">
        <f>IF(AND($B169="NSO",$E169=""),"",IF(AND('Marks Entry'!AJ171="AB",'Marks Entry'!AK171="AB"),"AB",IF(AND('Marks Entry'!AJ171="ML",'Marks Entry'!AK171="ML"),"RE",IF('Marks Entry'!AJ171="","",ROUNDUP(('Marks Entry'!AJ171+'Marks Entry'!AK171)*30/100,0)))))</f>
        <v/>
      </c>
      <c r="BQ169" s="381" t="str">
        <f t="shared" si="289"/>
        <v/>
      </c>
      <c r="BR169" s="361">
        <f t="shared" si="290"/>
        <v>0</v>
      </c>
      <c r="BS169" s="361">
        <f t="shared" si="291"/>
        <v>0</v>
      </c>
      <c r="BT169" s="362" t="str">
        <f t="shared" si="292"/>
        <v/>
      </c>
      <c r="BU169" s="361" t="str">
        <f t="shared" si="293"/>
        <v/>
      </c>
      <c r="BV169" s="361" t="str">
        <f t="shared" si="294"/>
        <v/>
      </c>
      <c r="BW169" s="361" t="str">
        <f t="shared" si="295"/>
        <v/>
      </c>
      <c r="BX169" s="363" t="str">
        <f>IF('Marks Entry'!AL171="","",'Marks Entry'!AL171)</f>
        <v/>
      </c>
      <c r="BY169" s="356" t="str">
        <f>IF('Marks Entry'!AN171="","",'Marks Entry'!AN171)</f>
        <v/>
      </c>
      <c r="BZ169" s="356" t="str">
        <f>IF('Marks Entry'!AO171="","",'Marks Entry'!AO171)</f>
        <v/>
      </c>
      <c r="CA169" s="356" t="str">
        <f>IF('Marks Entry'!AP171="","",'Marks Entry'!AP171)</f>
        <v/>
      </c>
      <c r="CB169" s="357" t="str">
        <f t="shared" si="296"/>
        <v/>
      </c>
      <c r="CC169" s="380" t="str">
        <f t="shared" si="297"/>
        <v/>
      </c>
      <c r="CD169" s="356" t="str">
        <f>IF('Marks Entry'!AQ171="","",'Marks Entry'!AQ171)</f>
        <v/>
      </c>
      <c r="CE169" s="356" t="str">
        <f>IF('Marks Entry'!AR171="","",'Marks Entry'!AR171)</f>
        <v/>
      </c>
      <c r="CF169" s="356" t="str">
        <f t="shared" si="298"/>
        <v/>
      </c>
      <c r="CG169" s="380" t="str">
        <f t="shared" si="299"/>
        <v/>
      </c>
      <c r="CH169" s="377" t="str">
        <f>IF(AND($B169="NSO",$E169=""),"",IF(AND('Marks Entry'!AS171="AB",'Marks Entry'!AT171="AB"),"AB",IF(AND('Marks Entry'!AS171="ML",'Marks Entry'!AT171="ML"),"RE",IF('Marks Entry'!AS171="","",ROUNDUP(('Marks Entry'!AS171+'Marks Entry'!AT171)*30/100,0)))))</f>
        <v/>
      </c>
      <c r="CI169" s="381" t="str">
        <f t="shared" si="300"/>
        <v/>
      </c>
      <c r="CJ169" s="361">
        <f t="shared" si="301"/>
        <v>0</v>
      </c>
      <c r="CK169" s="361">
        <f t="shared" si="302"/>
        <v>0</v>
      </c>
      <c r="CL169" s="362" t="str">
        <f t="shared" si="303"/>
        <v/>
      </c>
      <c r="CM169" s="361" t="str">
        <f t="shared" si="304"/>
        <v/>
      </c>
      <c r="CN169" s="361" t="str">
        <f t="shared" si="305"/>
        <v/>
      </c>
      <c r="CO169" s="361" t="str">
        <f t="shared" si="306"/>
        <v/>
      </c>
      <c r="CP169" s="363" t="str">
        <f>IF('Marks Entry'!AU171="","",'Marks Entry'!AU171)</f>
        <v/>
      </c>
      <c r="CQ169" s="356" t="str">
        <f>IF('Marks Entry'!AW171="","",'Marks Entry'!AW171)</f>
        <v/>
      </c>
      <c r="CR169" s="356" t="str">
        <f>IF('Marks Entry'!AX171="","",'Marks Entry'!AX171)</f>
        <v/>
      </c>
      <c r="CS169" s="356" t="str">
        <f>IF('Marks Entry'!AY171="","",'Marks Entry'!AY171)</f>
        <v/>
      </c>
      <c r="CT169" s="357" t="str">
        <f t="shared" si="307"/>
        <v/>
      </c>
      <c r="CU169" s="380" t="str">
        <f t="shared" si="308"/>
        <v/>
      </c>
      <c r="CV169" s="356" t="str">
        <f>IF('Marks Entry'!AZ171="","",'Marks Entry'!AZ171)</f>
        <v/>
      </c>
      <c r="CW169" s="356" t="str">
        <f>IF('Marks Entry'!BA171="","",'Marks Entry'!BA171)</f>
        <v/>
      </c>
      <c r="CX169" s="356" t="str">
        <f t="shared" si="309"/>
        <v/>
      </c>
      <c r="CY169" s="380" t="str">
        <f t="shared" si="310"/>
        <v/>
      </c>
      <c r="CZ169" s="377" t="str">
        <f>IF(AND($B169="NSO",$E169=""),"",IF(AND('Marks Entry'!BB171="AB",'Marks Entry'!BC171="AB"),"AB",IF(AND('Marks Entry'!BB171="ML",'Marks Entry'!BC171="ML"),"RE",IF('Marks Entry'!BB171="","",ROUNDUP(('Marks Entry'!BB171+'Marks Entry'!BC171)*30/100,0)))))</f>
        <v/>
      </c>
      <c r="DA169" s="381" t="str">
        <f t="shared" si="311"/>
        <v/>
      </c>
      <c r="DB169" s="361">
        <f t="shared" si="312"/>
        <v>0</v>
      </c>
      <c r="DC169" s="361">
        <f t="shared" si="313"/>
        <v>0</v>
      </c>
      <c r="DD169" s="362" t="str">
        <f t="shared" si="314"/>
        <v/>
      </c>
      <c r="DE169" s="361" t="str">
        <f t="shared" si="315"/>
        <v/>
      </c>
      <c r="DF169" s="361" t="str">
        <f t="shared" si="316"/>
        <v/>
      </c>
      <c r="DG169" s="361" t="str">
        <f t="shared" si="317"/>
        <v/>
      </c>
      <c r="DH169" s="361">
        <f t="shared" si="318"/>
        <v>0</v>
      </c>
      <c r="DI169" s="382" t="str">
        <f t="shared" si="319"/>
        <v/>
      </c>
      <c r="DJ169" s="382" t="str">
        <f t="shared" si="320"/>
        <v/>
      </c>
      <c r="DK169" s="382" t="str">
        <f t="shared" si="321"/>
        <v/>
      </c>
      <c r="DL169" s="382" t="str">
        <f t="shared" si="322"/>
        <v/>
      </c>
      <c r="DM169" s="382" t="str">
        <f t="shared" si="323"/>
        <v/>
      </c>
      <c r="DN169" s="382" t="str">
        <f t="shared" si="324"/>
        <v/>
      </c>
      <c r="DO169" s="365">
        <f t="shared" si="325"/>
        <v>0</v>
      </c>
      <c r="DP169" s="365">
        <f t="shared" si="326"/>
        <v>0</v>
      </c>
      <c r="DQ169" s="365">
        <f t="shared" si="327"/>
        <v>0</v>
      </c>
      <c r="DR169" s="365">
        <f t="shared" si="328"/>
        <v>0</v>
      </c>
      <c r="DS169" s="365">
        <f t="shared" si="329"/>
        <v>0</v>
      </c>
      <c r="DT169" s="383" t="str">
        <f t="shared" si="330"/>
        <v/>
      </c>
      <c r="DU169" s="482" t="str">
        <f>IF('Marks Entry'!BD171="","",'Marks Entry'!BD171)</f>
        <v/>
      </c>
      <c r="DV169" s="482" t="str">
        <f>IF('Marks Entry'!BE171="","",'Marks Entry'!BE171)</f>
        <v/>
      </c>
      <c r="DW169" s="482" t="str">
        <f>IF('Marks Entry'!BF171="","",'Marks Entry'!BF171)</f>
        <v/>
      </c>
      <c r="DX169" s="384" t="str">
        <f t="shared" si="331"/>
        <v/>
      </c>
      <c r="DY169" s="356" t="str">
        <f t="shared" si="332"/>
        <v/>
      </c>
      <c r="DZ169" s="385" t="str">
        <f t="shared" si="333"/>
        <v/>
      </c>
      <c r="EA169" s="356" t="str">
        <f t="shared" si="334"/>
        <v/>
      </c>
      <c r="EB169" s="385" t="str">
        <f t="shared" si="335"/>
        <v/>
      </c>
      <c r="EC169" s="356" t="str">
        <f t="shared" si="336"/>
        <v/>
      </c>
      <c r="ED169" s="356" t="str">
        <f t="shared" si="337"/>
        <v/>
      </c>
      <c r="EE169" s="356" t="str">
        <f t="shared" si="338"/>
        <v/>
      </c>
      <c r="EF169" s="386" t="str">
        <f t="shared" si="339"/>
        <v/>
      </c>
      <c r="EG169" s="385" t="str">
        <f t="shared" si="340"/>
        <v/>
      </c>
      <c r="EH169" s="356" t="str">
        <f t="shared" si="341"/>
        <v/>
      </c>
      <c r="EI169" s="356" t="str">
        <f t="shared" si="342"/>
        <v/>
      </c>
      <c r="EJ169" s="356" t="str">
        <f t="shared" si="343"/>
        <v/>
      </c>
      <c r="EK169" s="356" t="str">
        <f t="shared" si="344"/>
        <v/>
      </c>
      <c r="EL169" s="385" t="str">
        <f t="shared" si="345"/>
        <v/>
      </c>
      <c r="EM169" s="356" t="str">
        <f t="shared" si="346"/>
        <v/>
      </c>
      <c r="EN169" s="356" t="str">
        <f t="shared" si="347"/>
        <v/>
      </c>
      <c r="EO169" s="356" t="str">
        <f t="shared" si="348"/>
        <v/>
      </c>
      <c r="EP169" s="356" t="str">
        <f t="shared" si="349"/>
        <v/>
      </c>
      <c r="EQ169" s="385" t="str">
        <f t="shared" si="350"/>
        <v/>
      </c>
      <c r="ER169" s="356" t="str">
        <f t="shared" si="351"/>
        <v/>
      </c>
      <c r="ES169" s="356" t="str">
        <f t="shared" si="352"/>
        <v/>
      </c>
      <c r="ET169" s="356" t="str">
        <f t="shared" si="353"/>
        <v/>
      </c>
      <c r="EU169" s="356" t="str">
        <f t="shared" si="354"/>
        <v/>
      </c>
      <c r="EV169" s="385" t="str">
        <f t="shared" si="355"/>
        <v/>
      </c>
      <c r="EW169" s="385" t="str">
        <f t="shared" si="356"/>
        <v/>
      </c>
      <c r="EX169" s="387" t="str">
        <f>IF('Student DATA Entry'!I166="","",'Student DATA Entry'!I166)</f>
        <v/>
      </c>
      <c r="EY169" s="388" t="str">
        <f>IF('Student DATA Entry'!J166="","",'Student DATA Entry'!J166)</f>
        <v/>
      </c>
      <c r="EZ169" s="373" t="str">
        <f t="shared" si="357"/>
        <v xml:space="preserve">      </v>
      </c>
      <c r="FA169" s="373" t="str">
        <f t="shared" si="358"/>
        <v xml:space="preserve">      </v>
      </c>
      <c r="FB169" s="373" t="str">
        <f t="shared" si="359"/>
        <v xml:space="preserve">      </v>
      </c>
      <c r="FC169" s="373" t="str">
        <f t="shared" si="360"/>
        <v xml:space="preserve">              </v>
      </c>
      <c r="FD169" s="373" t="str">
        <f t="shared" si="361"/>
        <v xml:space="preserve"> </v>
      </c>
      <c r="FE169" s="484" t="str">
        <f t="shared" si="362"/>
        <v/>
      </c>
      <c r="FF169" s="390" t="str">
        <f t="shared" si="363"/>
        <v/>
      </c>
      <c r="FG169" s="483" t="str">
        <f t="shared" si="364"/>
        <v/>
      </c>
      <c r="FH169" s="392" t="str">
        <f t="shared" si="253"/>
        <v/>
      </c>
      <c r="FI169" s="482" t="str">
        <f t="shared" si="365"/>
        <v/>
      </c>
    </row>
    <row r="170" spans="1:165" s="393" customFormat="1" ht="22" customHeight="1">
      <c r="A170" s="375">
        <v>165</v>
      </c>
      <c r="B170" s="376" t="str">
        <f>IF('Marks Entry'!B172="","",VALUE('Marks Entry'!B172))</f>
        <v/>
      </c>
      <c r="C170" s="377" t="str">
        <f>IF('Marks Entry'!C172="","",'Marks Entry'!C172)</f>
        <v/>
      </c>
      <c r="D170" s="378" t="str">
        <f>IF('Marks Entry'!D172="","",'Marks Entry'!D172)</f>
        <v/>
      </c>
      <c r="E170" s="379" t="str">
        <f>IF('Marks Entry'!E172="","",'Marks Entry'!E172)</f>
        <v/>
      </c>
      <c r="F170" s="379" t="str">
        <f>IF('Marks Entry'!F172="","",'Marks Entry'!F172)</f>
        <v/>
      </c>
      <c r="G170" s="379" t="str">
        <f>IF('Marks Entry'!G172="","",'Marks Entry'!G172)</f>
        <v/>
      </c>
      <c r="H170" s="356" t="str">
        <f>IF('Marks Entry'!H172="","",'Marks Entry'!H172)</f>
        <v/>
      </c>
      <c r="I170" s="356" t="str">
        <f>IF('Marks Entry'!I172="","",'Marks Entry'!I172)</f>
        <v/>
      </c>
      <c r="J170" s="356" t="str">
        <f>IF('Marks Entry'!J172="","",'Marks Entry'!J172)</f>
        <v/>
      </c>
      <c r="K170" s="356" t="str">
        <f>IF('Marks Entry'!K172="","",'Marks Entry'!K172)</f>
        <v/>
      </c>
      <c r="L170" s="356" t="str">
        <f>IF('Marks Entry'!L172="","",'Marks Entry'!L172)</f>
        <v/>
      </c>
      <c r="M170" s="357" t="str">
        <f t="shared" si="254"/>
        <v/>
      </c>
      <c r="N170" s="380" t="str">
        <f t="shared" si="255"/>
        <v/>
      </c>
      <c r="O170" s="356" t="str">
        <f>IF('Marks Entry'!M172="","",'Marks Entry'!M172)</f>
        <v/>
      </c>
      <c r="P170" s="380" t="str">
        <f t="shared" si="256"/>
        <v/>
      </c>
      <c r="Q170" s="377" t="str">
        <f>IF(AND($B170="NSO",$E170="",O170=""),"",IF(AND('Marks Entry'!N172="AB"),"AB",IF(AND('Marks Entry'!N172="ML"),"RE",IF('Marks Entry'!N172="","",ROUNDUP('Marks Entry'!N172*30/100,0)))))</f>
        <v/>
      </c>
      <c r="R170" s="381" t="str">
        <f t="shared" si="257"/>
        <v/>
      </c>
      <c r="S170" s="361">
        <f t="shared" si="258"/>
        <v>0</v>
      </c>
      <c r="T170" s="361">
        <f t="shared" si="259"/>
        <v>0</v>
      </c>
      <c r="U170" s="362" t="str">
        <f t="shared" si="260"/>
        <v/>
      </c>
      <c r="V170" s="361" t="str">
        <f t="shared" si="261"/>
        <v/>
      </c>
      <c r="W170" s="361" t="str">
        <f t="shared" si="262"/>
        <v/>
      </c>
      <c r="X170" s="361" t="str">
        <f t="shared" si="263"/>
        <v/>
      </c>
      <c r="Y170" s="356" t="str">
        <f>IF('Marks Entry'!O172="","",'Marks Entry'!O172)</f>
        <v/>
      </c>
      <c r="Z170" s="356" t="str">
        <f>IF('Marks Entry'!P172="","",'Marks Entry'!P172)</f>
        <v/>
      </c>
      <c r="AA170" s="356" t="str">
        <f>IF('Marks Entry'!Q172="","",'Marks Entry'!Q172)</f>
        <v/>
      </c>
      <c r="AB170" s="357" t="str">
        <f t="shared" si="264"/>
        <v/>
      </c>
      <c r="AC170" s="380" t="str">
        <f t="shared" si="265"/>
        <v/>
      </c>
      <c r="AD170" s="356" t="str">
        <f>IF('Marks Entry'!R172="","",'Marks Entry'!R172)</f>
        <v/>
      </c>
      <c r="AE170" s="380" t="str">
        <f t="shared" si="266"/>
        <v/>
      </c>
      <c r="AF170" s="377" t="str">
        <f>IF(AND($B170="NSO",$E170=""),"",IF(AND('Marks Entry'!S172="AB"),"AB",IF(AND('Marks Entry'!S172="ML"),"RE",IF('Marks Entry'!S172="","",ROUNDUP('Marks Entry'!S172*30/100,0)))))</f>
        <v/>
      </c>
      <c r="AG170" s="381" t="str">
        <f t="shared" si="267"/>
        <v/>
      </c>
      <c r="AH170" s="361">
        <f t="shared" si="268"/>
        <v>0</v>
      </c>
      <c r="AI170" s="361">
        <f t="shared" si="269"/>
        <v>0</v>
      </c>
      <c r="AJ170" s="362" t="str">
        <f t="shared" si="270"/>
        <v/>
      </c>
      <c r="AK170" s="361" t="str">
        <f t="shared" si="271"/>
        <v/>
      </c>
      <c r="AL170" s="361" t="str">
        <f t="shared" si="272"/>
        <v/>
      </c>
      <c r="AM170" s="361" t="str">
        <f t="shared" si="273"/>
        <v/>
      </c>
      <c r="AN170" s="363" t="str">
        <f>IF('Marks Entry'!T172="","",'Marks Entry'!T172)</f>
        <v/>
      </c>
      <c r="AO170" s="356" t="str">
        <f>IF('Marks Entry'!V172="","",'Marks Entry'!V172)</f>
        <v/>
      </c>
      <c r="AP170" s="356" t="str">
        <f>IF('Marks Entry'!W172="","",'Marks Entry'!W172)</f>
        <v/>
      </c>
      <c r="AQ170" s="356" t="str">
        <f>IF('Marks Entry'!X172="","",'Marks Entry'!X172)</f>
        <v/>
      </c>
      <c r="AR170" s="357" t="str">
        <f t="shared" si="274"/>
        <v/>
      </c>
      <c r="AS170" s="380" t="str">
        <f t="shared" si="275"/>
        <v/>
      </c>
      <c r="AT170" s="356" t="str">
        <f>IF('Marks Entry'!Y172="","",'Marks Entry'!Y172)</f>
        <v/>
      </c>
      <c r="AU170" s="356" t="str">
        <f>IF('Marks Entry'!Z172="","",'Marks Entry'!Z172)</f>
        <v/>
      </c>
      <c r="AV170" s="356" t="str">
        <f t="shared" si="276"/>
        <v/>
      </c>
      <c r="AW170" s="380" t="str">
        <f t="shared" si="277"/>
        <v/>
      </c>
      <c r="AX170" s="377" t="str">
        <f>IF(AND($B170="NSO",$E170=""),"",IF(AND('Marks Entry'!AA172="AB",'Marks Entry'!AB172="AB"),"AB",IF(AND('Marks Entry'!AA172="ML",'Marks Entry'!AB172="ML"),"RE",IF('Marks Entry'!AA172="","",ROUNDUP(('Marks Entry'!AA172+'Marks Entry'!AB172)*30/100,0)))))</f>
        <v/>
      </c>
      <c r="AY170" s="381" t="str">
        <f t="shared" si="278"/>
        <v/>
      </c>
      <c r="AZ170" s="361">
        <f t="shared" si="279"/>
        <v>0</v>
      </c>
      <c r="BA170" s="361">
        <f t="shared" si="280"/>
        <v>0</v>
      </c>
      <c r="BB170" s="362" t="str">
        <f t="shared" si="281"/>
        <v/>
      </c>
      <c r="BC170" s="361" t="str">
        <f t="shared" si="282"/>
        <v/>
      </c>
      <c r="BD170" s="361" t="str">
        <f t="shared" si="283"/>
        <v/>
      </c>
      <c r="BE170" s="361" t="str">
        <f t="shared" si="284"/>
        <v/>
      </c>
      <c r="BF170" s="363" t="str">
        <f>IF('Marks Entry'!AC172="","",'Marks Entry'!AC172)</f>
        <v/>
      </c>
      <c r="BG170" s="356" t="str">
        <f>IF('Marks Entry'!AE172="","",'Marks Entry'!AE172)</f>
        <v/>
      </c>
      <c r="BH170" s="356" t="str">
        <f>IF('Marks Entry'!AF172="","",'Marks Entry'!AF172)</f>
        <v/>
      </c>
      <c r="BI170" s="356" t="str">
        <f>IF('Marks Entry'!AG172="","",'Marks Entry'!AG172)</f>
        <v/>
      </c>
      <c r="BJ170" s="357" t="str">
        <f t="shared" si="285"/>
        <v/>
      </c>
      <c r="BK170" s="380" t="str">
        <f t="shared" si="286"/>
        <v/>
      </c>
      <c r="BL170" s="356" t="str">
        <f>IF('Marks Entry'!AH172="","",'Marks Entry'!AH172)</f>
        <v/>
      </c>
      <c r="BM170" s="356" t="str">
        <f>IF('Marks Entry'!AI172="","",'Marks Entry'!AI172)</f>
        <v/>
      </c>
      <c r="BN170" s="356" t="str">
        <f t="shared" si="287"/>
        <v/>
      </c>
      <c r="BO170" s="380" t="str">
        <f t="shared" si="288"/>
        <v/>
      </c>
      <c r="BP170" s="377" t="str">
        <f>IF(AND($B170="NSO",$E170=""),"",IF(AND('Marks Entry'!AJ172="AB",'Marks Entry'!AK172="AB"),"AB",IF(AND('Marks Entry'!AJ172="ML",'Marks Entry'!AK172="ML"),"RE",IF('Marks Entry'!AJ172="","",ROUNDUP(('Marks Entry'!AJ172+'Marks Entry'!AK172)*30/100,0)))))</f>
        <v/>
      </c>
      <c r="BQ170" s="381" t="str">
        <f t="shared" si="289"/>
        <v/>
      </c>
      <c r="BR170" s="361">
        <f t="shared" si="290"/>
        <v>0</v>
      </c>
      <c r="BS170" s="361">
        <f t="shared" si="291"/>
        <v>0</v>
      </c>
      <c r="BT170" s="362" t="str">
        <f t="shared" si="292"/>
        <v/>
      </c>
      <c r="BU170" s="361" t="str">
        <f t="shared" si="293"/>
        <v/>
      </c>
      <c r="BV170" s="361" t="str">
        <f t="shared" si="294"/>
        <v/>
      </c>
      <c r="BW170" s="361" t="str">
        <f t="shared" si="295"/>
        <v/>
      </c>
      <c r="BX170" s="363" t="str">
        <f>IF('Marks Entry'!AL172="","",'Marks Entry'!AL172)</f>
        <v/>
      </c>
      <c r="BY170" s="356" t="str">
        <f>IF('Marks Entry'!AN172="","",'Marks Entry'!AN172)</f>
        <v/>
      </c>
      <c r="BZ170" s="356" t="str">
        <f>IF('Marks Entry'!AO172="","",'Marks Entry'!AO172)</f>
        <v/>
      </c>
      <c r="CA170" s="356" t="str">
        <f>IF('Marks Entry'!AP172="","",'Marks Entry'!AP172)</f>
        <v/>
      </c>
      <c r="CB170" s="357" t="str">
        <f t="shared" si="296"/>
        <v/>
      </c>
      <c r="CC170" s="380" t="str">
        <f t="shared" si="297"/>
        <v/>
      </c>
      <c r="CD170" s="356" t="str">
        <f>IF('Marks Entry'!AQ172="","",'Marks Entry'!AQ172)</f>
        <v/>
      </c>
      <c r="CE170" s="356" t="str">
        <f>IF('Marks Entry'!AR172="","",'Marks Entry'!AR172)</f>
        <v/>
      </c>
      <c r="CF170" s="356" t="str">
        <f t="shared" si="298"/>
        <v/>
      </c>
      <c r="CG170" s="380" t="str">
        <f t="shared" si="299"/>
        <v/>
      </c>
      <c r="CH170" s="377" t="str">
        <f>IF(AND($B170="NSO",$E170=""),"",IF(AND('Marks Entry'!AS172="AB",'Marks Entry'!AT172="AB"),"AB",IF(AND('Marks Entry'!AS172="ML",'Marks Entry'!AT172="ML"),"RE",IF('Marks Entry'!AS172="","",ROUNDUP(('Marks Entry'!AS172+'Marks Entry'!AT172)*30/100,0)))))</f>
        <v/>
      </c>
      <c r="CI170" s="381" t="str">
        <f t="shared" si="300"/>
        <v/>
      </c>
      <c r="CJ170" s="361">
        <f t="shared" si="301"/>
        <v>0</v>
      </c>
      <c r="CK170" s="361">
        <f t="shared" si="302"/>
        <v>0</v>
      </c>
      <c r="CL170" s="362" t="str">
        <f t="shared" si="303"/>
        <v/>
      </c>
      <c r="CM170" s="361" t="str">
        <f t="shared" si="304"/>
        <v/>
      </c>
      <c r="CN170" s="361" t="str">
        <f t="shared" si="305"/>
        <v/>
      </c>
      <c r="CO170" s="361" t="str">
        <f t="shared" si="306"/>
        <v/>
      </c>
      <c r="CP170" s="363" t="str">
        <f>IF('Marks Entry'!AU172="","",'Marks Entry'!AU172)</f>
        <v/>
      </c>
      <c r="CQ170" s="356" t="str">
        <f>IF('Marks Entry'!AW172="","",'Marks Entry'!AW172)</f>
        <v/>
      </c>
      <c r="CR170" s="356" t="str">
        <f>IF('Marks Entry'!AX172="","",'Marks Entry'!AX172)</f>
        <v/>
      </c>
      <c r="CS170" s="356" t="str">
        <f>IF('Marks Entry'!AY172="","",'Marks Entry'!AY172)</f>
        <v/>
      </c>
      <c r="CT170" s="357" t="str">
        <f t="shared" si="307"/>
        <v/>
      </c>
      <c r="CU170" s="380" t="str">
        <f t="shared" si="308"/>
        <v/>
      </c>
      <c r="CV170" s="356" t="str">
        <f>IF('Marks Entry'!AZ172="","",'Marks Entry'!AZ172)</f>
        <v/>
      </c>
      <c r="CW170" s="356" t="str">
        <f>IF('Marks Entry'!BA172="","",'Marks Entry'!BA172)</f>
        <v/>
      </c>
      <c r="CX170" s="356" t="str">
        <f t="shared" si="309"/>
        <v/>
      </c>
      <c r="CY170" s="380" t="str">
        <f t="shared" si="310"/>
        <v/>
      </c>
      <c r="CZ170" s="377" t="str">
        <f>IF(AND($B170="NSO",$E170=""),"",IF(AND('Marks Entry'!BB172="AB",'Marks Entry'!BC172="AB"),"AB",IF(AND('Marks Entry'!BB172="ML",'Marks Entry'!BC172="ML"),"RE",IF('Marks Entry'!BB172="","",ROUNDUP(('Marks Entry'!BB172+'Marks Entry'!BC172)*30/100,0)))))</f>
        <v/>
      </c>
      <c r="DA170" s="381" t="str">
        <f t="shared" si="311"/>
        <v/>
      </c>
      <c r="DB170" s="361">
        <f t="shared" si="312"/>
        <v>0</v>
      </c>
      <c r="DC170" s="361">
        <f t="shared" si="313"/>
        <v>0</v>
      </c>
      <c r="DD170" s="362" t="str">
        <f t="shared" si="314"/>
        <v/>
      </c>
      <c r="DE170" s="361" t="str">
        <f t="shared" si="315"/>
        <v/>
      </c>
      <c r="DF170" s="361" t="str">
        <f t="shared" si="316"/>
        <v/>
      </c>
      <c r="DG170" s="361" t="str">
        <f t="shared" si="317"/>
        <v/>
      </c>
      <c r="DH170" s="361">
        <f t="shared" si="318"/>
        <v>0</v>
      </c>
      <c r="DI170" s="382" t="str">
        <f t="shared" si="319"/>
        <v/>
      </c>
      <c r="DJ170" s="382" t="str">
        <f t="shared" si="320"/>
        <v/>
      </c>
      <c r="DK170" s="382" t="str">
        <f t="shared" si="321"/>
        <v/>
      </c>
      <c r="DL170" s="382" t="str">
        <f t="shared" si="322"/>
        <v/>
      </c>
      <c r="DM170" s="382" t="str">
        <f t="shared" si="323"/>
        <v/>
      </c>
      <c r="DN170" s="382" t="str">
        <f t="shared" si="324"/>
        <v/>
      </c>
      <c r="DO170" s="365">
        <f t="shared" si="325"/>
        <v>0</v>
      </c>
      <c r="DP170" s="365">
        <f t="shared" si="326"/>
        <v>0</v>
      </c>
      <c r="DQ170" s="365">
        <f t="shared" si="327"/>
        <v>0</v>
      </c>
      <c r="DR170" s="365">
        <f t="shared" si="328"/>
        <v>0</v>
      </c>
      <c r="DS170" s="365">
        <f t="shared" si="329"/>
        <v>0</v>
      </c>
      <c r="DT170" s="383" t="str">
        <f t="shared" si="330"/>
        <v/>
      </c>
      <c r="DU170" s="482" t="str">
        <f>IF('Marks Entry'!BD172="","",'Marks Entry'!BD172)</f>
        <v/>
      </c>
      <c r="DV170" s="482" t="str">
        <f>IF('Marks Entry'!BE172="","",'Marks Entry'!BE172)</f>
        <v/>
      </c>
      <c r="DW170" s="482" t="str">
        <f>IF('Marks Entry'!BF172="","",'Marks Entry'!BF172)</f>
        <v/>
      </c>
      <c r="DX170" s="384" t="str">
        <f t="shared" si="331"/>
        <v/>
      </c>
      <c r="DY170" s="356" t="str">
        <f t="shared" si="332"/>
        <v/>
      </c>
      <c r="DZ170" s="385" t="str">
        <f t="shared" si="333"/>
        <v/>
      </c>
      <c r="EA170" s="356" t="str">
        <f t="shared" si="334"/>
        <v/>
      </c>
      <c r="EB170" s="385" t="str">
        <f t="shared" si="335"/>
        <v/>
      </c>
      <c r="EC170" s="356" t="str">
        <f t="shared" si="336"/>
        <v/>
      </c>
      <c r="ED170" s="356" t="str">
        <f t="shared" si="337"/>
        <v/>
      </c>
      <c r="EE170" s="356" t="str">
        <f t="shared" si="338"/>
        <v/>
      </c>
      <c r="EF170" s="386" t="str">
        <f t="shared" si="339"/>
        <v/>
      </c>
      <c r="EG170" s="385" t="str">
        <f t="shared" si="340"/>
        <v/>
      </c>
      <c r="EH170" s="356" t="str">
        <f t="shared" si="341"/>
        <v/>
      </c>
      <c r="EI170" s="356" t="str">
        <f t="shared" si="342"/>
        <v/>
      </c>
      <c r="EJ170" s="356" t="str">
        <f t="shared" si="343"/>
        <v/>
      </c>
      <c r="EK170" s="356" t="str">
        <f t="shared" si="344"/>
        <v/>
      </c>
      <c r="EL170" s="385" t="str">
        <f t="shared" si="345"/>
        <v/>
      </c>
      <c r="EM170" s="356" t="str">
        <f t="shared" si="346"/>
        <v/>
      </c>
      <c r="EN170" s="356" t="str">
        <f t="shared" si="347"/>
        <v/>
      </c>
      <c r="EO170" s="356" t="str">
        <f t="shared" si="348"/>
        <v/>
      </c>
      <c r="EP170" s="356" t="str">
        <f t="shared" si="349"/>
        <v/>
      </c>
      <c r="EQ170" s="385" t="str">
        <f t="shared" si="350"/>
        <v/>
      </c>
      <c r="ER170" s="356" t="str">
        <f t="shared" si="351"/>
        <v/>
      </c>
      <c r="ES170" s="356" t="str">
        <f t="shared" si="352"/>
        <v/>
      </c>
      <c r="ET170" s="356" t="str">
        <f t="shared" si="353"/>
        <v/>
      </c>
      <c r="EU170" s="356" t="str">
        <f t="shared" si="354"/>
        <v/>
      </c>
      <c r="EV170" s="385" t="str">
        <f t="shared" si="355"/>
        <v/>
      </c>
      <c r="EW170" s="385" t="str">
        <f t="shared" si="356"/>
        <v/>
      </c>
      <c r="EX170" s="387" t="str">
        <f>IF('Student DATA Entry'!I167="","",'Student DATA Entry'!I167)</f>
        <v/>
      </c>
      <c r="EY170" s="388" t="str">
        <f>IF('Student DATA Entry'!J167="","",'Student DATA Entry'!J167)</f>
        <v/>
      </c>
      <c r="EZ170" s="373" t="str">
        <f t="shared" si="357"/>
        <v xml:space="preserve">      </v>
      </c>
      <c r="FA170" s="373" t="str">
        <f t="shared" si="358"/>
        <v xml:space="preserve">      </v>
      </c>
      <c r="FB170" s="373" t="str">
        <f t="shared" si="359"/>
        <v xml:space="preserve">      </v>
      </c>
      <c r="FC170" s="373" t="str">
        <f t="shared" si="360"/>
        <v xml:space="preserve">              </v>
      </c>
      <c r="FD170" s="373" t="str">
        <f t="shared" si="361"/>
        <v xml:space="preserve"> </v>
      </c>
      <c r="FE170" s="484" t="str">
        <f t="shared" si="362"/>
        <v/>
      </c>
      <c r="FF170" s="390" t="str">
        <f t="shared" si="363"/>
        <v/>
      </c>
      <c r="FG170" s="483" t="str">
        <f t="shared" si="364"/>
        <v/>
      </c>
      <c r="FH170" s="392" t="str">
        <f t="shared" si="253"/>
        <v/>
      </c>
      <c r="FI170" s="482" t="str">
        <f t="shared" si="365"/>
        <v/>
      </c>
    </row>
    <row r="171" spans="1:165" s="393" customFormat="1" ht="22" customHeight="1">
      <c r="A171" s="375">
        <v>166</v>
      </c>
      <c r="B171" s="376" t="str">
        <f>IF('Marks Entry'!B173="","",VALUE('Marks Entry'!B173))</f>
        <v/>
      </c>
      <c r="C171" s="377" t="str">
        <f>IF('Marks Entry'!C173="","",'Marks Entry'!C173)</f>
        <v/>
      </c>
      <c r="D171" s="378" t="str">
        <f>IF('Marks Entry'!D173="","",'Marks Entry'!D173)</f>
        <v/>
      </c>
      <c r="E171" s="379" t="str">
        <f>IF('Marks Entry'!E173="","",'Marks Entry'!E173)</f>
        <v/>
      </c>
      <c r="F171" s="379" t="str">
        <f>IF('Marks Entry'!F173="","",'Marks Entry'!F173)</f>
        <v/>
      </c>
      <c r="G171" s="379" t="str">
        <f>IF('Marks Entry'!G173="","",'Marks Entry'!G173)</f>
        <v/>
      </c>
      <c r="H171" s="356" t="str">
        <f>IF('Marks Entry'!H173="","",'Marks Entry'!H173)</f>
        <v/>
      </c>
      <c r="I171" s="356" t="str">
        <f>IF('Marks Entry'!I173="","",'Marks Entry'!I173)</f>
        <v/>
      </c>
      <c r="J171" s="356" t="str">
        <f>IF('Marks Entry'!J173="","",'Marks Entry'!J173)</f>
        <v/>
      </c>
      <c r="K171" s="356" t="str">
        <f>IF('Marks Entry'!K173="","",'Marks Entry'!K173)</f>
        <v/>
      </c>
      <c r="L171" s="356" t="str">
        <f>IF('Marks Entry'!L173="","",'Marks Entry'!L173)</f>
        <v/>
      </c>
      <c r="M171" s="357" t="str">
        <f t="shared" si="254"/>
        <v/>
      </c>
      <c r="N171" s="380" t="str">
        <f t="shared" si="255"/>
        <v/>
      </c>
      <c r="O171" s="356" t="str">
        <f>IF('Marks Entry'!M173="","",'Marks Entry'!M173)</f>
        <v/>
      </c>
      <c r="P171" s="380" t="str">
        <f t="shared" si="256"/>
        <v/>
      </c>
      <c r="Q171" s="377" t="str">
        <f>IF(AND($B171="NSO",$E171="",O171=""),"",IF(AND('Marks Entry'!N173="AB"),"AB",IF(AND('Marks Entry'!N173="ML"),"RE",IF('Marks Entry'!N173="","",ROUNDUP('Marks Entry'!N173*30/100,0)))))</f>
        <v/>
      </c>
      <c r="R171" s="381" t="str">
        <f t="shared" si="257"/>
        <v/>
      </c>
      <c r="S171" s="361">
        <f t="shared" si="258"/>
        <v>0</v>
      </c>
      <c r="T171" s="361">
        <f t="shared" si="259"/>
        <v>0</v>
      </c>
      <c r="U171" s="362" t="str">
        <f t="shared" si="260"/>
        <v/>
      </c>
      <c r="V171" s="361" t="str">
        <f t="shared" si="261"/>
        <v/>
      </c>
      <c r="W171" s="361" t="str">
        <f t="shared" si="262"/>
        <v/>
      </c>
      <c r="X171" s="361" t="str">
        <f t="shared" si="263"/>
        <v/>
      </c>
      <c r="Y171" s="356" t="str">
        <f>IF('Marks Entry'!O173="","",'Marks Entry'!O173)</f>
        <v/>
      </c>
      <c r="Z171" s="356" t="str">
        <f>IF('Marks Entry'!P173="","",'Marks Entry'!P173)</f>
        <v/>
      </c>
      <c r="AA171" s="356" t="str">
        <f>IF('Marks Entry'!Q173="","",'Marks Entry'!Q173)</f>
        <v/>
      </c>
      <c r="AB171" s="357" t="str">
        <f t="shared" si="264"/>
        <v/>
      </c>
      <c r="AC171" s="380" t="str">
        <f t="shared" si="265"/>
        <v/>
      </c>
      <c r="AD171" s="356" t="str">
        <f>IF('Marks Entry'!R173="","",'Marks Entry'!R173)</f>
        <v/>
      </c>
      <c r="AE171" s="380" t="str">
        <f t="shared" si="266"/>
        <v/>
      </c>
      <c r="AF171" s="377" t="str">
        <f>IF(AND($B171="NSO",$E171=""),"",IF(AND('Marks Entry'!S173="AB"),"AB",IF(AND('Marks Entry'!S173="ML"),"RE",IF('Marks Entry'!S173="","",ROUNDUP('Marks Entry'!S173*30/100,0)))))</f>
        <v/>
      </c>
      <c r="AG171" s="381" t="str">
        <f t="shared" si="267"/>
        <v/>
      </c>
      <c r="AH171" s="361">
        <f t="shared" si="268"/>
        <v>0</v>
      </c>
      <c r="AI171" s="361">
        <f t="shared" si="269"/>
        <v>0</v>
      </c>
      <c r="AJ171" s="362" t="str">
        <f t="shared" si="270"/>
        <v/>
      </c>
      <c r="AK171" s="361" t="str">
        <f t="shared" si="271"/>
        <v/>
      </c>
      <c r="AL171" s="361" t="str">
        <f t="shared" si="272"/>
        <v/>
      </c>
      <c r="AM171" s="361" t="str">
        <f t="shared" si="273"/>
        <v/>
      </c>
      <c r="AN171" s="363" t="str">
        <f>IF('Marks Entry'!T173="","",'Marks Entry'!T173)</f>
        <v/>
      </c>
      <c r="AO171" s="356" t="str">
        <f>IF('Marks Entry'!V173="","",'Marks Entry'!V173)</f>
        <v/>
      </c>
      <c r="AP171" s="356" t="str">
        <f>IF('Marks Entry'!W173="","",'Marks Entry'!W173)</f>
        <v/>
      </c>
      <c r="AQ171" s="356" t="str">
        <f>IF('Marks Entry'!X173="","",'Marks Entry'!X173)</f>
        <v/>
      </c>
      <c r="AR171" s="357" t="str">
        <f t="shared" si="274"/>
        <v/>
      </c>
      <c r="AS171" s="380" t="str">
        <f t="shared" si="275"/>
        <v/>
      </c>
      <c r="AT171" s="356" t="str">
        <f>IF('Marks Entry'!Y173="","",'Marks Entry'!Y173)</f>
        <v/>
      </c>
      <c r="AU171" s="356" t="str">
        <f>IF('Marks Entry'!Z173="","",'Marks Entry'!Z173)</f>
        <v/>
      </c>
      <c r="AV171" s="356" t="str">
        <f t="shared" si="276"/>
        <v/>
      </c>
      <c r="AW171" s="380" t="str">
        <f t="shared" si="277"/>
        <v/>
      </c>
      <c r="AX171" s="377" t="str">
        <f>IF(AND($B171="NSO",$E171=""),"",IF(AND('Marks Entry'!AA173="AB",'Marks Entry'!AB173="AB"),"AB",IF(AND('Marks Entry'!AA173="ML",'Marks Entry'!AB173="ML"),"RE",IF('Marks Entry'!AA173="","",ROUNDUP(('Marks Entry'!AA173+'Marks Entry'!AB173)*30/100,0)))))</f>
        <v/>
      </c>
      <c r="AY171" s="381" t="str">
        <f t="shared" si="278"/>
        <v/>
      </c>
      <c r="AZ171" s="361">
        <f t="shared" si="279"/>
        <v>0</v>
      </c>
      <c r="BA171" s="361">
        <f t="shared" si="280"/>
        <v>0</v>
      </c>
      <c r="BB171" s="362" t="str">
        <f t="shared" si="281"/>
        <v/>
      </c>
      <c r="BC171" s="361" t="str">
        <f t="shared" si="282"/>
        <v/>
      </c>
      <c r="BD171" s="361" t="str">
        <f t="shared" si="283"/>
        <v/>
      </c>
      <c r="BE171" s="361" t="str">
        <f t="shared" si="284"/>
        <v/>
      </c>
      <c r="BF171" s="363" t="str">
        <f>IF('Marks Entry'!AC173="","",'Marks Entry'!AC173)</f>
        <v/>
      </c>
      <c r="BG171" s="356" t="str">
        <f>IF('Marks Entry'!AE173="","",'Marks Entry'!AE173)</f>
        <v/>
      </c>
      <c r="BH171" s="356" t="str">
        <f>IF('Marks Entry'!AF173="","",'Marks Entry'!AF173)</f>
        <v/>
      </c>
      <c r="BI171" s="356" t="str">
        <f>IF('Marks Entry'!AG173="","",'Marks Entry'!AG173)</f>
        <v/>
      </c>
      <c r="BJ171" s="357" t="str">
        <f t="shared" si="285"/>
        <v/>
      </c>
      <c r="BK171" s="380" t="str">
        <f t="shared" si="286"/>
        <v/>
      </c>
      <c r="BL171" s="356" t="str">
        <f>IF('Marks Entry'!AH173="","",'Marks Entry'!AH173)</f>
        <v/>
      </c>
      <c r="BM171" s="356" t="str">
        <f>IF('Marks Entry'!AI173="","",'Marks Entry'!AI173)</f>
        <v/>
      </c>
      <c r="BN171" s="356" t="str">
        <f t="shared" si="287"/>
        <v/>
      </c>
      <c r="BO171" s="380" t="str">
        <f t="shared" si="288"/>
        <v/>
      </c>
      <c r="BP171" s="377" t="str">
        <f>IF(AND($B171="NSO",$E171=""),"",IF(AND('Marks Entry'!AJ173="AB",'Marks Entry'!AK173="AB"),"AB",IF(AND('Marks Entry'!AJ173="ML",'Marks Entry'!AK173="ML"),"RE",IF('Marks Entry'!AJ173="","",ROUNDUP(('Marks Entry'!AJ173+'Marks Entry'!AK173)*30/100,0)))))</f>
        <v/>
      </c>
      <c r="BQ171" s="381" t="str">
        <f t="shared" si="289"/>
        <v/>
      </c>
      <c r="BR171" s="361">
        <f t="shared" si="290"/>
        <v>0</v>
      </c>
      <c r="BS171" s="361">
        <f t="shared" si="291"/>
        <v>0</v>
      </c>
      <c r="BT171" s="362" t="str">
        <f t="shared" si="292"/>
        <v/>
      </c>
      <c r="BU171" s="361" t="str">
        <f t="shared" si="293"/>
        <v/>
      </c>
      <c r="BV171" s="361" t="str">
        <f t="shared" si="294"/>
        <v/>
      </c>
      <c r="BW171" s="361" t="str">
        <f t="shared" si="295"/>
        <v/>
      </c>
      <c r="BX171" s="363" t="str">
        <f>IF('Marks Entry'!AL173="","",'Marks Entry'!AL173)</f>
        <v/>
      </c>
      <c r="BY171" s="356" t="str">
        <f>IF('Marks Entry'!AN173="","",'Marks Entry'!AN173)</f>
        <v/>
      </c>
      <c r="BZ171" s="356" t="str">
        <f>IF('Marks Entry'!AO173="","",'Marks Entry'!AO173)</f>
        <v/>
      </c>
      <c r="CA171" s="356" t="str">
        <f>IF('Marks Entry'!AP173="","",'Marks Entry'!AP173)</f>
        <v/>
      </c>
      <c r="CB171" s="357" t="str">
        <f t="shared" si="296"/>
        <v/>
      </c>
      <c r="CC171" s="380" t="str">
        <f t="shared" si="297"/>
        <v/>
      </c>
      <c r="CD171" s="356" t="str">
        <f>IF('Marks Entry'!AQ173="","",'Marks Entry'!AQ173)</f>
        <v/>
      </c>
      <c r="CE171" s="356" t="str">
        <f>IF('Marks Entry'!AR173="","",'Marks Entry'!AR173)</f>
        <v/>
      </c>
      <c r="CF171" s="356" t="str">
        <f t="shared" si="298"/>
        <v/>
      </c>
      <c r="CG171" s="380" t="str">
        <f t="shared" si="299"/>
        <v/>
      </c>
      <c r="CH171" s="377" t="str">
        <f>IF(AND($B171="NSO",$E171=""),"",IF(AND('Marks Entry'!AS173="AB",'Marks Entry'!AT173="AB"),"AB",IF(AND('Marks Entry'!AS173="ML",'Marks Entry'!AT173="ML"),"RE",IF('Marks Entry'!AS173="","",ROUNDUP(('Marks Entry'!AS173+'Marks Entry'!AT173)*30/100,0)))))</f>
        <v/>
      </c>
      <c r="CI171" s="381" t="str">
        <f t="shared" si="300"/>
        <v/>
      </c>
      <c r="CJ171" s="361">
        <f t="shared" si="301"/>
        <v>0</v>
      </c>
      <c r="CK171" s="361">
        <f t="shared" si="302"/>
        <v>0</v>
      </c>
      <c r="CL171" s="362" t="str">
        <f t="shared" si="303"/>
        <v/>
      </c>
      <c r="CM171" s="361" t="str">
        <f t="shared" si="304"/>
        <v/>
      </c>
      <c r="CN171" s="361" t="str">
        <f t="shared" si="305"/>
        <v/>
      </c>
      <c r="CO171" s="361" t="str">
        <f t="shared" si="306"/>
        <v/>
      </c>
      <c r="CP171" s="363" t="str">
        <f>IF('Marks Entry'!AU173="","",'Marks Entry'!AU173)</f>
        <v/>
      </c>
      <c r="CQ171" s="356" t="str">
        <f>IF('Marks Entry'!AW173="","",'Marks Entry'!AW173)</f>
        <v/>
      </c>
      <c r="CR171" s="356" t="str">
        <f>IF('Marks Entry'!AX173="","",'Marks Entry'!AX173)</f>
        <v/>
      </c>
      <c r="CS171" s="356" t="str">
        <f>IF('Marks Entry'!AY173="","",'Marks Entry'!AY173)</f>
        <v/>
      </c>
      <c r="CT171" s="357" t="str">
        <f t="shared" si="307"/>
        <v/>
      </c>
      <c r="CU171" s="380" t="str">
        <f t="shared" si="308"/>
        <v/>
      </c>
      <c r="CV171" s="356" t="str">
        <f>IF('Marks Entry'!AZ173="","",'Marks Entry'!AZ173)</f>
        <v/>
      </c>
      <c r="CW171" s="356" t="str">
        <f>IF('Marks Entry'!BA173="","",'Marks Entry'!BA173)</f>
        <v/>
      </c>
      <c r="CX171" s="356" t="str">
        <f t="shared" si="309"/>
        <v/>
      </c>
      <c r="CY171" s="380" t="str">
        <f t="shared" si="310"/>
        <v/>
      </c>
      <c r="CZ171" s="377" t="str">
        <f>IF(AND($B171="NSO",$E171=""),"",IF(AND('Marks Entry'!BB173="AB",'Marks Entry'!BC173="AB"),"AB",IF(AND('Marks Entry'!BB173="ML",'Marks Entry'!BC173="ML"),"RE",IF('Marks Entry'!BB173="","",ROUNDUP(('Marks Entry'!BB173+'Marks Entry'!BC173)*30/100,0)))))</f>
        <v/>
      </c>
      <c r="DA171" s="381" t="str">
        <f t="shared" si="311"/>
        <v/>
      </c>
      <c r="DB171" s="361">
        <f t="shared" si="312"/>
        <v>0</v>
      </c>
      <c r="DC171" s="361">
        <f t="shared" si="313"/>
        <v>0</v>
      </c>
      <c r="DD171" s="362" t="str">
        <f t="shared" si="314"/>
        <v/>
      </c>
      <c r="DE171" s="361" t="str">
        <f t="shared" si="315"/>
        <v/>
      </c>
      <c r="DF171" s="361" t="str">
        <f t="shared" si="316"/>
        <v/>
      </c>
      <c r="DG171" s="361" t="str">
        <f t="shared" si="317"/>
        <v/>
      </c>
      <c r="DH171" s="361">
        <f t="shared" si="318"/>
        <v>0</v>
      </c>
      <c r="DI171" s="382" t="str">
        <f t="shared" si="319"/>
        <v/>
      </c>
      <c r="DJ171" s="382" t="str">
        <f t="shared" si="320"/>
        <v/>
      </c>
      <c r="DK171" s="382" t="str">
        <f t="shared" si="321"/>
        <v/>
      </c>
      <c r="DL171" s="382" t="str">
        <f t="shared" si="322"/>
        <v/>
      </c>
      <c r="DM171" s="382" t="str">
        <f t="shared" si="323"/>
        <v/>
      </c>
      <c r="DN171" s="382" t="str">
        <f t="shared" si="324"/>
        <v/>
      </c>
      <c r="DO171" s="365">
        <f t="shared" si="325"/>
        <v>0</v>
      </c>
      <c r="DP171" s="365">
        <f t="shared" si="326"/>
        <v>0</v>
      </c>
      <c r="DQ171" s="365">
        <f t="shared" si="327"/>
        <v>0</v>
      </c>
      <c r="DR171" s="365">
        <f t="shared" si="328"/>
        <v>0</v>
      </c>
      <c r="DS171" s="365">
        <f t="shared" si="329"/>
        <v>0</v>
      </c>
      <c r="DT171" s="383" t="str">
        <f t="shared" si="330"/>
        <v/>
      </c>
      <c r="DU171" s="482" t="str">
        <f>IF('Marks Entry'!BD173="","",'Marks Entry'!BD173)</f>
        <v/>
      </c>
      <c r="DV171" s="482" t="str">
        <f>IF('Marks Entry'!BE173="","",'Marks Entry'!BE173)</f>
        <v/>
      </c>
      <c r="DW171" s="482" t="str">
        <f>IF('Marks Entry'!BF173="","",'Marks Entry'!BF173)</f>
        <v/>
      </c>
      <c r="DX171" s="384" t="str">
        <f t="shared" si="331"/>
        <v/>
      </c>
      <c r="DY171" s="356" t="str">
        <f t="shared" si="332"/>
        <v/>
      </c>
      <c r="DZ171" s="385" t="str">
        <f t="shared" si="333"/>
        <v/>
      </c>
      <c r="EA171" s="356" t="str">
        <f t="shared" si="334"/>
        <v/>
      </c>
      <c r="EB171" s="385" t="str">
        <f t="shared" si="335"/>
        <v/>
      </c>
      <c r="EC171" s="356" t="str">
        <f t="shared" si="336"/>
        <v/>
      </c>
      <c r="ED171" s="356" t="str">
        <f t="shared" si="337"/>
        <v/>
      </c>
      <c r="EE171" s="356" t="str">
        <f t="shared" si="338"/>
        <v/>
      </c>
      <c r="EF171" s="386" t="str">
        <f t="shared" si="339"/>
        <v/>
      </c>
      <c r="EG171" s="385" t="str">
        <f t="shared" si="340"/>
        <v/>
      </c>
      <c r="EH171" s="356" t="str">
        <f t="shared" si="341"/>
        <v/>
      </c>
      <c r="EI171" s="356" t="str">
        <f t="shared" si="342"/>
        <v/>
      </c>
      <c r="EJ171" s="356" t="str">
        <f t="shared" si="343"/>
        <v/>
      </c>
      <c r="EK171" s="356" t="str">
        <f t="shared" si="344"/>
        <v/>
      </c>
      <c r="EL171" s="385" t="str">
        <f t="shared" si="345"/>
        <v/>
      </c>
      <c r="EM171" s="356" t="str">
        <f t="shared" si="346"/>
        <v/>
      </c>
      <c r="EN171" s="356" t="str">
        <f t="shared" si="347"/>
        <v/>
      </c>
      <c r="EO171" s="356" t="str">
        <f t="shared" si="348"/>
        <v/>
      </c>
      <c r="EP171" s="356" t="str">
        <f t="shared" si="349"/>
        <v/>
      </c>
      <c r="EQ171" s="385" t="str">
        <f t="shared" si="350"/>
        <v/>
      </c>
      <c r="ER171" s="356" t="str">
        <f t="shared" si="351"/>
        <v/>
      </c>
      <c r="ES171" s="356" t="str">
        <f t="shared" si="352"/>
        <v/>
      </c>
      <c r="ET171" s="356" t="str">
        <f t="shared" si="353"/>
        <v/>
      </c>
      <c r="EU171" s="356" t="str">
        <f t="shared" si="354"/>
        <v/>
      </c>
      <c r="EV171" s="385" t="str">
        <f t="shared" si="355"/>
        <v/>
      </c>
      <c r="EW171" s="385" t="str">
        <f t="shared" si="356"/>
        <v/>
      </c>
      <c r="EX171" s="387" t="str">
        <f>IF('Student DATA Entry'!I168="","",'Student DATA Entry'!I168)</f>
        <v/>
      </c>
      <c r="EY171" s="388" t="str">
        <f>IF('Student DATA Entry'!J168="","",'Student DATA Entry'!J168)</f>
        <v/>
      </c>
      <c r="EZ171" s="373" t="str">
        <f t="shared" si="357"/>
        <v xml:space="preserve">      </v>
      </c>
      <c r="FA171" s="373" t="str">
        <f t="shared" si="358"/>
        <v xml:space="preserve">      </v>
      </c>
      <c r="FB171" s="373" t="str">
        <f t="shared" si="359"/>
        <v xml:space="preserve">      </v>
      </c>
      <c r="FC171" s="373" t="str">
        <f t="shared" si="360"/>
        <v xml:space="preserve">              </v>
      </c>
      <c r="FD171" s="373" t="str">
        <f t="shared" si="361"/>
        <v xml:space="preserve"> </v>
      </c>
      <c r="FE171" s="484" t="str">
        <f t="shared" si="362"/>
        <v/>
      </c>
      <c r="FF171" s="390" t="str">
        <f t="shared" si="363"/>
        <v/>
      </c>
      <c r="FG171" s="483" t="str">
        <f t="shared" si="364"/>
        <v/>
      </c>
      <c r="FH171" s="392" t="str">
        <f t="shared" si="253"/>
        <v/>
      </c>
      <c r="FI171" s="482" t="str">
        <f t="shared" si="365"/>
        <v/>
      </c>
    </row>
    <row r="172" spans="1:165" s="393" customFormat="1" ht="22" customHeight="1">
      <c r="A172" s="375">
        <v>167</v>
      </c>
      <c r="B172" s="376" t="str">
        <f>IF('Marks Entry'!B174="","",VALUE('Marks Entry'!B174))</f>
        <v/>
      </c>
      <c r="C172" s="377" t="str">
        <f>IF('Marks Entry'!C174="","",'Marks Entry'!C174)</f>
        <v/>
      </c>
      <c r="D172" s="378" t="str">
        <f>IF('Marks Entry'!D174="","",'Marks Entry'!D174)</f>
        <v/>
      </c>
      <c r="E172" s="379" t="str">
        <f>IF('Marks Entry'!E174="","",'Marks Entry'!E174)</f>
        <v/>
      </c>
      <c r="F172" s="379" t="str">
        <f>IF('Marks Entry'!F174="","",'Marks Entry'!F174)</f>
        <v/>
      </c>
      <c r="G172" s="379" t="str">
        <f>IF('Marks Entry'!G174="","",'Marks Entry'!G174)</f>
        <v/>
      </c>
      <c r="H172" s="356" t="str">
        <f>IF('Marks Entry'!H174="","",'Marks Entry'!H174)</f>
        <v/>
      </c>
      <c r="I172" s="356" t="str">
        <f>IF('Marks Entry'!I174="","",'Marks Entry'!I174)</f>
        <v/>
      </c>
      <c r="J172" s="356" t="str">
        <f>IF('Marks Entry'!J174="","",'Marks Entry'!J174)</f>
        <v/>
      </c>
      <c r="K172" s="356" t="str">
        <f>IF('Marks Entry'!K174="","",'Marks Entry'!K174)</f>
        <v/>
      </c>
      <c r="L172" s="356" t="str">
        <f>IF('Marks Entry'!L174="","",'Marks Entry'!L174)</f>
        <v/>
      </c>
      <c r="M172" s="357" t="str">
        <f t="shared" si="254"/>
        <v/>
      </c>
      <c r="N172" s="380" t="str">
        <f t="shared" si="255"/>
        <v/>
      </c>
      <c r="O172" s="356" t="str">
        <f>IF('Marks Entry'!M174="","",'Marks Entry'!M174)</f>
        <v/>
      </c>
      <c r="P172" s="380" t="str">
        <f t="shared" si="256"/>
        <v/>
      </c>
      <c r="Q172" s="377" t="str">
        <f>IF(AND($B172="NSO",$E172="",O172=""),"",IF(AND('Marks Entry'!N174="AB"),"AB",IF(AND('Marks Entry'!N174="ML"),"RE",IF('Marks Entry'!N174="","",ROUNDUP('Marks Entry'!N174*30/100,0)))))</f>
        <v/>
      </c>
      <c r="R172" s="381" t="str">
        <f t="shared" si="257"/>
        <v/>
      </c>
      <c r="S172" s="361">
        <f t="shared" si="258"/>
        <v>0</v>
      </c>
      <c r="T172" s="361">
        <f t="shared" si="259"/>
        <v>0</v>
      </c>
      <c r="U172" s="362" t="str">
        <f t="shared" si="260"/>
        <v/>
      </c>
      <c r="V172" s="361" t="str">
        <f t="shared" si="261"/>
        <v/>
      </c>
      <c r="W172" s="361" t="str">
        <f t="shared" si="262"/>
        <v/>
      </c>
      <c r="X172" s="361" t="str">
        <f t="shared" si="263"/>
        <v/>
      </c>
      <c r="Y172" s="356" t="str">
        <f>IF('Marks Entry'!O174="","",'Marks Entry'!O174)</f>
        <v/>
      </c>
      <c r="Z172" s="356" t="str">
        <f>IF('Marks Entry'!P174="","",'Marks Entry'!P174)</f>
        <v/>
      </c>
      <c r="AA172" s="356" t="str">
        <f>IF('Marks Entry'!Q174="","",'Marks Entry'!Q174)</f>
        <v/>
      </c>
      <c r="AB172" s="357" t="str">
        <f t="shared" si="264"/>
        <v/>
      </c>
      <c r="AC172" s="380" t="str">
        <f t="shared" si="265"/>
        <v/>
      </c>
      <c r="AD172" s="356" t="str">
        <f>IF('Marks Entry'!R174="","",'Marks Entry'!R174)</f>
        <v/>
      </c>
      <c r="AE172" s="380" t="str">
        <f t="shared" si="266"/>
        <v/>
      </c>
      <c r="AF172" s="377" t="str">
        <f>IF(AND($B172="NSO",$E172=""),"",IF(AND('Marks Entry'!S174="AB"),"AB",IF(AND('Marks Entry'!S174="ML"),"RE",IF('Marks Entry'!S174="","",ROUNDUP('Marks Entry'!S174*30/100,0)))))</f>
        <v/>
      </c>
      <c r="AG172" s="381" t="str">
        <f t="shared" si="267"/>
        <v/>
      </c>
      <c r="AH172" s="361">
        <f t="shared" si="268"/>
        <v>0</v>
      </c>
      <c r="AI172" s="361">
        <f t="shared" si="269"/>
        <v>0</v>
      </c>
      <c r="AJ172" s="362" t="str">
        <f t="shared" si="270"/>
        <v/>
      </c>
      <c r="AK172" s="361" t="str">
        <f t="shared" si="271"/>
        <v/>
      </c>
      <c r="AL172" s="361" t="str">
        <f t="shared" si="272"/>
        <v/>
      </c>
      <c r="AM172" s="361" t="str">
        <f t="shared" si="273"/>
        <v/>
      </c>
      <c r="AN172" s="363" t="str">
        <f>IF('Marks Entry'!T174="","",'Marks Entry'!T174)</f>
        <v/>
      </c>
      <c r="AO172" s="356" t="str">
        <f>IF('Marks Entry'!V174="","",'Marks Entry'!V174)</f>
        <v/>
      </c>
      <c r="AP172" s="356" t="str">
        <f>IF('Marks Entry'!W174="","",'Marks Entry'!W174)</f>
        <v/>
      </c>
      <c r="AQ172" s="356" t="str">
        <f>IF('Marks Entry'!X174="","",'Marks Entry'!X174)</f>
        <v/>
      </c>
      <c r="AR172" s="357" t="str">
        <f t="shared" si="274"/>
        <v/>
      </c>
      <c r="AS172" s="380" t="str">
        <f t="shared" si="275"/>
        <v/>
      </c>
      <c r="AT172" s="356" t="str">
        <f>IF('Marks Entry'!Y174="","",'Marks Entry'!Y174)</f>
        <v/>
      </c>
      <c r="AU172" s="356" t="str">
        <f>IF('Marks Entry'!Z174="","",'Marks Entry'!Z174)</f>
        <v/>
      </c>
      <c r="AV172" s="356" t="str">
        <f t="shared" si="276"/>
        <v/>
      </c>
      <c r="AW172" s="380" t="str">
        <f t="shared" si="277"/>
        <v/>
      </c>
      <c r="AX172" s="377" t="str">
        <f>IF(AND($B172="NSO",$E172=""),"",IF(AND('Marks Entry'!AA174="AB",'Marks Entry'!AB174="AB"),"AB",IF(AND('Marks Entry'!AA174="ML",'Marks Entry'!AB174="ML"),"RE",IF('Marks Entry'!AA174="","",ROUNDUP(('Marks Entry'!AA174+'Marks Entry'!AB174)*30/100,0)))))</f>
        <v/>
      </c>
      <c r="AY172" s="381" t="str">
        <f t="shared" si="278"/>
        <v/>
      </c>
      <c r="AZ172" s="361">
        <f t="shared" si="279"/>
        <v>0</v>
      </c>
      <c r="BA172" s="361">
        <f t="shared" si="280"/>
        <v>0</v>
      </c>
      <c r="BB172" s="362" t="str">
        <f t="shared" si="281"/>
        <v/>
      </c>
      <c r="BC172" s="361" t="str">
        <f t="shared" si="282"/>
        <v/>
      </c>
      <c r="BD172" s="361" t="str">
        <f t="shared" si="283"/>
        <v/>
      </c>
      <c r="BE172" s="361" t="str">
        <f t="shared" si="284"/>
        <v/>
      </c>
      <c r="BF172" s="363" t="str">
        <f>IF('Marks Entry'!AC174="","",'Marks Entry'!AC174)</f>
        <v/>
      </c>
      <c r="BG172" s="356" t="str">
        <f>IF('Marks Entry'!AE174="","",'Marks Entry'!AE174)</f>
        <v/>
      </c>
      <c r="BH172" s="356" t="str">
        <f>IF('Marks Entry'!AF174="","",'Marks Entry'!AF174)</f>
        <v/>
      </c>
      <c r="BI172" s="356" t="str">
        <f>IF('Marks Entry'!AG174="","",'Marks Entry'!AG174)</f>
        <v/>
      </c>
      <c r="BJ172" s="357" t="str">
        <f t="shared" si="285"/>
        <v/>
      </c>
      <c r="BK172" s="380" t="str">
        <f t="shared" si="286"/>
        <v/>
      </c>
      <c r="BL172" s="356" t="str">
        <f>IF('Marks Entry'!AH174="","",'Marks Entry'!AH174)</f>
        <v/>
      </c>
      <c r="BM172" s="356" t="str">
        <f>IF('Marks Entry'!AI174="","",'Marks Entry'!AI174)</f>
        <v/>
      </c>
      <c r="BN172" s="356" t="str">
        <f t="shared" si="287"/>
        <v/>
      </c>
      <c r="BO172" s="380" t="str">
        <f t="shared" si="288"/>
        <v/>
      </c>
      <c r="BP172" s="377" t="str">
        <f>IF(AND($B172="NSO",$E172=""),"",IF(AND('Marks Entry'!AJ174="AB",'Marks Entry'!AK174="AB"),"AB",IF(AND('Marks Entry'!AJ174="ML",'Marks Entry'!AK174="ML"),"RE",IF('Marks Entry'!AJ174="","",ROUNDUP(('Marks Entry'!AJ174+'Marks Entry'!AK174)*30/100,0)))))</f>
        <v/>
      </c>
      <c r="BQ172" s="381" t="str">
        <f t="shared" si="289"/>
        <v/>
      </c>
      <c r="BR172" s="361">
        <f t="shared" si="290"/>
        <v>0</v>
      </c>
      <c r="BS172" s="361">
        <f t="shared" si="291"/>
        <v>0</v>
      </c>
      <c r="BT172" s="362" t="str">
        <f t="shared" si="292"/>
        <v/>
      </c>
      <c r="BU172" s="361" t="str">
        <f t="shared" si="293"/>
        <v/>
      </c>
      <c r="BV172" s="361" t="str">
        <f t="shared" si="294"/>
        <v/>
      </c>
      <c r="BW172" s="361" t="str">
        <f t="shared" si="295"/>
        <v/>
      </c>
      <c r="BX172" s="363" t="str">
        <f>IF('Marks Entry'!AL174="","",'Marks Entry'!AL174)</f>
        <v/>
      </c>
      <c r="BY172" s="356" t="str">
        <f>IF('Marks Entry'!AN174="","",'Marks Entry'!AN174)</f>
        <v/>
      </c>
      <c r="BZ172" s="356" t="str">
        <f>IF('Marks Entry'!AO174="","",'Marks Entry'!AO174)</f>
        <v/>
      </c>
      <c r="CA172" s="356" t="str">
        <f>IF('Marks Entry'!AP174="","",'Marks Entry'!AP174)</f>
        <v/>
      </c>
      <c r="CB172" s="357" t="str">
        <f t="shared" si="296"/>
        <v/>
      </c>
      <c r="CC172" s="380" t="str">
        <f t="shared" si="297"/>
        <v/>
      </c>
      <c r="CD172" s="356" t="str">
        <f>IF('Marks Entry'!AQ174="","",'Marks Entry'!AQ174)</f>
        <v/>
      </c>
      <c r="CE172" s="356" t="str">
        <f>IF('Marks Entry'!AR174="","",'Marks Entry'!AR174)</f>
        <v/>
      </c>
      <c r="CF172" s="356" t="str">
        <f t="shared" si="298"/>
        <v/>
      </c>
      <c r="CG172" s="380" t="str">
        <f t="shared" si="299"/>
        <v/>
      </c>
      <c r="CH172" s="377" t="str">
        <f>IF(AND($B172="NSO",$E172=""),"",IF(AND('Marks Entry'!AS174="AB",'Marks Entry'!AT174="AB"),"AB",IF(AND('Marks Entry'!AS174="ML",'Marks Entry'!AT174="ML"),"RE",IF('Marks Entry'!AS174="","",ROUNDUP(('Marks Entry'!AS174+'Marks Entry'!AT174)*30/100,0)))))</f>
        <v/>
      </c>
      <c r="CI172" s="381" t="str">
        <f t="shared" si="300"/>
        <v/>
      </c>
      <c r="CJ172" s="361">
        <f t="shared" si="301"/>
        <v>0</v>
      </c>
      <c r="CK172" s="361">
        <f t="shared" si="302"/>
        <v>0</v>
      </c>
      <c r="CL172" s="362" t="str">
        <f t="shared" si="303"/>
        <v/>
      </c>
      <c r="CM172" s="361" t="str">
        <f t="shared" si="304"/>
        <v/>
      </c>
      <c r="CN172" s="361" t="str">
        <f t="shared" si="305"/>
        <v/>
      </c>
      <c r="CO172" s="361" t="str">
        <f t="shared" si="306"/>
        <v/>
      </c>
      <c r="CP172" s="363" t="str">
        <f>IF('Marks Entry'!AU174="","",'Marks Entry'!AU174)</f>
        <v/>
      </c>
      <c r="CQ172" s="356" t="str">
        <f>IF('Marks Entry'!AW174="","",'Marks Entry'!AW174)</f>
        <v/>
      </c>
      <c r="CR172" s="356" t="str">
        <f>IF('Marks Entry'!AX174="","",'Marks Entry'!AX174)</f>
        <v/>
      </c>
      <c r="CS172" s="356" t="str">
        <f>IF('Marks Entry'!AY174="","",'Marks Entry'!AY174)</f>
        <v/>
      </c>
      <c r="CT172" s="357" t="str">
        <f t="shared" si="307"/>
        <v/>
      </c>
      <c r="CU172" s="380" t="str">
        <f t="shared" si="308"/>
        <v/>
      </c>
      <c r="CV172" s="356" t="str">
        <f>IF('Marks Entry'!AZ174="","",'Marks Entry'!AZ174)</f>
        <v/>
      </c>
      <c r="CW172" s="356" t="str">
        <f>IF('Marks Entry'!BA174="","",'Marks Entry'!BA174)</f>
        <v/>
      </c>
      <c r="CX172" s="356" t="str">
        <f t="shared" si="309"/>
        <v/>
      </c>
      <c r="CY172" s="380" t="str">
        <f t="shared" si="310"/>
        <v/>
      </c>
      <c r="CZ172" s="377" t="str">
        <f>IF(AND($B172="NSO",$E172=""),"",IF(AND('Marks Entry'!BB174="AB",'Marks Entry'!BC174="AB"),"AB",IF(AND('Marks Entry'!BB174="ML",'Marks Entry'!BC174="ML"),"RE",IF('Marks Entry'!BB174="","",ROUNDUP(('Marks Entry'!BB174+'Marks Entry'!BC174)*30/100,0)))))</f>
        <v/>
      </c>
      <c r="DA172" s="381" t="str">
        <f t="shared" si="311"/>
        <v/>
      </c>
      <c r="DB172" s="361">
        <f t="shared" si="312"/>
        <v>0</v>
      </c>
      <c r="DC172" s="361">
        <f t="shared" si="313"/>
        <v>0</v>
      </c>
      <c r="DD172" s="362" t="str">
        <f t="shared" si="314"/>
        <v/>
      </c>
      <c r="DE172" s="361" t="str">
        <f t="shared" si="315"/>
        <v/>
      </c>
      <c r="DF172" s="361" t="str">
        <f t="shared" si="316"/>
        <v/>
      </c>
      <c r="DG172" s="361" t="str">
        <f t="shared" si="317"/>
        <v/>
      </c>
      <c r="DH172" s="361">
        <f t="shared" si="318"/>
        <v>0</v>
      </c>
      <c r="DI172" s="382" t="str">
        <f t="shared" si="319"/>
        <v/>
      </c>
      <c r="DJ172" s="382" t="str">
        <f t="shared" si="320"/>
        <v/>
      </c>
      <c r="DK172" s="382" t="str">
        <f t="shared" si="321"/>
        <v/>
      </c>
      <c r="DL172" s="382" t="str">
        <f t="shared" si="322"/>
        <v/>
      </c>
      <c r="DM172" s="382" t="str">
        <f t="shared" si="323"/>
        <v/>
      </c>
      <c r="DN172" s="382" t="str">
        <f t="shared" si="324"/>
        <v/>
      </c>
      <c r="DO172" s="365">
        <f t="shared" si="325"/>
        <v>0</v>
      </c>
      <c r="DP172" s="365">
        <f t="shared" si="326"/>
        <v>0</v>
      </c>
      <c r="DQ172" s="365">
        <f t="shared" si="327"/>
        <v>0</v>
      </c>
      <c r="DR172" s="365">
        <f t="shared" si="328"/>
        <v>0</v>
      </c>
      <c r="DS172" s="365">
        <f t="shared" si="329"/>
        <v>0</v>
      </c>
      <c r="DT172" s="383" t="str">
        <f t="shared" si="330"/>
        <v/>
      </c>
      <c r="DU172" s="482" t="str">
        <f>IF('Marks Entry'!BD174="","",'Marks Entry'!BD174)</f>
        <v/>
      </c>
      <c r="DV172" s="482" t="str">
        <f>IF('Marks Entry'!BE174="","",'Marks Entry'!BE174)</f>
        <v/>
      </c>
      <c r="DW172" s="482" t="str">
        <f>IF('Marks Entry'!BF174="","",'Marks Entry'!BF174)</f>
        <v/>
      </c>
      <c r="DX172" s="384" t="str">
        <f t="shared" si="331"/>
        <v/>
      </c>
      <c r="DY172" s="356" t="str">
        <f t="shared" si="332"/>
        <v/>
      </c>
      <c r="DZ172" s="385" t="str">
        <f t="shared" si="333"/>
        <v/>
      </c>
      <c r="EA172" s="356" t="str">
        <f t="shared" si="334"/>
        <v/>
      </c>
      <c r="EB172" s="385" t="str">
        <f t="shared" si="335"/>
        <v/>
      </c>
      <c r="EC172" s="356" t="str">
        <f t="shared" si="336"/>
        <v/>
      </c>
      <c r="ED172" s="356" t="str">
        <f t="shared" si="337"/>
        <v/>
      </c>
      <c r="EE172" s="356" t="str">
        <f t="shared" si="338"/>
        <v/>
      </c>
      <c r="EF172" s="386" t="str">
        <f t="shared" si="339"/>
        <v/>
      </c>
      <c r="EG172" s="385" t="str">
        <f t="shared" si="340"/>
        <v/>
      </c>
      <c r="EH172" s="356" t="str">
        <f t="shared" si="341"/>
        <v/>
      </c>
      <c r="EI172" s="356" t="str">
        <f t="shared" si="342"/>
        <v/>
      </c>
      <c r="EJ172" s="356" t="str">
        <f t="shared" si="343"/>
        <v/>
      </c>
      <c r="EK172" s="356" t="str">
        <f t="shared" si="344"/>
        <v/>
      </c>
      <c r="EL172" s="385" t="str">
        <f t="shared" si="345"/>
        <v/>
      </c>
      <c r="EM172" s="356" t="str">
        <f t="shared" si="346"/>
        <v/>
      </c>
      <c r="EN172" s="356" t="str">
        <f t="shared" si="347"/>
        <v/>
      </c>
      <c r="EO172" s="356" t="str">
        <f t="shared" si="348"/>
        <v/>
      </c>
      <c r="EP172" s="356" t="str">
        <f t="shared" si="349"/>
        <v/>
      </c>
      <c r="EQ172" s="385" t="str">
        <f t="shared" si="350"/>
        <v/>
      </c>
      <c r="ER172" s="356" t="str">
        <f t="shared" si="351"/>
        <v/>
      </c>
      <c r="ES172" s="356" t="str">
        <f t="shared" si="352"/>
        <v/>
      </c>
      <c r="ET172" s="356" t="str">
        <f t="shared" si="353"/>
        <v/>
      </c>
      <c r="EU172" s="356" t="str">
        <f t="shared" si="354"/>
        <v/>
      </c>
      <c r="EV172" s="385" t="str">
        <f t="shared" si="355"/>
        <v/>
      </c>
      <c r="EW172" s="385" t="str">
        <f t="shared" si="356"/>
        <v/>
      </c>
      <c r="EX172" s="387" t="str">
        <f>IF('Student DATA Entry'!I169="","",'Student DATA Entry'!I169)</f>
        <v/>
      </c>
      <c r="EY172" s="388" t="str">
        <f>IF('Student DATA Entry'!J169="","",'Student DATA Entry'!J169)</f>
        <v/>
      </c>
      <c r="EZ172" s="373" t="str">
        <f t="shared" si="357"/>
        <v xml:space="preserve">      </v>
      </c>
      <c r="FA172" s="373" t="str">
        <f t="shared" si="358"/>
        <v xml:space="preserve">      </v>
      </c>
      <c r="FB172" s="373" t="str">
        <f t="shared" si="359"/>
        <v xml:space="preserve">      </v>
      </c>
      <c r="FC172" s="373" t="str">
        <f t="shared" si="360"/>
        <v xml:space="preserve">              </v>
      </c>
      <c r="FD172" s="373" t="str">
        <f t="shared" si="361"/>
        <v xml:space="preserve"> </v>
      </c>
      <c r="FE172" s="484" t="str">
        <f t="shared" si="362"/>
        <v/>
      </c>
      <c r="FF172" s="390" t="str">
        <f t="shared" si="363"/>
        <v/>
      </c>
      <c r="FG172" s="483" t="str">
        <f t="shared" si="364"/>
        <v/>
      </c>
      <c r="FH172" s="392" t="str">
        <f t="shared" si="253"/>
        <v/>
      </c>
      <c r="FI172" s="482" t="str">
        <f t="shared" si="365"/>
        <v/>
      </c>
    </row>
    <row r="173" spans="1:165" s="393" customFormat="1" ht="22" customHeight="1">
      <c r="A173" s="375">
        <v>168</v>
      </c>
      <c r="B173" s="376" t="str">
        <f>IF('Marks Entry'!B175="","",VALUE('Marks Entry'!B175))</f>
        <v/>
      </c>
      <c r="C173" s="377" t="str">
        <f>IF('Marks Entry'!C175="","",'Marks Entry'!C175)</f>
        <v/>
      </c>
      <c r="D173" s="378" t="str">
        <f>IF('Marks Entry'!D175="","",'Marks Entry'!D175)</f>
        <v/>
      </c>
      <c r="E173" s="379" t="str">
        <f>IF('Marks Entry'!E175="","",'Marks Entry'!E175)</f>
        <v/>
      </c>
      <c r="F173" s="379" t="str">
        <f>IF('Marks Entry'!F175="","",'Marks Entry'!F175)</f>
        <v/>
      </c>
      <c r="G173" s="379" t="str">
        <f>IF('Marks Entry'!G175="","",'Marks Entry'!G175)</f>
        <v/>
      </c>
      <c r="H173" s="356" t="str">
        <f>IF('Marks Entry'!H175="","",'Marks Entry'!H175)</f>
        <v/>
      </c>
      <c r="I173" s="356" t="str">
        <f>IF('Marks Entry'!I175="","",'Marks Entry'!I175)</f>
        <v/>
      </c>
      <c r="J173" s="356" t="str">
        <f>IF('Marks Entry'!J175="","",'Marks Entry'!J175)</f>
        <v/>
      </c>
      <c r="K173" s="356" t="str">
        <f>IF('Marks Entry'!K175="","",'Marks Entry'!K175)</f>
        <v/>
      </c>
      <c r="L173" s="356" t="str">
        <f>IF('Marks Entry'!L175="","",'Marks Entry'!L175)</f>
        <v/>
      </c>
      <c r="M173" s="357" t="str">
        <f t="shared" si="254"/>
        <v/>
      </c>
      <c r="N173" s="380" t="str">
        <f t="shared" si="255"/>
        <v/>
      </c>
      <c r="O173" s="356" t="str">
        <f>IF('Marks Entry'!M175="","",'Marks Entry'!M175)</f>
        <v/>
      </c>
      <c r="P173" s="380" t="str">
        <f t="shared" si="256"/>
        <v/>
      </c>
      <c r="Q173" s="377" t="str">
        <f>IF(AND($B173="NSO",$E173="",O173=""),"",IF(AND('Marks Entry'!N175="AB"),"AB",IF(AND('Marks Entry'!N175="ML"),"RE",IF('Marks Entry'!N175="","",ROUNDUP('Marks Entry'!N175*30/100,0)))))</f>
        <v/>
      </c>
      <c r="R173" s="381" t="str">
        <f t="shared" si="257"/>
        <v/>
      </c>
      <c r="S173" s="361">
        <f t="shared" si="258"/>
        <v>0</v>
      </c>
      <c r="T173" s="361">
        <f t="shared" si="259"/>
        <v>0</v>
      </c>
      <c r="U173" s="362" t="str">
        <f t="shared" si="260"/>
        <v/>
      </c>
      <c r="V173" s="361" t="str">
        <f t="shared" si="261"/>
        <v/>
      </c>
      <c r="W173" s="361" t="str">
        <f t="shared" si="262"/>
        <v/>
      </c>
      <c r="X173" s="361" t="str">
        <f t="shared" si="263"/>
        <v/>
      </c>
      <c r="Y173" s="356" t="str">
        <f>IF('Marks Entry'!O175="","",'Marks Entry'!O175)</f>
        <v/>
      </c>
      <c r="Z173" s="356" t="str">
        <f>IF('Marks Entry'!P175="","",'Marks Entry'!P175)</f>
        <v/>
      </c>
      <c r="AA173" s="356" t="str">
        <f>IF('Marks Entry'!Q175="","",'Marks Entry'!Q175)</f>
        <v/>
      </c>
      <c r="AB173" s="357" t="str">
        <f t="shared" si="264"/>
        <v/>
      </c>
      <c r="AC173" s="380" t="str">
        <f t="shared" si="265"/>
        <v/>
      </c>
      <c r="AD173" s="356" t="str">
        <f>IF('Marks Entry'!R175="","",'Marks Entry'!R175)</f>
        <v/>
      </c>
      <c r="AE173" s="380" t="str">
        <f t="shared" si="266"/>
        <v/>
      </c>
      <c r="AF173" s="377" t="str">
        <f>IF(AND($B173="NSO",$E173=""),"",IF(AND('Marks Entry'!S175="AB"),"AB",IF(AND('Marks Entry'!S175="ML"),"RE",IF('Marks Entry'!S175="","",ROUNDUP('Marks Entry'!S175*30/100,0)))))</f>
        <v/>
      </c>
      <c r="AG173" s="381" t="str">
        <f t="shared" si="267"/>
        <v/>
      </c>
      <c r="AH173" s="361">
        <f t="shared" si="268"/>
        <v>0</v>
      </c>
      <c r="AI173" s="361">
        <f t="shared" si="269"/>
        <v>0</v>
      </c>
      <c r="AJ173" s="362" t="str">
        <f t="shared" si="270"/>
        <v/>
      </c>
      <c r="AK173" s="361" t="str">
        <f t="shared" si="271"/>
        <v/>
      </c>
      <c r="AL173" s="361" t="str">
        <f t="shared" si="272"/>
        <v/>
      </c>
      <c r="AM173" s="361" t="str">
        <f t="shared" si="273"/>
        <v/>
      </c>
      <c r="AN173" s="363" t="str">
        <f>IF('Marks Entry'!T175="","",'Marks Entry'!T175)</f>
        <v/>
      </c>
      <c r="AO173" s="356" t="str">
        <f>IF('Marks Entry'!V175="","",'Marks Entry'!V175)</f>
        <v/>
      </c>
      <c r="AP173" s="356" t="str">
        <f>IF('Marks Entry'!W175="","",'Marks Entry'!W175)</f>
        <v/>
      </c>
      <c r="AQ173" s="356" t="str">
        <f>IF('Marks Entry'!X175="","",'Marks Entry'!X175)</f>
        <v/>
      </c>
      <c r="AR173" s="357" t="str">
        <f t="shared" si="274"/>
        <v/>
      </c>
      <c r="AS173" s="380" t="str">
        <f t="shared" si="275"/>
        <v/>
      </c>
      <c r="AT173" s="356" t="str">
        <f>IF('Marks Entry'!Y175="","",'Marks Entry'!Y175)</f>
        <v/>
      </c>
      <c r="AU173" s="356" t="str">
        <f>IF('Marks Entry'!Z175="","",'Marks Entry'!Z175)</f>
        <v/>
      </c>
      <c r="AV173" s="356" t="str">
        <f t="shared" si="276"/>
        <v/>
      </c>
      <c r="AW173" s="380" t="str">
        <f t="shared" si="277"/>
        <v/>
      </c>
      <c r="AX173" s="377" t="str">
        <f>IF(AND($B173="NSO",$E173=""),"",IF(AND('Marks Entry'!AA175="AB",'Marks Entry'!AB175="AB"),"AB",IF(AND('Marks Entry'!AA175="ML",'Marks Entry'!AB175="ML"),"RE",IF('Marks Entry'!AA175="","",ROUNDUP(('Marks Entry'!AA175+'Marks Entry'!AB175)*30/100,0)))))</f>
        <v/>
      </c>
      <c r="AY173" s="381" t="str">
        <f t="shared" si="278"/>
        <v/>
      </c>
      <c r="AZ173" s="361">
        <f t="shared" si="279"/>
        <v>0</v>
      </c>
      <c r="BA173" s="361">
        <f t="shared" si="280"/>
        <v>0</v>
      </c>
      <c r="BB173" s="362" t="str">
        <f t="shared" si="281"/>
        <v/>
      </c>
      <c r="BC173" s="361" t="str">
        <f t="shared" si="282"/>
        <v/>
      </c>
      <c r="BD173" s="361" t="str">
        <f t="shared" si="283"/>
        <v/>
      </c>
      <c r="BE173" s="361" t="str">
        <f t="shared" si="284"/>
        <v/>
      </c>
      <c r="BF173" s="363" t="str">
        <f>IF('Marks Entry'!AC175="","",'Marks Entry'!AC175)</f>
        <v/>
      </c>
      <c r="BG173" s="356" t="str">
        <f>IF('Marks Entry'!AE175="","",'Marks Entry'!AE175)</f>
        <v/>
      </c>
      <c r="BH173" s="356" t="str">
        <f>IF('Marks Entry'!AF175="","",'Marks Entry'!AF175)</f>
        <v/>
      </c>
      <c r="BI173" s="356" t="str">
        <f>IF('Marks Entry'!AG175="","",'Marks Entry'!AG175)</f>
        <v/>
      </c>
      <c r="BJ173" s="357" t="str">
        <f t="shared" si="285"/>
        <v/>
      </c>
      <c r="BK173" s="380" t="str">
        <f t="shared" si="286"/>
        <v/>
      </c>
      <c r="BL173" s="356" t="str">
        <f>IF('Marks Entry'!AH175="","",'Marks Entry'!AH175)</f>
        <v/>
      </c>
      <c r="BM173" s="356" t="str">
        <f>IF('Marks Entry'!AI175="","",'Marks Entry'!AI175)</f>
        <v/>
      </c>
      <c r="BN173" s="356" t="str">
        <f t="shared" si="287"/>
        <v/>
      </c>
      <c r="BO173" s="380" t="str">
        <f t="shared" si="288"/>
        <v/>
      </c>
      <c r="BP173" s="377" t="str">
        <f>IF(AND($B173="NSO",$E173=""),"",IF(AND('Marks Entry'!AJ175="AB",'Marks Entry'!AK175="AB"),"AB",IF(AND('Marks Entry'!AJ175="ML",'Marks Entry'!AK175="ML"),"RE",IF('Marks Entry'!AJ175="","",ROUNDUP(('Marks Entry'!AJ175+'Marks Entry'!AK175)*30/100,0)))))</f>
        <v/>
      </c>
      <c r="BQ173" s="381" t="str">
        <f t="shared" si="289"/>
        <v/>
      </c>
      <c r="BR173" s="361">
        <f t="shared" si="290"/>
        <v>0</v>
      </c>
      <c r="BS173" s="361">
        <f t="shared" si="291"/>
        <v>0</v>
      </c>
      <c r="BT173" s="362" t="str">
        <f t="shared" si="292"/>
        <v/>
      </c>
      <c r="BU173" s="361" t="str">
        <f t="shared" si="293"/>
        <v/>
      </c>
      <c r="BV173" s="361" t="str">
        <f t="shared" si="294"/>
        <v/>
      </c>
      <c r="BW173" s="361" t="str">
        <f t="shared" si="295"/>
        <v/>
      </c>
      <c r="BX173" s="363" t="str">
        <f>IF('Marks Entry'!AL175="","",'Marks Entry'!AL175)</f>
        <v/>
      </c>
      <c r="BY173" s="356" t="str">
        <f>IF('Marks Entry'!AN175="","",'Marks Entry'!AN175)</f>
        <v/>
      </c>
      <c r="BZ173" s="356" t="str">
        <f>IF('Marks Entry'!AO175="","",'Marks Entry'!AO175)</f>
        <v/>
      </c>
      <c r="CA173" s="356" t="str">
        <f>IF('Marks Entry'!AP175="","",'Marks Entry'!AP175)</f>
        <v/>
      </c>
      <c r="CB173" s="357" t="str">
        <f t="shared" si="296"/>
        <v/>
      </c>
      <c r="CC173" s="380" t="str">
        <f t="shared" si="297"/>
        <v/>
      </c>
      <c r="CD173" s="356" t="str">
        <f>IF('Marks Entry'!AQ175="","",'Marks Entry'!AQ175)</f>
        <v/>
      </c>
      <c r="CE173" s="356" t="str">
        <f>IF('Marks Entry'!AR175="","",'Marks Entry'!AR175)</f>
        <v/>
      </c>
      <c r="CF173" s="356" t="str">
        <f t="shared" si="298"/>
        <v/>
      </c>
      <c r="CG173" s="380" t="str">
        <f t="shared" si="299"/>
        <v/>
      </c>
      <c r="CH173" s="377" t="str">
        <f>IF(AND($B173="NSO",$E173=""),"",IF(AND('Marks Entry'!AS175="AB",'Marks Entry'!AT175="AB"),"AB",IF(AND('Marks Entry'!AS175="ML",'Marks Entry'!AT175="ML"),"RE",IF('Marks Entry'!AS175="","",ROUNDUP(('Marks Entry'!AS175+'Marks Entry'!AT175)*30/100,0)))))</f>
        <v/>
      </c>
      <c r="CI173" s="381" t="str">
        <f t="shared" si="300"/>
        <v/>
      </c>
      <c r="CJ173" s="361">
        <f t="shared" si="301"/>
        <v>0</v>
      </c>
      <c r="CK173" s="361">
        <f t="shared" si="302"/>
        <v>0</v>
      </c>
      <c r="CL173" s="362" t="str">
        <f t="shared" si="303"/>
        <v/>
      </c>
      <c r="CM173" s="361" t="str">
        <f t="shared" si="304"/>
        <v/>
      </c>
      <c r="CN173" s="361" t="str">
        <f t="shared" si="305"/>
        <v/>
      </c>
      <c r="CO173" s="361" t="str">
        <f t="shared" si="306"/>
        <v/>
      </c>
      <c r="CP173" s="363" t="str">
        <f>IF('Marks Entry'!AU175="","",'Marks Entry'!AU175)</f>
        <v/>
      </c>
      <c r="CQ173" s="356" t="str">
        <f>IF('Marks Entry'!AW175="","",'Marks Entry'!AW175)</f>
        <v/>
      </c>
      <c r="CR173" s="356" t="str">
        <f>IF('Marks Entry'!AX175="","",'Marks Entry'!AX175)</f>
        <v/>
      </c>
      <c r="CS173" s="356" t="str">
        <f>IF('Marks Entry'!AY175="","",'Marks Entry'!AY175)</f>
        <v/>
      </c>
      <c r="CT173" s="357" t="str">
        <f t="shared" si="307"/>
        <v/>
      </c>
      <c r="CU173" s="380" t="str">
        <f t="shared" si="308"/>
        <v/>
      </c>
      <c r="CV173" s="356" t="str">
        <f>IF('Marks Entry'!AZ175="","",'Marks Entry'!AZ175)</f>
        <v/>
      </c>
      <c r="CW173" s="356" t="str">
        <f>IF('Marks Entry'!BA175="","",'Marks Entry'!BA175)</f>
        <v/>
      </c>
      <c r="CX173" s="356" t="str">
        <f t="shared" si="309"/>
        <v/>
      </c>
      <c r="CY173" s="380" t="str">
        <f t="shared" si="310"/>
        <v/>
      </c>
      <c r="CZ173" s="377" t="str">
        <f>IF(AND($B173="NSO",$E173=""),"",IF(AND('Marks Entry'!BB175="AB",'Marks Entry'!BC175="AB"),"AB",IF(AND('Marks Entry'!BB175="ML",'Marks Entry'!BC175="ML"),"RE",IF('Marks Entry'!BB175="","",ROUNDUP(('Marks Entry'!BB175+'Marks Entry'!BC175)*30/100,0)))))</f>
        <v/>
      </c>
      <c r="DA173" s="381" t="str">
        <f t="shared" si="311"/>
        <v/>
      </c>
      <c r="DB173" s="361">
        <f t="shared" si="312"/>
        <v>0</v>
      </c>
      <c r="DC173" s="361">
        <f t="shared" si="313"/>
        <v>0</v>
      </c>
      <c r="DD173" s="362" t="str">
        <f t="shared" si="314"/>
        <v/>
      </c>
      <c r="DE173" s="361" t="str">
        <f t="shared" si="315"/>
        <v/>
      </c>
      <c r="DF173" s="361" t="str">
        <f t="shared" si="316"/>
        <v/>
      </c>
      <c r="DG173" s="361" t="str">
        <f t="shared" si="317"/>
        <v/>
      </c>
      <c r="DH173" s="361">
        <f t="shared" si="318"/>
        <v>0</v>
      </c>
      <c r="DI173" s="382" t="str">
        <f t="shared" si="319"/>
        <v/>
      </c>
      <c r="DJ173" s="382" t="str">
        <f t="shared" si="320"/>
        <v/>
      </c>
      <c r="DK173" s="382" t="str">
        <f t="shared" si="321"/>
        <v/>
      </c>
      <c r="DL173" s="382" t="str">
        <f t="shared" si="322"/>
        <v/>
      </c>
      <c r="DM173" s="382" t="str">
        <f t="shared" si="323"/>
        <v/>
      </c>
      <c r="DN173" s="382" t="str">
        <f t="shared" si="324"/>
        <v/>
      </c>
      <c r="DO173" s="365">
        <f t="shared" si="325"/>
        <v>0</v>
      </c>
      <c r="DP173" s="365">
        <f t="shared" si="326"/>
        <v>0</v>
      </c>
      <c r="DQ173" s="365">
        <f t="shared" si="327"/>
        <v>0</v>
      </c>
      <c r="DR173" s="365">
        <f t="shared" si="328"/>
        <v>0</v>
      </c>
      <c r="DS173" s="365">
        <f t="shared" si="329"/>
        <v>0</v>
      </c>
      <c r="DT173" s="383" t="str">
        <f t="shared" si="330"/>
        <v/>
      </c>
      <c r="DU173" s="482" t="str">
        <f>IF('Marks Entry'!BD175="","",'Marks Entry'!BD175)</f>
        <v/>
      </c>
      <c r="DV173" s="482" t="str">
        <f>IF('Marks Entry'!BE175="","",'Marks Entry'!BE175)</f>
        <v/>
      </c>
      <c r="DW173" s="482" t="str">
        <f>IF('Marks Entry'!BF175="","",'Marks Entry'!BF175)</f>
        <v/>
      </c>
      <c r="DX173" s="384" t="str">
        <f t="shared" si="331"/>
        <v/>
      </c>
      <c r="DY173" s="356" t="str">
        <f t="shared" si="332"/>
        <v/>
      </c>
      <c r="DZ173" s="385" t="str">
        <f t="shared" si="333"/>
        <v/>
      </c>
      <c r="EA173" s="356" t="str">
        <f t="shared" si="334"/>
        <v/>
      </c>
      <c r="EB173" s="385" t="str">
        <f t="shared" si="335"/>
        <v/>
      </c>
      <c r="EC173" s="356" t="str">
        <f t="shared" si="336"/>
        <v/>
      </c>
      <c r="ED173" s="356" t="str">
        <f t="shared" si="337"/>
        <v/>
      </c>
      <c r="EE173" s="356" t="str">
        <f t="shared" si="338"/>
        <v/>
      </c>
      <c r="EF173" s="386" t="str">
        <f t="shared" si="339"/>
        <v/>
      </c>
      <c r="EG173" s="385" t="str">
        <f t="shared" si="340"/>
        <v/>
      </c>
      <c r="EH173" s="356" t="str">
        <f t="shared" si="341"/>
        <v/>
      </c>
      <c r="EI173" s="356" t="str">
        <f t="shared" si="342"/>
        <v/>
      </c>
      <c r="EJ173" s="356" t="str">
        <f t="shared" si="343"/>
        <v/>
      </c>
      <c r="EK173" s="356" t="str">
        <f t="shared" si="344"/>
        <v/>
      </c>
      <c r="EL173" s="385" t="str">
        <f t="shared" si="345"/>
        <v/>
      </c>
      <c r="EM173" s="356" t="str">
        <f t="shared" si="346"/>
        <v/>
      </c>
      <c r="EN173" s="356" t="str">
        <f t="shared" si="347"/>
        <v/>
      </c>
      <c r="EO173" s="356" t="str">
        <f t="shared" si="348"/>
        <v/>
      </c>
      <c r="EP173" s="356" t="str">
        <f t="shared" si="349"/>
        <v/>
      </c>
      <c r="EQ173" s="385" t="str">
        <f t="shared" si="350"/>
        <v/>
      </c>
      <c r="ER173" s="356" t="str">
        <f t="shared" si="351"/>
        <v/>
      </c>
      <c r="ES173" s="356" t="str">
        <f t="shared" si="352"/>
        <v/>
      </c>
      <c r="ET173" s="356" t="str">
        <f t="shared" si="353"/>
        <v/>
      </c>
      <c r="EU173" s="356" t="str">
        <f t="shared" si="354"/>
        <v/>
      </c>
      <c r="EV173" s="385" t="str">
        <f t="shared" si="355"/>
        <v/>
      </c>
      <c r="EW173" s="385" t="str">
        <f t="shared" si="356"/>
        <v/>
      </c>
      <c r="EX173" s="387" t="str">
        <f>IF('Student DATA Entry'!I170="","",'Student DATA Entry'!I170)</f>
        <v/>
      </c>
      <c r="EY173" s="388" t="str">
        <f>IF('Student DATA Entry'!J170="","",'Student DATA Entry'!J170)</f>
        <v/>
      </c>
      <c r="EZ173" s="373" t="str">
        <f t="shared" si="357"/>
        <v xml:space="preserve">      </v>
      </c>
      <c r="FA173" s="373" t="str">
        <f t="shared" si="358"/>
        <v xml:space="preserve">      </v>
      </c>
      <c r="FB173" s="373" t="str">
        <f t="shared" si="359"/>
        <v xml:space="preserve">      </v>
      </c>
      <c r="FC173" s="373" t="str">
        <f t="shared" si="360"/>
        <v xml:space="preserve">              </v>
      </c>
      <c r="FD173" s="373" t="str">
        <f t="shared" si="361"/>
        <v xml:space="preserve"> </v>
      </c>
      <c r="FE173" s="484" t="str">
        <f t="shared" si="362"/>
        <v/>
      </c>
      <c r="FF173" s="390" t="str">
        <f t="shared" si="363"/>
        <v/>
      </c>
      <c r="FG173" s="483" t="str">
        <f t="shared" si="364"/>
        <v/>
      </c>
      <c r="FH173" s="392" t="str">
        <f t="shared" si="253"/>
        <v/>
      </c>
      <c r="FI173" s="482" t="str">
        <f t="shared" si="365"/>
        <v/>
      </c>
    </row>
    <row r="174" spans="1:165" s="393" customFormat="1" ht="22" customHeight="1">
      <c r="A174" s="375">
        <v>169</v>
      </c>
      <c r="B174" s="376" t="str">
        <f>IF('Marks Entry'!B176="","",VALUE('Marks Entry'!B176))</f>
        <v/>
      </c>
      <c r="C174" s="377" t="str">
        <f>IF('Marks Entry'!C176="","",'Marks Entry'!C176)</f>
        <v/>
      </c>
      <c r="D174" s="378" t="str">
        <f>IF('Marks Entry'!D176="","",'Marks Entry'!D176)</f>
        <v/>
      </c>
      <c r="E174" s="379" t="str">
        <f>IF('Marks Entry'!E176="","",'Marks Entry'!E176)</f>
        <v/>
      </c>
      <c r="F174" s="379" t="str">
        <f>IF('Marks Entry'!F176="","",'Marks Entry'!F176)</f>
        <v/>
      </c>
      <c r="G174" s="379" t="str">
        <f>IF('Marks Entry'!G176="","",'Marks Entry'!G176)</f>
        <v/>
      </c>
      <c r="H174" s="356" t="str">
        <f>IF('Marks Entry'!H176="","",'Marks Entry'!H176)</f>
        <v/>
      </c>
      <c r="I174" s="356" t="str">
        <f>IF('Marks Entry'!I176="","",'Marks Entry'!I176)</f>
        <v/>
      </c>
      <c r="J174" s="356" t="str">
        <f>IF('Marks Entry'!J176="","",'Marks Entry'!J176)</f>
        <v/>
      </c>
      <c r="K174" s="356" t="str">
        <f>IF('Marks Entry'!K176="","",'Marks Entry'!K176)</f>
        <v/>
      </c>
      <c r="L174" s="356" t="str">
        <f>IF('Marks Entry'!L176="","",'Marks Entry'!L176)</f>
        <v/>
      </c>
      <c r="M174" s="357" t="str">
        <f t="shared" si="254"/>
        <v/>
      </c>
      <c r="N174" s="380" t="str">
        <f t="shared" si="255"/>
        <v/>
      </c>
      <c r="O174" s="356" t="str">
        <f>IF('Marks Entry'!M176="","",'Marks Entry'!M176)</f>
        <v/>
      </c>
      <c r="P174" s="380" t="str">
        <f t="shared" si="256"/>
        <v/>
      </c>
      <c r="Q174" s="377" t="str">
        <f>IF(AND($B174="NSO",$E174="",O174=""),"",IF(AND('Marks Entry'!N176="AB"),"AB",IF(AND('Marks Entry'!N176="ML"),"RE",IF('Marks Entry'!N176="","",ROUNDUP('Marks Entry'!N176*30/100,0)))))</f>
        <v/>
      </c>
      <c r="R174" s="381" t="str">
        <f t="shared" si="257"/>
        <v/>
      </c>
      <c r="S174" s="361">
        <f t="shared" si="258"/>
        <v>0</v>
      </c>
      <c r="T174" s="361">
        <f t="shared" si="259"/>
        <v>0</v>
      </c>
      <c r="U174" s="362" t="str">
        <f t="shared" si="260"/>
        <v/>
      </c>
      <c r="V174" s="361" t="str">
        <f t="shared" si="261"/>
        <v/>
      </c>
      <c r="W174" s="361" t="str">
        <f t="shared" si="262"/>
        <v/>
      </c>
      <c r="X174" s="361" t="str">
        <f t="shared" si="263"/>
        <v/>
      </c>
      <c r="Y174" s="356" t="str">
        <f>IF('Marks Entry'!O176="","",'Marks Entry'!O176)</f>
        <v/>
      </c>
      <c r="Z174" s="356" t="str">
        <f>IF('Marks Entry'!P176="","",'Marks Entry'!P176)</f>
        <v/>
      </c>
      <c r="AA174" s="356" t="str">
        <f>IF('Marks Entry'!Q176="","",'Marks Entry'!Q176)</f>
        <v/>
      </c>
      <c r="AB174" s="357" t="str">
        <f t="shared" si="264"/>
        <v/>
      </c>
      <c r="AC174" s="380" t="str">
        <f t="shared" si="265"/>
        <v/>
      </c>
      <c r="AD174" s="356" t="str">
        <f>IF('Marks Entry'!R176="","",'Marks Entry'!R176)</f>
        <v/>
      </c>
      <c r="AE174" s="380" t="str">
        <f t="shared" si="266"/>
        <v/>
      </c>
      <c r="AF174" s="377" t="str">
        <f>IF(AND($B174="NSO",$E174=""),"",IF(AND('Marks Entry'!S176="AB"),"AB",IF(AND('Marks Entry'!S176="ML"),"RE",IF('Marks Entry'!S176="","",ROUNDUP('Marks Entry'!S176*30/100,0)))))</f>
        <v/>
      </c>
      <c r="AG174" s="381" t="str">
        <f t="shared" si="267"/>
        <v/>
      </c>
      <c r="AH174" s="361">
        <f t="shared" si="268"/>
        <v>0</v>
      </c>
      <c r="AI174" s="361">
        <f t="shared" si="269"/>
        <v>0</v>
      </c>
      <c r="AJ174" s="362" t="str">
        <f t="shared" si="270"/>
        <v/>
      </c>
      <c r="AK174" s="361" t="str">
        <f t="shared" si="271"/>
        <v/>
      </c>
      <c r="AL174" s="361" t="str">
        <f t="shared" si="272"/>
        <v/>
      </c>
      <c r="AM174" s="361" t="str">
        <f t="shared" si="273"/>
        <v/>
      </c>
      <c r="AN174" s="363" t="str">
        <f>IF('Marks Entry'!T176="","",'Marks Entry'!T176)</f>
        <v/>
      </c>
      <c r="AO174" s="356" t="str">
        <f>IF('Marks Entry'!V176="","",'Marks Entry'!V176)</f>
        <v/>
      </c>
      <c r="AP174" s="356" t="str">
        <f>IF('Marks Entry'!W176="","",'Marks Entry'!W176)</f>
        <v/>
      </c>
      <c r="AQ174" s="356" t="str">
        <f>IF('Marks Entry'!X176="","",'Marks Entry'!X176)</f>
        <v/>
      </c>
      <c r="AR174" s="357" t="str">
        <f t="shared" si="274"/>
        <v/>
      </c>
      <c r="AS174" s="380" t="str">
        <f t="shared" si="275"/>
        <v/>
      </c>
      <c r="AT174" s="356" t="str">
        <f>IF('Marks Entry'!Y176="","",'Marks Entry'!Y176)</f>
        <v/>
      </c>
      <c r="AU174" s="356" t="str">
        <f>IF('Marks Entry'!Z176="","",'Marks Entry'!Z176)</f>
        <v/>
      </c>
      <c r="AV174" s="356" t="str">
        <f t="shared" si="276"/>
        <v/>
      </c>
      <c r="AW174" s="380" t="str">
        <f t="shared" si="277"/>
        <v/>
      </c>
      <c r="AX174" s="377" t="str">
        <f>IF(AND($B174="NSO",$E174=""),"",IF(AND('Marks Entry'!AA176="AB",'Marks Entry'!AB176="AB"),"AB",IF(AND('Marks Entry'!AA176="ML",'Marks Entry'!AB176="ML"),"RE",IF('Marks Entry'!AA176="","",ROUNDUP(('Marks Entry'!AA176+'Marks Entry'!AB176)*30/100,0)))))</f>
        <v/>
      </c>
      <c r="AY174" s="381" t="str">
        <f t="shared" si="278"/>
        <v/>
      </c>
      <c r="AZ174" s="361">
        <f t="shared" si="279"/>
        <v>0</v>
      </c>
      <c r="BA174" s="361">
        <f t="shared" si="280"/>
        <v>0</v>
      </c>
      <c r="BB174" s="362" t="str">
        <f t="shared" si="281"/>
        <v/>
      </c>
      <c r="BC174" s="361" t="str">
        <f t="shared" si="282"/>
        <v/>
      </c>
      <c r="BD174" s="361" t="str">
        <f t="shared" si="283"/>
        <v/>
      </c>
      <c r="BE174" s="361" t="str">
        <f t="shared" si="284"/>
        <v/>
      </c>
      <c r="BF174" s="363" t="str">
        <f>IF('Marks Entry'!AC176="","",'Marks Entry'!AC176)</f>
        <v/>
      </c>
      <c r="BG174" s="356" t="str">
        <f>IF('Marks Entry'!AE176="","",'Marks Entry'!AE176)</f>
        <v/>
      </c>
      <c r="BH174" s="356" t="str">
        <f>IF('Marks Entry'!AF176="","",'Marks Entry'!AF176)</f>
        <v/>
      </c>
      <c r="BI174" s="356" t="str">
        <f>IF('Marks Entry'!AG176="","",'Marks Entry'!AG176)</f>
        <v/>
      </c>
      <c r="BJ174" s="357" t="str">
        <f t="shared" si="285"/>
        <v/>
      </c>
      <c r="BK174" s="380" t="str">
        <f t="shared" si="286"/>
        <v/>
      </c>
      <c r="BL174" s="356" t="str">
        <f>IF('Marks Entry'!AH176="","",'Marks Entry'!AH176)</f>
        <v/>
      </c>
      <c r="BM174" s="356" t="str">
        <f>IF('Marks Entry'!AI176="","",'Marks Entry'!AI176)</f>
        <v/>
      </c>
      <c r="BN174" s="356" t="str">
        <f t="shared" si="287"/>
        <v/>
      </c>
      <c r="BO174" s="380" t="str">
        <f t="shared" si="288"/>
        <v/>
      </c>
      <c r="BP174" s="377" t="str">
        <f>IF(AND($B174="NSO",$E174=""),"",IF(AND('Marks Entry'!AJ176="AB",'Marks Entry'!AK176="AB"),"AB",IF(AND('Marks Entry'!AJ176="ML",'Marks Entry'!AK176="ML"),"RE",IF('Marks Entry'!AJ176="","",ROUNDUP(('Marks Entry'!AJ176+'Marks Entry'!AK176)*30/100,0)))))</f>
        <v/>
      </c>
      <c r="BQ174" s="381" t="str">
        <f t="shared" si="289"/>
        <v/>
      </c>
      <c r="BR174" s="361">
        <f t="shared" si="290"/>
        <v>0</v>
      </c>
      <c r="BS174" s="361">
        <f t="shared" si="291"/>
        <v>0</v>
      </c>
      <c r="BT174" s="362" t="str">
        <f t="shared" si="292"/>
        <v/>
      </c>
      <c r="BU174" s="361" t="str">
        <f t="shared" si="293"/>
        <v/>
      </c>
      <c r="BV174" s="361" t="str">
        <f t="shared" si="294"/>
        <v/>
      </c>
      <c r="BW174" s="361" t="str">
        <f t="shared" si="295"/>
        <v/>
      </c>
      <c r="BX174" s="363" t="str">
        <f>IF('Marks Entry'!AL176="","",'Marks Entry'!AL176)</f>
        <v/>
      </c>
      <c r="BY174" s="356" t="str">
        <f>IF('Marks Entry'!AN176="","",'Marks Entry'!AN176)</f>
        <v/>
      </c>
      <c r="BZ174" s="356" t="str">
        <f>IF('Marks Entry'!AO176="","",'Marks Entry'!AO176)</f>
        <v/>
      </c>
      <c r="CA174" s="356" t="str">
        <f>IF('Marks Entry'!AP176="","",'Marks Entry'!AP176)</f>
        <v/>
      </c>
      <c r="CB174" s="357" t="str">
        <f t="shared" si="296"/>
        <v/>
      </c>
      <c r="CC174" s="380" t="str">
        <f t="shared" si="297"/>
        <v/>
      </c>
      <c r="CD174" s="356" t="str">
        <f>IF('Marks Entry'!AQ176="","",'Marks Entry'!AQ176)</f>
        <v/>
      </c>
      <c r="CE174" s="356" t="str">
        <f>IF('Marks Entry'!AR176="","",'Marks Entry'!AR176)</f>
        <v/>
      </c>
      <c r="CF174" s="356" t="str">
        <f t="shared" si="298"/>
        <v/>
      </c>
      <c r="CG174" s="380" t="str">
        <f t="shared" si="299"/>
        <v/>
      </c>
      <c r="CH174" s="377" t="str">
        <f>IF(AND($B174="NSO",$E174=""),"",IF(AND('Marks Entry'!AS176="AB",'Marks Entry'!AT176="AB"),"AB",IF(AND('Marks Entry'!AS176="ML",'Marks Entry'!AT176="ML"),"RE",IF('Marks Entry'!AS176="","",ROUNDUP(('Marks Entry'!AS176+'Marks Entry'!AT176)*30/100,0)))))</f>
        <v/>
      </c>
      <c r="CI174" s="381" t="str">
        <f t="shared" si="300"/>
        <v/>
      </c>
      <c r="CJ174" s="361">
        <f t="shared" si="301"/>
        <v>0</v>
      </c>
      <c r="CK174" s="361">
        <f t="shared" si="302"/>
        <v>0</v>
      </c>
      <c r="CL174" s="362" t="str">
        <f t="shared" si="303"/>
        <v/>
      </c>
      <c r="CM174" s="361" t="str">
        <f t="shared" si="304"/>
        <v/>
      </c>
      <c r="CN174" s="361" t="str">
        <f t="shared" si="305"/>
        <v/>
      </c>
      <c r="CO174" s="361" t="str">
        <f t="shared" si="306"/>
        <v/>
      </c>
      <c r="CP174" s="363" t="str">
        <f>IF('Marks Entry'!AU176="","",'Marks Entry'!AU176)</f>
        <v/>
      </c>
      <c r="CQ174" s="356" t="str">
        <f>IF('Marks Entry'!AW176="","",'Marks Entry'!AW176)</f>
        <v/>
      </c>
      <c r="CR174" s="356" t="str">
        <f>IF('Marks Entry'!AX176="","",'Marks Entry'!AX176)</f>
        <v/>
      </c>
      <c r="CS174" s="356" t="str">
        <f>IF('Marks Entry'!AY176="","",'Marks Entry'!AY176)</f>
        <v/>
      </c>
      <c r="CT174" s="357" t="str">
        <f t="shared" si="307"/>
        <v/>
      </c>
      <c r="CU174" s="380" t="str">
        <f t="shared" si="308"/>
        <v/>
      </c>
      <c r="CV174" s="356" t="str">
        <f>IF('Marks Entry'!AZ176="","",'Marks Entry'!AZ176)</f>
        <v/>
      </c>
      <c r="CW174" s="356" t="str">
        <f>IF('Marks Entry'!BA176="","",'Marks Entry'!BA176)</f>
        <v/>
      </c>
      <c r="CX174" s="356" t="str">
        <f t="shared" si="309"/>
        <v/>
      </c>
      <c r="CY174" s="380" t="str">
        <f t="shared" si="310"/>
        <v/>
      </c>
      <c r="CZ174" s="377" t="str">
        <f>IF(AND($B174="NSO",$E174=""),"",IF(AND('Marks Entry'!BB176="AB",'Marks Entry'!BC176="AB"),"AB",IF(AND('Marks Entry'!BB176="ML",'Marks Entry'!BC176="ML"),"RE",IF('Marks Entry'!BB176="","",ROUNDUP(('Marks Entry'!BB176+'Marks Entry'!BC176)*30/100,0)))))</f>
        <v/>
      </c>
      <c r="DA174" s="381" t="str">
        <f t="shared" si="311"/>
        <v/>
      </c>
      <c r="DB174" s="361">
        <f t="shared" si="312"/>
        <v>0</v>
      </c>
      <c r="DC174" s="361">
        <f t="shared" si="313"/>
        <v>0</v>
      </c>
      <c r="DD174" s="362" t="str">
        <f t="shared" si="314"/>
        <v/>
      </c>
      <c r="DE174" s="361" t="str">
        <f t="shared" si="315"/>
        <v/>
      </c>
      <c r="DF174" s="361" t="str">
        <f t="shared" si="316"/>
        <v/>
      </c>
      <c r="DG174" s="361" t="str">
        <f t="shared" si="317"/>
        <v/>
      </c>
      <c r="DH174" s="361">
        <f t="shared" si="318"/>
        <v>0</v>
      </c>
      <c r="DI174" s="382" t="str">
        <f t="shared" si="319"/>
        <v/>
      </c>
      <c r="DJ174" s="382" t="str">
        <f t="shared" si="320"/>
        <v/>
      </c>
      <c r="DK174" s="382" t="str">
        <f t="shared" si="321"/>
        <v/>
      </c>
      <c r="DL174" s="382" t="str">
        <f t="shared" si="322"/>
        <v/>
      </c>
      <c r="DM174" s="382" t="str">
        <f t="shared" si="323"/>
        <v/>
      </c>
      <c r="DN174" s="382" t="str">
        <f t="shared" si="324"/>
        <v/>
      </c>
      <c r="DO174" s="365">
        <f t="shared" si="325"/>
        <v>0</v>
      </c>
      <c r="DP174" s="365">
        <f t="shared" si="326"/>
        <v>0</v>
      </c>
      <c r="DQ174" s="365">
        <f t="shared" si="327"/>
        <v>0</v>
      </c>
      <c r="DR174" s="365">
        <f t="shared" si="328"/>
        <v>0</v>
      </c>
      <c r="DS174" s="365">
        <f t="shared" si="329"/>
        <v>0</v>
      </c>
      <c r="DT174" s="383" t="str">
        <f t="shared" si="330"/>
        <v/>
      </c>
      <c r="DU174" s="482" t="str">
        <f>IF('Marks Entry'!BD176="","",'Marks Entry'!BD176)</f>
        <v/>
      </c>
      <c r="DV174" s="482" t="str">
        <f>IF('Marks Entry'!BE176="","",'Marks Entry'!BE176)</f>
        <v/>
      </c>
      <c r="DW174" s="482" t="str">
        <f>IF('Marks Entry'!BF176="","",'Marks Entry'!BF176)</f>
        <v/>
      </c>
      <c r="DX174" s="384" t="str">
        <f t="shared" si="331"/>
        <v/>
      </c>
      <c r="DY174" s="356" t="str">
        <f t="shared" si="332"/>
        <v/>
      </c>
      <c r="DZ174" s="385" t="str">
        <f t="shared" si="333"/>
        <v/>
      </c>
      <c r="EA174" s="356" t="str">
        <f t="shared" si="334"/>
        <v/>
      </c>
      <c r="EB174" s="385" t="str">
        <f t="shared" si="335"/>
        <v/>
      </c>
      <c r="EC174" s="356" t="str">
        <f t="shared" si="336"/>
        <v/>
      </c>
      <c r="ED174" s="356" t="str">
        <f t="shared" si="337"/>
        <v/>
      </c>
      <c r="EE174" s="356" t="str">
        <f t="shared" si="338"/>
        <v/>
      </c>
      <c r="EF174" s="386" t="str">
        <f t="shared" si="339"/>
        <v/>
      </c>
      <c r="EG174" s="385" t="str">
        <f t="shared" si="340"/>
        <v/>
      </c>
      <c r="EH174" s="356" t="str">
        <f t="shared" si="341"/>
        <v/>
      </c>
      <c r="EI174" s="356" t="str">
        <f t="shared" si="342"/>
        <v/>
      </c>
      <c r="EJ174" s="356" t="str">
        <f t="shared" si="343"/>
        <v/>
      </c>
      <c r="EK174" s="356" t="str">
        <f t="shared" si="344"/>
        <v/>
      </c>
      <c r="EL174" s="385" t="str">
        <f t="shared" si="345"/>
        <v/>
      </c>
      <c r="EM174" s="356" t="str">
        <f t="shared" si="346"/>
        <v/>
      </c>
      <c r="EN174" s="356" t="str">
        <f t="shared" si="347"/>
        <v/>
      </c>
      <c r="EO174" s="356" t="str">
        <f t="shared" si="348"/>
        <v/>
      </c>
      <c r="EP174" s="356" t="str">
        <f t="shared" si="349"/>
        <v/>
      </c>
      <c r="EQ174" s="385" t="str">
        <f t="shared" si="350"/>
        <v/>
      </c>
      <c r="ER174" s="356" t="str">
        <f t="shared" si="351"/>
        <v/>
      </c>
      <c r="ES174" s="356" t="str">
        <f t="shared" si="352"/>
        <v/>
      </c>
      <c r="ET174" s="356" t="str">
        <f t="shared" si="353"/>
        <v/>
      </c>
      <c r="EU174" s="356" t="str">
        <f t="shared" si="354"/>
        <v/>
      </c>
      <c r="EV174" s="385" t="str">
        <f t="shared" si="355"/>
        <v/>
      </c>
      <c r="EW174" s="385" t="str">
        <f t="shared" si="356"/>
        <v/>
      </c>
      <c r="EX174" s="387" t="str">
        <f>IF('Student DATA Entry'!I171="","",'Student DATA Entry'!I171)</f>
        <v/>
      </c>
      <c r="EY174" s="388" t="str">
        <f>IF('Student DATA Entry'!J171="","",'Student DATA Entry'!J171)</f>
        <v/>
      </c>
      <c r="EZ174" s="373" t="str">
        <f t="shared" si="357"/>
        <v xml:space="preserve">      </v>
      </c>
      <c r="FA174" s="373" t="str">
        <f t="shared" si="358"/>
        <v xml:space="preserve">      </v>
      </c>
      <c r="FB174" s="373" t="str">
        <f t="shared" si="359"/>
        <v xml:space="preserve">      </v>
      </c>
      <c r="FC174" s="373" t="str">
        <f t="shared" si="360"/>
        <v xml:space="preserve">              </v>
      </c>
      <c r="FD174" s="373" t="str">
        <f t="shared" si="361"/>
        <v xml:space="preserve"> </v>
      </c>
      <c r="FE174" s="484" t="str">
        <f t="shared" si="362"/>
        <v/>
      </c>
      <c r="FF174" s="390" t="str">
        <f t="shared" si="363"/>
        <v/>
      </c>
      <c r="FG174" s="483" t="str">
        <f t="shared" si="364"/>
        <v/>
      </c>
      <c r="FH174" s="392" t="str">
        <f t="shared" si="253"/>
        <v/>
      </c>
      <c r="FI174" s="482" t="str">
        <f t="shared" si="365"/>
        <v/>
      </c>
    </row>
    <row r="175" spans="1:165" s="393" customFormat="1" ht="22" customHeight="1">
      <c r="A175" s="375">
        <v>170</v>
      </c>
      <c r="B175" s="376" t="str">
        <f>IF('Marks Entry'!B177="","",VALUE('Marks Entry'!B177))</f>
        <v/>
      </c>
      <c r="C175" s="377" t="str">
        <f>IF('Marks Entry'!C177="","",'Marks Entry'!C177)</f>
        <v/>
      </c>
      <c r="D175" s="378" t="str">
        <f>IF('Marks Entry'!D177="","",'Marks Entry'!D177)</f>
        <v/>
      </c>
      <c r="E175" s="379" t="str">
        <f>IF('Marks Entry'!E177="","",'Marks Entry'!E177)</f>
        <v/>
      </c>
      <c r="F175" s="379" t="str">
        <f>IF('Marks Entry'!F177="","",'Marks Entry'!F177)</f>
        <v/>
      </c>
      <c r="G175" s="379" t="str">
        <f>IF('Marks Entry'!G177="","",'Marks Entry'!G177)</f>
        <v/>
      </c>
      <c r="H175" s="356" t="str">
        <f>IF('Marks Entry'!H177="","",'Marks Entry'!H177)</f>
        <v/>
      </c>
      <c r="I175" s="356" t="str">
        <f>IF('Marks Entry'!I177="","",'Marks Entry'!I177)</f>
        <v/>
      </c>
      <c r="J175" s="356" t="str">
        <f>IF('Marks Entry'!J177="","",'Marks Entry'!J177)</f>
        <v/>
      </c>
      <c r="K175" s="356" t="str">
        <f>IF('Marks Entry'!K177="","",'Marks Entry'!K177)</f>
        <v/>
      </c>
      <c r="L175" s="356" t="str">
        <f>IF('Marks Entry'!L177="","",'Marks Entry'!L177)</f>
        <v/>
      </c>
      <c r="M175" s="357" t="str">
        <f t="shared" si="254"/>
        <v/>
      </c>
      <c r="N175" s="380" t="str">
        <f t="shared" si="255"/>
        <v/>
      </c>
      <c r="O175" s="356" t="str">
        <f>IF('Marks Entry'!M177="","",'Marks Entry'!M177)</f>
        <v/>
      </c>
      <c r="P175" s="380" t="str">
        <f t="shared" si="256"/>
        <v/>
      </c>
      <c r="Q175" s="377" t="str">
        <f>IF(AND($B175="NSO",$E175="",O175=""),"",IF(AND('Marks Entry'!N177="AB"),"AB",IF(AND('Marks Entry'!N177="ML"),"RE",IF('Marks Entry'!N177="","",ROUNDUP('Marks Entry'!N177*30/100,0)))))</f>
        <v/>
      </c>
      <c r="R175" s="381" t="str">
        <f t="shared" si="257"/>
        <v/>
      </c>
      <c r="S175" s="361">
        <f t="shared" si="258"/>
        <v>0</v>
      </c>
      <c r="T175" s="361">
        <f t="shared" si="259"/>
        <v>0</v>
      </c>
      <c r="U175" s="362" t="str">
        <f t="shared" si="260"/>
        <v/>
      </c>
      <c r="V175" s="361" t="str">
        <f t="shared" si="261"/>
        <v/>
      </c>
      <c r="W175" s="361" t="str">
        <f t="shared" si="262"/>
        <v/>
      </c>
      <c r="X175" s="361" t="str">
        <f t="shared" si="263"/>
        <v/>
      </c>
      <c r="Y175" s="356" t="str">
        <f>IF('Marks Entry'!O177="","",'Marks Entry'!O177)</f>
        <v/>
      </c>
      <c r="Z175" s="356" t="str">
        <f>IF('Marks Entry'!P177="","",'Marks Entry'!P177)</f>
        <v/>
      </c>
      <c r="AA175" s="356" t="str">
        <f>IF('Marks Entry'!Q177="","",'Marks Entry'!Q177)</f>
        <v/>
      </c>
      <c r="AB175" s="357" t="str">
        <f t="shared" si="264"/>
        <v/>
      </c>
      <c r="AC175" s="380" t="str">
        <f t="shared" si="265"/>
        <v/>
      </c>
      <c r="AD175" s="356" t="str">
        <f>IF('Marks Entry'!R177="","",'Marks Entry'!R177)</f>
        <v/>
      </c>
      <c r="AE175" s="380" t="str">
        <f t="shared" si="266"/>
        <v/>
      </c>
      <c r="AF175" s="377" t="str">
        <f>IF(AND($B175="NSO",$E175=""),"",IF(AND('Marks Entry'!S177="AB"),"AB",IF(AND('Marks Entry'!S177="ML"),"RE",IF('Marks Entry'!S177="","",ROUNDUP('Marks Entry'!S177*30/100,0)))))</f>
        <v/>
      </c>
      <c r="AG175" s="381" t="str">
        <f t="shared" si="267"/>
        <v/>
      </c>
      <c r="AH175" s="361">
        <f t="shared" si="268"/>
        <v>0</v>
      </c>
      <c r="AI175" s="361">
        <f t="shared" si="269"/>
        <v>0</v>
      </c>
      <c r="AJ175" s="362" t="str">
        <f t="shared" si="270"/>
        <v/>
      </c>
      <c r="AK175" s="361" t="str">
        <f t="shared" si="271"/>
        <v/>
      </c>
      <c r="AL175" s="361" t="str">
        <f t="shared" si="272"/>
        <v/>
      </c>
      <c r="AM175" s="361" t="str">
        <f t="shared" si="273"/>
        <v/>
      </c>
      <c r="AN175" s="363" t="str">
        <f>IF('Marks Entry'!T177="","",'Marks Entry'!T177)</f>
        <v/>
      </c>
      <c r="AO175" s="356" t="str">
        <f>IF('Marks Entry'!V177="","",'Marks Entry'!V177)</f>
        <v/>
      </c>
      <c r="AP175" s="356" t="str">
        <f>IF('Marks Entry'!W177="","",'Marks Entry'!W177)</f>
        <v/>
      </c>
      <c r="AQ175" s="356" t="str">
        <f>IF('Marks Entry'!X177="","",'Marks Entry'!X177)</f>
        <v/>
      </c>
      <c r="AR175" s="357" t="str">
        <f t="shared" si="274"/>
        <v/>
      </c>
      <c r="AS175" s="380" t="str">
        <f t="shared" si="275"/>
        <v/>
      </c>
      <c r="AT175" s="356" t="str">
        <f>IF('Marks Entry'!Y177="","",'Marks Entry'!Y177)</f>
        <v/>
      </c>
      <c r="AU175" s="356" t="str">
        <f>IF('Marks Entry'!Z177="","",'Marks Entry'!Z177)</f>
        <v/>
      </c>
      <c r="AV175" s="356" t="str">
        <f t="shared" si="276"/>
        <v/>
      </c>
      <c r="AW175" s="380" t="str">
        <f t="shared" si="277"/>
        <v/>
      </c>
      <c r="AX175" s="377" t="str">
        <f>IF(AND($B175="NSO",$E175=""),"",IF(AND('Marks Entry'!AA177="AB",'Marks Entry'!AB177="AB"),"AB",IF(AND('Marks Entry'!AA177="ML",'Marks Entry'!AB177="ML"),"RE",IF('Marks Entry'!AA177="","",ROUNDUP(('Marks Entry'!AA177+'Marks Entry'!AB177)*30/100,0)))))</f>
        <v/>
      </c>
      <c r="AY175" s="381" t="str">
        <f t="shared" si="278"/>
        <v/>
      </c>
      <c r="AZ175" s="361">
        <f t="shared" si="279"/>
        <v>0</v>
      </c>
      <c r="BA175" s="361">
        <f t="shared" si="280"/>
        <v>0</v>
      </c>
      <c r="BB175" s="362" t="str">
        <f t="shared" si="281"/>
        <v/>
      </c>
      <c r="BC175" s="361" t="str">
        <f t="shared" si="282"/>
        <v/>
      </c>
      <c r="BD175" s="361" t="str">
        <f t="shared" si="283"/>
        <v/>
      </c>
      <c r="BE175" s="361" t="str">
        <f t="shared" si="284"/>
        <v/>
      </c>
      <c r="BF175" s="363" t="str">
        <f>IF('Marks Entry'!AC177="","",'Marks Entry'!AC177)</f>
        <v/>
      </c>
      <c r="BG175" s="356" t="str">
        <f>IF('Marks Entry'!AE177="","",'Marks Entry'!AE177)</f>
        <v/>
      </c>
      <c r="BH175" s="356" t="str">
        <f>IF('Marks Entry'!AF177="","",'Marks Entry'!AF177)</f>
        <v/>
      </c>
      <c r="BI175" s="356" t="str">
        <f>IF('Marks Entry'!AG177="","",'Marks Entry'!AG177)</f>
        <v/>
      </c>
      <c r="BJ175" s="357" t="str">
        <f t="shared" si="285"/>
        <v/>
      </c>
      <c r="BK175" s="380" t="str">
        <f t="shared" si="286"/>
        <v/>
      </c>
      <c r="BL175" s="356" t="str">
        <f>IF('Marks Entry'!AH177="","",'Marks Entry'!AH177)</f>
        <v/>
      </c>
      <c r="BM175" s="356" t="str">
        <f>IF('Marks Entry'!AI177="","",'Marks Entry'!AI177)</f>
        <v/>
      </c>
      <c r="BN175" s="356" t="str">
        <f t="shared" si="287"/>
        <v/>
      </c>
      <c r="BO175" s="380" t="str">
        <f t="shared" si="288"/>
        <v/>
      </c>
      <c r="BP175" s="377" t="str">
        <f>IF(AND($B175="NSO",$E175=""),"",IF(AND('Marks Entry'!AJ177="AB",'Marks Entry'!AK177="AB"),"AB",IF(AND('Marks Entry'!AJ177="ML",'Marks Entry'!AK177="ML"),"RE",IF('Marks Entry'!AJ177="","",ROUNDUP(('Marks Entry'!AJ177+'Marks Entry'!AK177)*30/100,0)))))</f>
        <v/>
      </c>
      <c r="BQ175" s="381" t="str">
        <f t="shared" si="289"/>
        <v/>
      </c>
      <c r="BR175" s="361">
        <f t="shared" si="290"/>
        <v>0</v>
      </c>
      <c r="BS175" s="361">
        <f t="shared" si="291"/>
        <v>0</v>
      </c>
      <c r="BT175" s="362" t="str">
        <f t="shared" si="292"/>
        <v/>
      </c>
      <c r="BU175" s="361" t="str">
        <f t="shared" si="293"/>
        <v/>
      </c>
      <c r="BV175" s="361" t="str">
        <f t="shared" si="294"/>
        <v/>
      </c>
      <c r="BW175" s="361" t="str">
        <f t="shared" si="295"/>
        <v/>
      </c>
      <c r="BX175" s="363" t="str">
        <f>IF('Marks Entry'!AL177="","",'Marks Entry'!AL177)</f>
        <v/>
      </c>
      <c r="BY175" s="356" t="str">
        <f>IF('Marks Entry'!AN177="","",'Marks Entry'!AN177)</f>
        <v/>
      </c>
      <c r="BZ175" s="356" t="str">
        <f>IF('Marks Entry'!AO177="","",'Marks Entry'!AO177)</f>
        <v/>
      </c>
      <c r="CA175" s="356" t="str">
        <f>IF('Marks Entry'!AP177="","",'Marks Entry'!AP177)</f>
        <v/>
      </c>
      <c r="CB175" s="357" t="str">
        <f t="shared" si="296"/>
        <v/>
      </c>
      <c r="CC175" s="380" t="str">
        <f t="shared" si="297"/>
        <v/>
      </c>
      <c r="CD175" s="356" t="str">
        <f>IF('Marks Entry'!AQ177="","",'Marks Entry'!AQ177)</f>
        <v/>
      </c>
      <c r="CE175" s="356" t="str">
        <f>IF('Marks Entry'!AR177="","",'Marks Entry'!AR177)</f>
        <v/>
      </c>
      <c r="CF175" s="356" t="str">
        <f t="shared" si="298"/>
        <v/>
      </c>
      <c r="CG175" s="380" t="str">
        <f t="shared" si="299"/>
        <v/>
      </c>
      <c r="CH175" s="377" t="str">
        <f>IF(AND($B175="NSO",$E175=""),"",IF(AND('Marks Entry'!AS177="AB",'Marks Entry'!AT177="AB"),"AB",IF(AND('Marks Entry'!AS177="ML",'Marks Entry'!AT177="ML"),"RE",IF('Marks Entry'!AS177="","",ROUNDUP(('Marks Entry'!AS177+'Marks Entry'!AT177)*30/100,0)))))</f>
        <v/>
      </c>
      <c r="CI175" s="381" t="str">
        <f t="shared" si="300"/>
        <v/>
      </c>
      <c r="CJ175" s="361">
        <f t="shared" si="301"/>
        <v>0</v>
      </c>
      <c r="CK175" s="361">
        <f t="shared" si="302"/>
        <v>0</v>
      </c>
      <c r="CL175" s="362" t="str">
        <f t="shared" si="303"/>
        <v/>
      </c>
      <c r="CM175" s="361" t="str">
        <f t="shared" si="304"/>
        <v/>
      </c>
      <c r="CN175" s="361" t="str">
        <f t="shared" si="305"/>
        <v/>
      </c>
      <c r="CO175" s="361" t="str">
        <f t="shared" si="306"/>
        <v/>
      </c>
      <c r="CP175" s="363" t="str">
        <f>IF('Marks Entry'!AU177="","",'Marks Entry'!AU177)</f>
        <v/>
      </c>
      <c r="CQ175" s="356" t="str">
        <f>IF('Marks Entry'!AW177="","",'Marks Entry'!AW177)</f>
        <v/>
      </c>
      <c r="CR175" s="356" t="str">
        <f>IF('Marks Entry'!AX177="","",'Marks Entry'!AX177)</f>
        <v/>
      </c>
      <c r="CS175" s="356" t="str">
        <f>IF('Marks Entry'!AY177="","",'Marks Entry'!AY177)</f>
        <v/>
      </c>
      <c r="CT175" s="357" t="str">
        <f t="shared" si="307"/>
        <v/>
      </c>
      <c r="CU175" s="380" t="str">
        <f t="shared" si="308"/>
        <v/>
      </c>
      <c r="CV175" s="356" t="str">
        <f>IF('Marks Entry'!AZ177="","",'Marks Entry'!AZ177)</f>
        <v/>
      </c>
      <c r="CW175" s="356" t="str">
        <f>IF('Marks Entry'!BA177="","",'Marks Entry'!BA177)</f>
        <v/>
      </c>
      <c r="CX175" s="356" t="str">
        <f t="shared" si="309"/>
        <v/>
      </c>
      <c r="CY175" s="380" t="str">
        <f t="shared" si="310"/>
        <v/>
      </c>
      <c r="CZ175" s="377" t="str">
        <f>IF(AND($B175="NSO",$E175=""),"",IF(AND('Marks Entry'!BB177="AB",'Marks Entry'!BC177="AB"),"AB",IF(AND('Marks Entry'!BB177="ML",'Marks Entry'!BC177="ML"),"RE",IF('Marks Entry'!BB177="","",ROUNDUP(('Marks Entry'!BB177+'Marks Entry'!BC177)*30/100,0)))))</f>
        <v/>
      </c>
      <c r="DA175" s="381" t="str">
        <f t="shared" si="311"/>
        <v/>
      </c>
      <c r="DB175" s="361">
        <f t="shared" si="312"/>
        <v>0</v>
      </c>
      <c r="DC175" s="361">
        <f t="shared" si="313"/>
        <v>0</v>
      </c>
      <c r="DD175" s="362" t="str">
        <f t="shared" si="314"/>
        <v/>
      </c>
      <c r="DE175" s="361" t="str">
        <f t="shared" si="315"/>
        <v/>
      </c>
      <c r="DF175" s="361" t="str">
        <f t="shared" si="316"/>
        <v/>
      </c>
      <c r="DG175" s="361" t="str">
        <f t="shared" si="317"/>
        <v/>
      </c>
      <c r="DH175" s="361">
        <f t="shared" si="318"/>
        <v>0</v>
      </c>
      <c r="DI175" s="382" t="str">
        <f t="shared" si="319"/>
        <v/>
      </c>
      <c r="DJ175" s="382" t="str">
        <f t="shared" si="320"/>
        <v/>
      </c>
      <c r="DK175" s="382" t="str">
        <f t="shared" si="321"/>
        <v/>
      </c>
      <c r="DL175" s="382" t="str">
        <f t="shared" si="322"/>
        <v/>
      </c>
      <c r="DM175" s="382" t="str">
        <f t="shared" si="323"/>
        <v/>
      </c>
      <c r="DN175" s="382" t="str">
        <f t="shared" si="324"/>
        <v/>
      </c>
      <c r="DO175" s="365">
        <f t="shared" si="325"/>
        <v>0</v>
      </c>
      <c r="DP175" s="365">
        <f t="shared" si="326"/>
        <v>0</v>
      </c>
      <c r="DQ175" s="365">
        <f t="shared" si="327"/>
        <v>0</v>
      </c>
      <c r="DR175" s="365">
        <f t="shared" si="328"/>
        <v>0</v>
      </c>
      <c r="DS175" s="365">
        <f t="shared" si="329"/>
        <v>0</v>
      </c>
      <c r="DT175" s="383" t="str">
        <f t="shared" si="330"/>
        <v/>
      </c>
      <c r="DU175" s="482" t="str">
        <f>IF('Marks Entry'!BD177="","",'Marks Entry'!BD177)</f>
        <v/>
      </c>
      <c r="DV175" s="482" t="str">
        <f>IF('Marks Entry'!BE177="","",'Marks Entry'!BE177)</f>
        <v/>
      </c>
      <c r="DW175" s="482" t="str">
        <f>IF('Marks Entry'!BF177="","",'Marks Entry'!BF177)</f>
        <v/>
      </c>
      <c r="DX175" s="384" t="str">
        <f t="shared" si="331"/>
        <v/>
      </c>
      <c r="DY175" s="356" t="str">
        <f t="shared" si="332"/>
        <v/>
      </c>
      <c r="DZ175" s="385" t="str">
        <f t="shared" si="333"/>
        <v/>
      </c>
      <c r="EA175" s="356" t="str">
        <f t="shared" si="334"/>
        <v/>
      </c>
      <c r="EB175" s="385" t="str">
        <f t="shared" si="335"/>
        <v/>
      </c>
      <c r="EC175" s="356" t="str">
        <f t="shared" si="336"/>
        <v/>
      </c>
      <c r="ED175" s="356" t="str">
        <f t="shared" si="337"/>
        <v/>
      </c>
      <c r="EE175" s="356" t="str">
        <f t="shared" si="338"/>
        <v/>
      </c>
      <c r="EF175" s="386" t="str">
        <f t="shared" si="339"/>
        <v/>
      </c>
      <c r="EG175" s="385" t="str">
        <f t="shared" si="340"/>
        <v/>
      </c>
      <c r="EH175" s="356" t="str">
        <f t="shared" si="341"/>
        <v/>
      </c>
      <c r="EI175" s="356" t="str">
        <f t="shared" si="342"/>
        <v/>
      </c>
      <c r="EJ175" s="356" t="str">
        <f t="shared" si="343"/>
        <v/>
      </c>
      <c r="EK175" s="356" t="str">
        <f t="shared" si="344"/>
        <v/>
      </c>
      <c r="EL175" s="385" t="str">
        <f t="shared" si="345"/>
        <v/>
      </c>
      <c r="EM175" s="356" t="str">
        <f t="shared" si="346"/>
        <v/>
      </c>
      <c r="EN175" s="356" t="str">
        <f t="shared" si="347"/>
        <v/>
      </c>
      <c r="EO175" s="356" t="str">
        <f t="shared" si="348"/>
        <v/>
      </c>
      <c r="EP175" s="356" t="str">
        <f t="shared" si="349"/>
        <v/>
      </c>
      <c r="EQ175" s="385" t="str">
        <f t="shared" si="350"/>
        <v/>
      </c>
      <c r="ER175" s="356" t="str">
        <f t="shared" si="351"/>
        <v/>
      </c>
      <c r="ES175" s="356" t="str">
        <f t="shared" si="352"/>
        <v/>
      </c>
      <c r="ET175" s="356" t="str">
        <f t="shared" si="353"/>
        <v/>
      </c>
      <c r="EU175" s="356" t="str">
        <f t="shared" si="354"/>
        <v/>
      </c>
      <c r="EV175" s="385" t="str">
        <f t="shared" si="355"/>
        <v/>
      </c>
      <c r="EW175" s="385" t="str">
        <f t="shared" si="356"/>
        <v/>
      </c>
      <c r="EX175" s="387" t="str">
        <f>IF('Student DATA Entry'!I172="","",'Student DATA Entry'!I172)</f>
        <v/>
      </c>
      <c r="EY175" s="388" t="str">
        <f>IF('Student DATA Entry'!J172="","",'Student DATA Entry'!J172)</f>
        <v/>
      </c>
      <c r="EZ175" s="373" t="str">
        <f t="shared" si="357"/>
        <v xml:space="preserve">      </v>
      </c>
      <c r="FA175" s="373" t="str">
        <f t="shared" si="358"/>
        <v xml:space="preserve">      </v>
      </c>
      <c r="FB175" s="373" t="str">
        <f t="shared" si="359"/>
        <v xml:space="preserve">      </v>
      </c>
      <c r="FC175" s="373" t="str">
        <f t="shared" si="360"/>
        <v xml:space="preserve">              </v>
      </c>
      <c r="FD175" s="373" t="str">
        <f t="shared" si="361"/>
        <v xml:space="preserve"> </v>
      </c>
      <c r="FE175" s="484" t="str">
        <f t="shared" si="362"/>
        <v/>
      </c>
      <c r="FF175" s="390" t="str">
        <f t="shared" si="363"/>
        <v/>
      </c>
      <c r="FG175" s="483" t="str">
        <f t="shared" si="364"/>
        <v/>
      </c>
      <c r="FH175" s="392" t="str">
        <f t="shared" si="253"/>
        <v/>
      </c>
      <c r="FI175" s="482" t="str">
        <f t="shared" si="365"/>
        <v/>
      </c>
    </row>
    <row r="176" spans="1:165" s="393" customFormat="1" ht="22" customHeight="1">
      <c r="A176" s="375">
        <v>171</v>
      </c>
      <c r="B176" s="376" t="str">
        <f>IF('Marks Entry'!B178="","",VALUE('Marks Entry'!B178))</f>
        <v/>
      </c>
      <c r="C176" s="377" t="str">
        <f>IF('Marks Entry'!C178="","",'Marks Entry'!C178)</f>
        <v/>
      </c>
      <c r="D176" s="378" t="str">
        <f>IF('Marks Entry'!D178="","",'Marks Entry'!D178)</f>
        <v/>
      </c>
      <c r="E176" s="379" t="str">
        <f>IF('Marks Entry'!E178="","",'Marks Entry'!E178)</f>
        <v/>
      </c>
      <c r="F176" s="379" t="str">
        <f>IF('Marks Entry'!F178="","",'Marks Entry'!F178)</f>
        <v/>
      </c>
      <c r="G176" s="379" t="str">
        <f>IF('Marks Entry'!G178="","",'Marks Entry'!G178)</f>
        <v/>
      </c>
      <c r="H176" s="356" t="str">
        <f>IF('Marks Entry'!H178="","",'Marks Entry'!H178)</f>
        <v/>
      </c>
      <c r="I176" s="356" t="str">
        <f>IF('Marks Entry'!I178="","",'Marks Entry'!I178)</f>
        <v/>
      </c>
      <c r="J176" s="356" t="str">
        <f>IF('Marks Entry'!J178="","",'Marks Entry'!J178)</f>
        <v/>
      </c>
      <c r="K176" s="356" t="str">
        <f>IF('Marks Entry'!K178="","",'Marks Entry'!K178)</f>
        <v/>
      </c>
      <c r="L176" s="356" t="str">
        <f>IF('Marks Entry'!L178="","",'Marks Entry'!L178)</f>
        <v/>
      </c>
      <c r="M176" s="357" t="str">
        <f t="shared" si="254"/>
        <v/>
      </c>
      <c r="N176" s="380" t="str">
        <f t="shared" si="255"/>
        <v/>
      </c>
      <c r="O176" s="356" t="str">
        <f>IF('Marks Entry'!M178="","",'Marks Entry'!M178)</f>
        <v/>
      </c>
      <c r="P176" s="380" t="str">
        <f t="shared" si="256"/>
        <v/>
      </c>
      <c r="Q176" s="377" t="str">
        <f>IF(AND($B176="NSO",$E176="",O176=""),"",IF(AND('Marks Entry'!N178="AB"),"AB",IF(AND('Marks Entry'!N178="ML"),"RE",IF('Marks Entry'!N178="","",ROUNDUP('Marks Entry'!N178*30/100,0)))))</f>
        <v/>
      </c>
      <c r="R176" s="381" t="str">
        <f t="shared" si="257"/>
        <v/>
      </c>
      <c r="S176" s="361">
        <f t="shared" si="258"/>
        <v>0</v>
      </c>
      <c r="T176" s="361">
        <f t="shared" si="259"/>
        <v>0</v>
      </c>
      <c r="U176" s="362" t="str">
        <f t="shared" si="260"/>
        <v/>
      </c>
      <c r="V176" s="361" t="str">
        <f t="shared" si="261"/>
        <v/>
      </c>
      <c r="W176" s="361" t="str">
        <f t="shared" si="262"/>
        <v/>
      </c>
      <c r="X176" s="361" t="str">
        <f t="shared" si="263"/>
        <v/>
      </c>
      <c r="Y176" s="356" t="str">
        <f>IF('Marks Entry'!O178="","",'Marks Entry'!O178)</f>
        <v/>
      </c>
      <c r="Z176" s="356" t="str">
        <f>IF('Marks Entry'!P178="","",'Marks Entry'!P178)</f>
        <v/>
      </c>
      <c r="AA176" s="356" t="str">
        <f>IF('Marks Entry'!Q178="","",'Marks Entry'!Q178)</f>
        <v/>
      </c>
      <c r="AB176" s="357" t="str">
        <f t="shared" si="264"/>
        <v/>
      </c>
      <c r="AC176" s="380" t="str">
        <f t="shared" si="265"/>
        <v/>
      </c>
      <c r="AD176" s="356" t="str">
        <f>IF('Marks Entry'!R178="","",'Marks Entry'!R178)</f>
        <v/>
      </c>
      <c r="AE176" s="380" t="str">
        <f t="shared" si="266"/>
        <v/>
      </c>
      <c r="AF176" s="377" t="str">
        <f>IF(AND($B176="NSO",$E176=""),"",IF(AND('Marks Entry'!S178="AB"),"AB",IF(AND('Marks Entry'!S178="ML"),"RE",IF('Marks Entry'!S178="","",ROUNDUP('Marks Entry'!S178*30/100,0)))))</f>
        <v/>
      </c>
      <c r="AG176" s="381" t="str">
        <f t="shared" si="267"/>
        <v/>
      </c>
      <c r="AH176" s="361">
        <f t="shared" si="268"/>
        <v>0</v>
      </c>
      <c r="AI176" s="361">
        <f t="shared" si="269"/>
        <v>0</v>
      </c>
      <c r="AJ176" s="362" t="str">
        <f t="shared" si="270"/>
        <v/>
      </c>
      <c r="AK176" s="361" t="str">
        <f t="shared" si="271"/>
        <v/>
      </c>
      <c r="AL176" s="361" t="str">
        <f t="shared" si="272"/>
        <v/>
      </c>
      <c r="AM176" s="361" t="str">
        <f t="shared" si="273"/>
        <v/>
      </c>
      <c r="AN176" s="363" t="str">
        <f>IF('Marks Entry'!T178="","",'Marks Entry'!T178)</f>
        <v/>
      </c>
      <c r="AO176" s="356" t="str">
        <f>IF('Marks Entry'!V178="","",'Marks Entry'!V178)</f>
        <v/>
      </c>
      <c r="AP176" s="356" t="str">
        <f>IF('Marks Entry'!W178="","",'Marks Entry'!W178)</f>
        <v/>
      </c>
      <c r="AQ176" s="356" t="str">
        <f>IF('Marks Entry'!X178="","",'Marks Entry'!X178)</f>
        <v/>
      </c>
      <c r="AR176" s="357" t="str">
        <f t="shared" si="274"/>
        <v/>
      </c>
      <c r="AS176" s="380" t="str">
        <f t="shared" si="275"/>
        <v/>
      </c>
      <c r="AT176" s="356" t="str">
        <f>IF('Marks Entry'!Y178="","",'Marks Entry'!Y178)</f>
        <v/>
      </c>
      <c r="AU176" s="356" t="str">
        <f>IF('Marks Entry'!Z178="","",'Marks Entry'!Z178)</f>
        <v/>
      </c>
      <c r="AV176" s="356" t="str">
        <f t="shared" si="276"/>
        <v/>
      </c>
      <c r="AW176" s="380" t="str">
        <f t="shared" si="277"/>
        <v/>
      </c>
      <c r="AX176" s="377" t="str">
        <f>IF(AND($B176="NSO",$E176=""),"",IF(AND('Marks Entry'!AA178="AB",'Marks Entry'!AB178="AB"),"AB",IF(AND('Marks Entry'!AA178="ML",'Marks Entry'!AB178="ML"),"RE",IF('Marks Entry'!AA178="","",ROUNDUP(('Marks Entry'!AA178+'Marks Entry'!AB178)*30/100,0)))))</f>
        <v/>
      </c>
      <c r="AY176" s="381" t="str">
        <f t="shared" si="278"/>
        <v/>
      </c>
      <c r="AZ176" s="361">
        <f t="shared" si="279"/>
        <v>0</v>
      </c>
      <c r="BA176" s="361">
        <f t="shared" si="280"/>
        <v>0</v>
      </c>
      <c r="BB176" s="362" t="str">
        <f t="shared" si="281"/>
        <v/>
      </c>
      <c r="BC176" s="361" t="str">
        <f t="shared" si="282"/>
        <v/>
      </c>
      <c r="BD176" s="361" t="str">
        <f t="shared" si="283"/>
        <v/>
      </c>
      <c r="BE176" s="361" t="str">
        <f t="shared" si="284"/>
        <v/>
      </c>
      <c r="BF176" s="363" t="str">
        <f>IF('Marks Entry'!AC178="","",'Marks Entry'!AC178)</f>
        <v/>
      </c>
      <c r="BG176" s="356" t="str">
        <f>IF('Marks Entry'!AE178="","",'Marks Entry'!AE178)</f>
        <v/>
      </c>
      <c r="BH176" s="356" t="str">
        <f>IF('Marks Entry'!AF178="","",'Marks Entry'!AF178)</f>
        <v/>
      </c>
      <c r="BI176" s="356" t="str">
        <f>IF('Marks Entry'!AG178="","",'Marks Entry'!AG178)</f>
        <v/>
      </c>
      <c r="BJ176" s="357" t="str">
        <f t="shared" si="285"/>
        <v/>
      </c>
      <c r="BK176" s="380" t="str">
        <f t="shared" si="286"/>
        <v/>
      </c>
      <c r="BL176" s="356" t="str">
        <f>IF('Marks Entry'!AH178="","",'Marks Entry'!AH178)</f>
        <v/>
      </c>
      <c r="BM176" s="356" t="str">
        <f>IF('Marks Entry'!AI178="","",'Marks Entry'!AI178)</f>
        <v/>
      </c>
      <c r="BN176" s="356" t="str">
        <f t="shared" si="287"/>
        <v/>
      </c>
      <c r="BO176" s="380" t="str">
        <f t="shared" si="288"/>
        <v/>
      </c>
      <c r="BP176" s="377" t="str">
        <f>IF(AND($B176="NSO",$E176=""),"",IF(AND('Marks Entry'!AJ178="AB",'Marks Entry'!AK178="AB"),"AB",IF(AND('Marks Entry'!AJ178="ML",'Marks Entry'!AK178="ML"),"RE",IF('Marks Entry'!AJ178="","",ROUNDUP(('Marks Entry'!AJ178+'Marks Entry'!AK178)*30/100,0)))))</f>
        <v/>
      </c>
      <c r="BQ176" s="381" t="str">
        <f t="shared" si="289"/>
        <v/>
      </c>
      <c r="BR176" s="361">
        <f t="shared" si="290"/>
        <v>0</v>
      </c>
      <c r="BS176" s="361">
        <f t="shared" si="291"/>
        <v>0</v>
      </c>
      <c r="BT176" s="362" t="str">
        <f t="shared" si="292"/>
        <v/>
      </c>
      <c r="BU176" s="361" t="str">
        <f t="shared" si="293"/>
        <v/>
      </c>
      <c r="BV176" s="361" t="str">
        <f t="shared" si="294"/>
        <v/>
      </c>
      <c r="BW176" s="361" t="str">
        <f t="shared" si="295"/>
        <v/>
      </c>
      <c r="BX176" s="363" t="str">
        <f>IF('Marks Entry'!AL178="","",'Marks Entry'!AL178)</f>
        <v/>
      </c>
      <c r="BY176" s="356" t="str">
        <f>IF('Marks Entry'!AN178="","",'Marks Entry'!AN178)</f>
        <v/>
      </c>
      <c r="BZ176" s="356" t="str">
        <f>IF('Marks Entry'!AO178="","",'Marks Entry'!AO178)</f>
        <v/>
      </c>
      <c r="CA176" s="356" t="str">
        <f>IF('Marks Entry'!AP178="","",'Marks Entry'!AP178)</f>
        <v/>
      </c>
      <c r="CB176" s="357" t="str">
        <f t="shared" si="296"/>
        <v/>
      </c>
      <c r="CC176" s="380" t="str">
        <f t="shared" si="297"/>
        <v/>
      </c>
      <c r="CD176" s="356" t="str">
        <f>IF('Marks Entry'!AQ178="","",'Marks Entry'!AQ178)</f>
        <v/>
      </c>
      <c r="CE176" s="356" t="str">
        <f>IF('Marks Entry'!AR178="","",'Marks Entry'!AR178)</f>
        <v/>
      </c>
      <c r="CF176" s="356" t="str">
        <f t="shared" si="298"/>
        <v/>
      </c>
      <c r="CG176" s="380" t="str">
        <f t="shared" si="299"/>
        <v/>
      </c>
      <c r="CH176" s="377" t="str">
        <f>IF(AND($B176="NSO",$E176=""),"",IF(AND('Marks Entry'!AS178="AB",'Marks Entry'!AT178="AB"),"AB",IF(AND('Marks Entry'!AS178="ML",'Marks Entry'!AT178="ML"),"RE",IF('Marks Entry'!AS178="","",ROUNDUP(('Marks Entry'!AS178+'Marks Entry'!AT178)*30/100,0)))))</f>
        <v/>
      </c>
      <c r="CI176" s="381" t="str">
        <f t="shared" si="300"/>
        <v/>
      </c>
      <c r="CJ176" s="361">
        <f t="shared" si="301"/>
        <v>0</v>
      </c>
      <c r="CK176" s="361">
        <f t="shared" si="302"/>
        <v>0</v>
      </c>
      <c r="CL176" s="362" t="str">
        <f t="shared" si="303"/>
        <v/>
      </c>
      <c r="CM176" s="361" t="str">
        <f t="shared" si="304"/>
        <v/>
      </c>
      <c r="CN176" s="361" t="str">
        <f t="shared" si="305"/>
        <v/>
      </c>
      <c r="CO176" s="361" t="str">
        <f t="shared" si="306"/>
        <v/>
      </c>
      <c r="CP176" s="363" t="str">
        <f>IF('Marks Entry'!AU178="","",'Marks Entry'!AU178)</f>
        <v/>
      </c>
      <c r="CQ176" s="356" t="str">
        <f>IF('Marks Entry'!AW178="","",'Marks Entry'!AW178)</f>
        <v/>
      </c>
      <c r="CR176" s="356" t="str">
        <f>IF('Marks Entry'!AX178="","",'Marks Entry'!AX178)</f>
        <v/>
      </c>
      <c r="CS176" s="356" t="str">
        <f>IF('Marks Entry'!AY178="","",'Marks Entry'!AY178)</f>
        <v/>
      </c>
      <c r="CT176" s="357" t="str">
        <f t="shared" si="307"/>
        <v/>
      </c>
      <c r="CU176" s="380" t="str">
        <f t="shared" si="308"/>
        <v/>
      </c>
      <c r="CV176" s="356" t="str">
        <f>IF('Marks Entry'!AZ178="","",'Marks Entry'!AZ178)</f>
        <v/>
      </c>
      <c r="CW176" s="356" t="str">
        <f>IF('Marks Entry'!BA178="","",'Marks Entry'!BA178)</f>
        <v/>
      </c>
      <c r="CX176" s="356" t="str">
        <f t="shared" si="309"/>
        <v/>
      </c>
      <c r="CY176" s="380" t="str">
        <f t="shared" si="310"/>
        <v/>
      </c>
      <c r="CZ176" s="377" t="str">
        <f>IF(AND($B176="NSO",$E176=""),"",IF(AND('Marks Entry'!BB178="AB",'Marks Entry'!BC178="AB"),"AB",IF(AND('Marks Entry'!BB178="ML",'Marks Entry'!BC178="ML"),"RE",IF('Marks Entry'!BB178="","",ROUNDUP(('Marks Entry'!BB178+'Marks Entry'!BC178)*30/100,0)))))</f>
        <v/>
      </c>
      <c r="DA176" s="381" t="str">
        <f t="shared" si="311"/>
        <v/>
      </c>
      <c r="DB176" s="361">
        <f t="shared" si="312"/>
        <v>0</v>
      </c>
      <c r="DC176" s="361">
        <f t="shared" si="313"/>
        <v>0</v>
      </c>
      <c r="DD176" s="362" t="str">
        <f t="shared" si="314"/>
        <v/>
      </c>
      <c r="DE176" s="361" t="str">
        <f t="shared" si="315"/>
        <v/>
      </c>
      <c r="DF176" s="361" t="str">
        <f t="shared" si="316"/>
        <v/>
      </c>
      <c r="DG176" s="361" t="str">
        <f t="shared" si="317"/>
        <v/>
      </c>
      <c r="DH176" s="361">
        <f t="shared" si="318"/>
        <v>0</v>
      </c>
      <c r="DI176" s="382" t="str">
        <f t="shared" si="319"/>
        <v/>
      </c>
      <c r="DJ176" s="382" t="str">
        <f t="shared" si="320"/>
        <v/>
      </c>
      <c r="DK176" s="382" t="str">
        <f t="shared" si="321"/>
        <v/>
      </c>
      <c r="DL176" s="382" t="str">
        <f t="shared" si="322"/>
        <v/>
      </c>
      <c r="DM176" s="382" t="str">
        <f t="shared" si="323"/>
        <v/>
      </c>
      <c r="DN176" s="382" t="str">
        <f t="shared" si="324"/>
        <v/>
      </c>
      <c r="DO176" s="365">
        <f t="shared" si="325"/>
        <v>0</v>
      </c>
      <c r="DP176" s="365">
        <f t="shared" si="326"/>
        <v>0</v>
      </c>
      <c r="DQ176" s="365">
        <f t="shared" si="327"/>
        <v>0</v>
      </c>
      <c r="DR176" s="365">
        <f t="shared" si="328"/>
        <v>0</v>
      </c>
      <c r="DS176" s="365">
        <f t="shared" si="329"/>
        <v>0</v>
      </c>
      <c r="DT176" s="383" t="str">
        <f t="shared" si="330"/>
        <v/>
      </c>
      <c r="DU176" s="482" t="str">
        <f>IF('Marks Entry'!BD178="","",'Marks Entry'!BD178)</f>
        <v/>
      </c>
      <c r="DV176" s="482" t="str">
        <f>IF('Marks Entry'!BE178="","",'Marks Entry'!BE178)</f>
        <v/>
      </c>
      <c r="DW176" s="482" t="str">
        <f>IF('Marks Entry'!BF178="","",'Marks Entry'!BF178)</f>
        <v/>
      </c>
      <c r="DX176" s="384" t="str">
        <f t="shared" si="331"/>
        <v/>
      </c>
      <c r="DY176" s="356" t="str">
        <f t="shared" si="332"/>
        <v/>
      </c>
      <c r="DZ176" s="385" t="str">
        <f t="shared" si="333"/>
        <v/>
      </c>
      <c r="EA176" s="356" t="str">
        <f t="shared" si="334"/>
        <v/>
      </c>
      <c r="EB176" s="385" t="str">
        <f t="shared" si="335"/>
        <v/>
      </c>
      <c r="EC176" s="356" t="str">
        <f t="shared" si="336"/>
        <v/>
      </c>
      <c r="ED176" s="356" t="str">
        <f t="shared" si="337"/>
        <v/>
      </c>
      <c r="EE176" s="356" t="str">
        <f t="shared" si="338"/>
        <v/>
      </c>
      <c r="EF176" s="386" t="str">
        <f t="shared" si="339"/>
        <v/>
      </c>
      <c r="EG176" s="385" t="str">
        <f t="shared" si="340"/>
        <v/>
      </c>
      <c r="EH176" s="356" t="str">
        <f t="shared" si="341"/>
        <v/>
      </c>
      <c r="EI176" s="356" t="str">
        <f t="shared" si="342"/>
        <v/>
      </c>
      <c r="EJ176" s="356" t="str">
        <f t="shared" si="343"/>
        <v/>
      </c>
      <c r="EK176" s="356" t="str">
        <f t="shared" si="344"/>
        <v/>
      </c>
      <c r="EL176" s="385" t="str">
        <f t="shared" si="345"/>
        <v/>
      </c>
      <c r="EM176" s="356" t="str">
        <f t="shared" si="346"/>
        <v/>
      </c>
      <c r="EN176" s="356" t="str">
        <f t="shared" si="347"/>
        <v/>
      </c>
      <c r="EO176" s="356" t="str">
        <f t="shared" si="348"/>
        <v/>
      </c>
      <c r="EP176" s="356" t="str">
        <f t="shared" si="349"/>
        <v/>
      </c>
      <c r="EQ176" s="385" t="str">
        <f t="shared" si="350"/>
        <v/>
      </c>
      <c r="ER176" s="356" t="str">
        <f t="shared" si="351"/>
        <v/>
      </c>
      <c r="ES176" s="356" t="str">
        <f t="shared" si="352"/>
        <v/>
      </c>
      <c r="ET176" s="356" t="str">
        <f t="shared" si="353"/>
        <v/>
      </c>
      <c r="EU176" s="356" t="str">
        <f t="shared" si="354"/>
        <v/>
      </c>
      <c r="EV176" s="385" t="str">
        <f t="shared" si="355"/>
        <v/>
      </c>
      <c r="EW176" s="385" t="str">
        <f t="shared" si="356"/>
        <v/>
      </c>
      <c r="EX176" s="387" t="str">
        <f>IF('Student DATA Entry'!I173="","",'Student DATA Entry'!I173)</f>
        <v/>
      </c>
      <c r="EY176" s="388" t="str">
        <f>IF('Student DATA Entry'!J173="","",'Student DATA Entry'!J173)</f>
        <v/>
      </c>
      <c r="EZ176" s="373" t="str">
        <f t="shared" si="357"/>
        <v xml:space="preserve">      </v>
      </c>
      <c r="FA176" s="373" t="str">
        <f t="shared" si="358"/>
        <v xml:space="preserve">      </v>
      </c>
      <c r="FB176" s="373" t="str">
        <f t="shared" si="359"/>
        <v xml:space="preserve">      </v>
      </c>
      <c r="FC176" s="373" t="str">
        <f t="shared" si="360"/>
        <v xml:space="preserve">              </v>
      </c>
      <c r="FD176" s="373" t="str">
        <f t="shared" si="361"/>
        <v xml:space="preserve"> </v>
      </c>
      <c r="FE176" s="484" t="str">
        <f t="shared" si="362"/>
        <v/>
      </c>
      <c r="FF176" s="390" t="str">
        <f t="shared" si="363"/>
        <v/>
      </c>
      <c r="FG176" s="483" t="str">
        <f t="shared" si="364"/>
        <v/>
      </c>
      <c r="FH176" s="392" t="str">
        <f t="shared" si="253"/>
        <v/>
      </c>
      <c r="FI176" s="482" t="str">
        <f t="shared" si="365"/>
        <v/>
      </c>
    </row>
    <row r="177" spans="1:165" s="393" customFormat="1" ht="22" customHeight="1">
      <c r="A177" s="375">
        <v>172</v>
      </c>
      <c r="B177" s="376" t="str">
        <f>IF('Marks Entry'!B179="","",VALUE('Marks Entry'!B179))</f>
        <v/>
      </c>
      <c r="C177" s="377" t="str">
        <f>IF('Marks Entry'!C179="","",'Marks Entry'!C179)</f>
        <v/>
      </c>
      <c r="D177" s="378" t="str">
        <f>IF('Marks Entry'!D179="","",'Marks Entry'!D179)</f>
        <v/>
      </c>
      <c r="E177" s="379" t="str">
        <f>IF('Marks Entry'!E179="","",'Marks Entry'!E179)</f>
        <v/>
      </c>
      <c r="F177" s="379" t="str">
        <f>IF('Marks Entry'!F179="","",'Marks Entry'!F179)</f>
        <v/>
      </c>
      <c r="G177" s="379" t="str">
        <f>IF('Marks Entry'!G179="","",'Marks Entry'!G179)</f>
        <v/>
      </c>
      <c r="H177" s="356" t="str">
        <f>IF('Marks Entry'!H179="","",'Marks Entry'!H179)</f>
        <v/>
      </c>
      <c r="I177" s="356" t="str">
        <f>IF('Marks Entry'!I179="","",'Marks Entry'!I179)</f>
        <v/>
      </c>
      <c r="J177" s="356" t="str">
        <f>IF('Marks Entry'!J179="","",'Marks Entry'!J179)</f>
        <v/>
      </c>
      <c r="K177" s="356" t="str">
        <f>IF('Marks Entry'!K179="","",'Marks Entry'!K179)</f>
        <v/>
      </c>
      <c r="L177" s="356" t="str">
        <f>IF('Marks Entry'!L179="","",'Marks Entry'!L179)</f>
        <v/>
      </c>
      <c r="M177" s="357" t="str">
        <f t="shared" si="254"/>
        <v/>
      </c>
      <c r="N177" s="380" t="str">
        <f t="shared" si="255"/>
        <v/>
      </c>
      <c r="O177" s="356" t="str">
        <f>IF('Marks Entry'!M179="","",'Marks Entry'!M179)</f>
        <v/>
      </c>
      <c r="P177" s="380" t="str">
        <f t="shared" si="256"/>
        <v/>
      </c>
      <c r="Q177" s="377" t="str">
        <f>IF(AND($B177="NSO",$E177="",O177=""),"",IF(AND('Marks Entry'!N179="AB"),"AB",IF(AND('Marks Entry'!N179="ML"),"RE",IF('Marks Entry'!N179="","",ROUNDUP('Marks Entry'!N179*30/100,0)))))</f>
        <v/>
      </c>
      <c r="R177" s="381" t="str">
        <f t="shared" si="257"/>
        <v/>
      </c>
      <c r="S177" s="361">
        <f t="shared" si="258"/>
        <v>0</v>
      </c>
      <c r="T177" s="361">
        <f t="shared" si="259"/>
        <v>0</v>
      </c>
      <c r="U177" s="362" t="str">
        <f t="shared" si="260"/>
        <v/>
      </c>
      <c r="V177" s="361" t="str">
        <f t="shared" si="261"/>
        <v/>
      </c>
      <c r="W177" s="361" t="str">
        <f t="shared" si="262"/>
        <v/>
      </c>
      <c r="X177" s="361" t="str">
        <f t="shared" si="263"/>
        <v/>
      </c>
      <c r="Y177" s="356" t="str">
        <f>IF('Marks Entry'!O179="","",'Marks Entry'!O179)</f>
        <v/>
      </c>
      <c r="Z177" s="356" t="str">
        <f>IF('Marks Entry'!P179="","",'Marks Entry'!P179)</f>
        <v/>
      </c>
      <c r="AA177" s="356" t="str">
        <f>IF('Marks Entry'!Q179="","",'Marks Entry'!Q179)</f>
        <v/>
      </c>
      <c r="AB177" s="357" t="str">
        <f t="shared" si="264"/>
        <v/>
      </c>
      <c r="AC177" s="380" t="str">
        <f t="shared" si="265"/>
        <v/>
      </c>
      <c r="AD177" s="356" t="str">
        <f>IF('Marks Entry'!R179="","",'Marks Entry'!R179)</f>
        <v/>
      </c>
      <c r="AE177" s="380" t="str">
        <f t="shared" si="266"/>
        <v/>
      </c>
      <c r="AF177" s="377" t="str">
        <f>IF(AND($B177="NSO",$E177=""),"",IF(AND('Marks Entry'!S179="AB"),"AB",IF(AND('Marks Entry'!S179="ML"),"RE",IF('Marks Entry'!S179="","",ROUNDUP('Marks Entry'!S179*30/100,0)))))</f>
        <v/>
      </c>
      <c r="AG177" s="381" t="str">
        <f t="shared" si="267"/>
        <v/>
      </c>
      <c r="AH177" s="361">
        <f t="shared" si="268"/>
        <v>0</v>
      </c>
      <c r="AI177" s="361">
        <f t="shared" si="269"/>
        <v>0</v>
      </c>
      <c r="AJ177" s="362" t="str">
        <f t="shared" si="270"/>
        <v/>
      </c>
      <c r="AK177" s="361" t="str">
        <f t="shared" si="271"/>
        <v/>
      </c>
      <c r="AL177" s="361" t="str">
        <f t="shared" si="272"/>
        <v/>
      </c>
      <c r="AM177" s="361" t="str">
        <f t="shared" si="273"/>
        <v/>
      </c>
      <c r="AN177" s="363" t="str">
        <f>IF('Marks Entry'!T179="","",'Marks Entry'!T179)</f>
        <v/>
      </c>
      <c r="AO177" s="356" t="str">
        <f>IF('Marks Entry'!V179="","",'Marks Entry'!V179)</f>
        <v/>
      </c>
      <c r="AP177" s="356" t="str">
        <f>IF('Marks Entry'!W179="","",'Marks Entry'!W179)</f>
        <v/>
      </c>
      <c r="AQ177" s="356" t="str">
        <f>IF('Marks Entry'!X179="","",'Marks Entry'!X179)</f>
        <v/>
      </c>
      <c r="AR177" s="357" t="str">
        <f t="shared" si="274"/>
        <v/>
      </c>
      <c r="AS177" s="380" t="str">
        <f t="shared" si="275"/>
        <v/>
      </c>
      <c r="AT177" s="356" t="str">
        <f>IF('Marks Entry'!Y179="","",'Marks Entry'!Y179)</f>
        <v/>
      </c>
      <c r="AU177" s="356" t="str">
        <f>IF('Marks Entry'!Z179="","",'Marks Entry'!Z179)</f>
        <v/>
      </c>
      <c r="AV177" s="356" t="str">
        <f t="shared" si="276"/>
        <v/>
      </c>
      <c r="AW177" s="380" t="str">
        <f t="shared" si="277"/>
        <v/>
      </c>
      <c r="AX177" s="377" t="str">
        <f>IF(AND($B177="NSO",$E177=""),"",IF(AND('Marks Entry'!AA179="AB",'Marks Entry'!AB179="AB"),"AB",IF(AND('Marks Entry'!AA179="ML",'Marks Entry'!AB179="ML"),"RE",IF('Marks Entry'!AA179="","",ROUNDUP(('Marks Entry'!AA179+'Marks Entry'!AB179)*30/100,0)))))</f>
        <v/>
      </c>
      <c r="AY177" s="381" t="str">
        <f t="shared" si="278"/>
        <v/>
      </c>
      <c r="AZ177" s="361">
        <f t="shared" si="279"/>
        <v>0</v>
      </c>
      <c r="BA177" s="361">
        <f t="shared" si="280"/>
        <v>0</v>
      </c>
      <c r="BB177" s="362" t="str">
        <f t="shared" si="281"/>
        <v/>
      </c>
      <c r="BC177" s="361" t="str">
        <f t="shared" si="282"/>
        <v/>
      </c>
      <c r="BD177" s="361" t="str">
        <f t="shared" si="283"/>
        <v/>
      </c>
      <c r="BE177" s="361" t="str">
        <f t="shared" si="284"/>
        <v/>
      </c>
      <c r="BF177" s="363" t="str">
        <f>IF('Marks Entry'!AC179="","",'Marks Entry'!AC179)</f>
        <v/>
      </c>
      <c r="BG177" s="356" t="str">
        <f>IF('Marks Entry'!AE179="","",'Marks Entry'!AE179)</f>
        <v/>
      </c>
      <c r="BH177" s="356" t="str">
        <f>IF('Marks Entry'!AF179="","",'Marks Entry'!AF179)</f>
        <v/>
      </c>
      <c r="BI177" s="356" t="str">
        <f>IF('Marks Entry'!AG179="","",'Marks Entry'!AG179)</f>
        <v/>
      </c>
      <c r="BJ177" s="357" t="str">
        <f t="shared" si="285"/>
        <v/>
      </c>
      <c r="BK177" s="380" t="str">
        <f t="shared" si="286"/>
        <v/>
      </c>
      <c r="BL177" s="356" t="str">
        <f>IF('Marks Entry'!AH179="","",'Marks Entry'!AH179)</f>
        <v/>
      </c>
      <c r="BM177" s="356" t="str">
        <f>IF('Marks Entry'!AI179="","",'Marks Entry'!AI179)</f>
        <v/>
      </c>
      <c r="BN177" s="356" t="str">
        <f t="shared" si="287"/>
        <v/>
      </c>
      <c r="BO177" s="380" t="str">
        <f t="shared" si="288"/>
        <v/>
      </c>
      <c r="BP177" s="377" t="str">
        <f>IF(AND($B177="NSO",$E177=""),"",IF(AND('Marks Entry'!AJ179="AB",'Marks Entry'!AK179="AB"),"AB",IF(AND('Marks Entry'!AJ179="ML",'Marks Entry'!AK179="ML"),"RE",IF('Marks Entry'!AJ179="","",ROUNDUP(('Marks Entry'!AJ179+'Marks Entry'!AK179)*30/100,0)))))</f>
        <v/>
      </c>
      <c r="BQ177" s="381" t="str">
        <f t="shared" si="289"/>
        <v/>
      </c>
      <c r="BR177" s="361">
        <f t="shared" si="290"/>
        <v>0</v>
      </c>
      <c r="BS177" s="361">
        <f t="shared" si="291"/>
        <v>0</v>
      </c>
      <c r="BT177" s="362" t="str">
        <f t="shared" si="292"/>
        <v/>
      </c>
      <c r="BU177" s="361" t="str">
        <f t="shared" si="293"/>
        <v/>
      </c>
      <c r="BV177" s="361" t="str">
        <f t="shared" si="294"/>
        <v/>
      </c>
      <c r="BW177" s="361" t="str">
        <f t="shared" si="295"/>
        <v/>
      </c>
      <c r="BX177" s="363" t="str">
        <f>IF('Marks Entry'!AL179="","",'Marks Entry'!AL179)</f>
        <v/>
      </c>
      <c r="BY177" s="356" t="str">
        <f>IF('Marks Entry'!AN179="","",'Marks Entry'!AN179)</f>
        <v/>
      </c>
      <c r="BZ177" s="356" t="str">
        <f>IF('Marks Entry'!AO179="","",'Marks Entry'!AO179)</f>
        <v/>
      </c>
      <c r="CA177" s="356" t="str">
        <f>IF('Marks Entry'!AP179="","",'Marks Entry'!AP179)</f>
        <v/>
      </c>
      <c r="CB177" s="357" t="str">
        <f t="shared" si="296"/>
        <v/>
      </c>
      <c r="CC177" s="380" t="str">
        <f t="shared" si="297"/>
        <v/>
      </c>
      <c r="CD177" s="356" t="str">
        <f>IF('Marks Entry'!AQ179="","",'Marks Entry'!AQ179)</f>
        <v/>
      </c>
      <c r="CE177" s="356" t="str">
        <f>IF('Marks Entry'!AR179="","",'Marks Entry'!AR179)</f>
        <v/>
      </c>
      <c r="CF177" s="356" t="str">
        <f t="shared" si="298"/>
        <v/>
      </c>
      <c r="CG177" s="380" t="str">
        <f t="shared" si="299"/>
        <v/>
      </c>
      <c r="CH177" s="377" t="str">
        <f>IF(AND($B177="NSO",$E177=""),"",IF(AND('Marks Entry'!AS179="AB",'Marks Entry'!AT179="AB"),"AB",IF(AND('Marks Entry'!AS179="ML",'Marks Entry'!AT179="ML"),"RE",IF('Marks Entry'!AS179="","",ROUNDUP(('Marks Entry'!AS179+'Marks Entry'!AT179)*30/100,0)))))</f>
        <v/>
      </c>
      <c r="CI177" s="381" t="str">
        <f t="shared" si="300"/>
        <v/>
      </c>
      <c r="CJ177" s="361">
        <f t="shared" si="301"/>
        <v>0</v>
      </c>
      <c r="CK177" s="361">
        <f t="shared" si="302"/>
        <v>0</v>
      </c>
      <c r="CL177" s="362" t="str">
        <f t="shared" si="303"/>
        <v/>
      </c>
      <c r="CM177" s="361" t="str">
        <f t="shared" si="304"/>
        <v/>
      </c>
      <c r="CN177" s="361" t="str">
        <f t="shared" si="305"/>
        <v/>
      </c>
      <c r="CO177" s="361" t="str">
        <f t="shared" si="306"/>
        <v/>
      </c>
      <c r="CP177" s="363" t="str">
        <f>IF('Marks Entry'!AU179="","",'Marks Entry'!AU179)</f>
        <v/>
      </c>
      <c r="CQ177" s="356" t="str">
        <f>IF('Marks Entry'!AW179="","",'Marks Entry'!AW179)</f>
        <v/>
      </c>
      <c r="CR177" s="356" t="str">
        <f>IF('Marks Entry'!AX179="","",'Marks Entry'!AX179)</f>
        <v/>
      </c>
      <c r="CS177" s="356" t="str">
        <f>IF('Marks Entry'!AY179="","",'Marks Entry'!AY179)</f>
        <v/>
      </c>
      <c r="CT177" s="357" t="str">
        <f t="shared" si="307"/>
        <v/>
      </c>
      <c r="CU177" s="380" t="str">
        <f t="shared" si="308"/>
        <v/>
      </c>
      <c r="CV177" s="356" t="str">
        <f>IF('Marks Entry'!AZ179="","",'Marks Entry'!AZ179)</f>
        <v/>
      </c>
      <c r="CW177" s="356" t="str">
        <f>IF('Marks Entry'!BA179="","",'Marks Entry'!BA179)</f>
        <v/>
      </c>
      <c r="CX177" s="356" t="str">
        <f t="shared" si="309"/>
        <v/>
      </c>
      <c r="CY177" s="380" t="str">
        <f t="shared" si="310"/>
        <v/>
      </c>
      <c r="CZ177" s="377" t="str">
        <f>IF(AND($B177="NSO",$E177=""),"",IF(AND('Marks Entry'!BB179="AB",'Marks Entry'!BC179="AB"),"AB",IF(AND('Marks Entry'!BB179="ML",'Marks Entry'!BC179="ML"),"RE",IF('Marks Entry'!BB179="","",ROUNDUP(('Marks Entry'!BB179+'Marks Entry'!BC179)*30/100,0)))))</f>
        <v/>
      </c>
      <c r="DA177" s="381" t="str">
        <f t="shared" si="311"/>
        <v/>
      </c>
      <c r="DB177" s="361">
        <f t="shared" si="312"/>
        <v>0</v>
      </c>
      <c r="DC177" s="361">
        <f t="shared" si="313"/>
        <v>0</v>
      </c>
      <c r="DD177" s="362" t="str">
        <f t="shared" si="314"/>
        <v/>
      </c>
      <c r="DE177" s="361" t="str">
        <f t="shared" si="315"/>
        <v/>
      </c>
      <c r="DF177" s="361" t="str">
        <f t="shared" si="316"/>
        <v/>
      </c>
      <c r="DG177" s="361" t="str">
        <f t="shared" si="317"/>
        <v/>
      </c>
      <c r="DH177" s="361">
        <f t="shared" si="318"/>
        <v>0</v>
      </c>
      <c r="DI177" s="382" t="str">
        <f t="shared" si="319"/>
        <v/>
      </c>
      <c r="DJ177" s="382" t="str">
        <f t="shared" si="320"/>
        <v/>
      </c>
      <c r="DK177" s="382" t="str">
        <f t="shared" si="321"/>
        <v/>
      </c>
      <c r="DL177" s="382" t="str">
        <f t="shared" si="322"/>
        <v/>
      </c>
      <c r="DM177" s="382" t="str">
        <f t="shared" si="323"/>
        <v/>
      </c>
      <c r="DN177" s="382" t="str">
        <f t="shared" si="324"/>
        <v/>
      </c>
      <c r="DO177" s="365">
        <f t="shared" si="325"/>
        <v>0</v>
      </c>
      <c r="DP177" s="365">
        <f t="shared" si="326"/>
        <v>0</v>
      </c>
      <c r="DQ177" s="365">
        <f t="shared" si="327"/>
        <v>0</v>
      </c>
      <c r="DR177" s="365">
        <f t="shared" si="328"/>
        <v>0</v>
      </c>
      <c r="DS177" s="365">
        <f t="shared" si="329"/>
        <v>0</v>
      </c>
      <c r="DT177" s="383" t="str">
        <f t="shared" si="330"/>
        <v/>
      </c>
      <c r="DU177" s="482" t="str">
        <f>IF('Marks Entry'!BD179="","",'Marks Entry'!BD179)</f>
        <v/>
      </c>
      <c r="DV177" s="482" t="str">
        <f>IF('Marks Entry'!BE179="","",'Marks Entry'!BE179)</f>
        <v/>
      </c>
      <c r="DW177" s="482" t="str">
        <f>IF('Marks Entry'!BF179="","",'Marks Entry'!BF179)</f>
        <v/>
      </c>
      <c r="DX177" s="384" t="str">
        <f t="shared" si="331"/>
        <v/>
      </c>
      <c r="DY177" s="356" t="str">
        <f t="shared" si="332"/>
        <v/>
      </c>
      <c r="DZ177" s="385" t="str">
        <f t="shared" si="333"/>
        <v/>
      </c>
      <c r="EA177" s="356" t="str">
        <f t="shared" si="334"/>
        <v/>
      </c>
      <c r="EB177" s="385" t="str">
        <f t="shared" si="335"/>
        <v/>
      </c>
      <c r="EC177" s="356" t="str">
        <f t="shared" si="336"/>
        <v/>
      </c>
      <c r="ED177" s="356" t="str">
        <f t="shared" si="337"/>
        <v/>
      </c>
      <c r="EE177" s="356" t="str">
        <f t="shared" si="338"/>
        <v/>
      </c>
      <c r="EF177" s="386" t="str">
        <f t="shared" si="339"/>
        <v/>
      </c>
      <c r="EG177" s="385" t="str">
        <f t="shared" si="340"/>
        <v/>
      </c>
      <c r="EH177" s="356" t="str">
        <f t="shared" si="341"/>
        <v/>
      </c>
      <c r="EI177" s="356" t="str">
        <f t="shared" si="342"/>
        <v/>
      </c>
      <c r="EJ177" s="356" t="str">
        <f t="shared" si="343"/>
        <v/>
      </c>
      <c r="EK177" s="356" t="str">
        <f t="shared" si="344"/>
        <v/>
      </c>
      <c r="EL177" s="385" t="str">
        <f t="shared" si="345"/>
        <v/>
      </c>
      <c r="EM177" s="356" t="str">
        <f t="shared" si="346"/>
        <v/>
      </c>
      <c r="EN177" s="356" t="str">
        <f t="shared" si="347"/>
        <v/>
      </c>
      <c r="EO177" s="356" t="str">
        <f t="shared" si="348"/>
        <v/>
      </c>
      <c r="EP177" s="356" t="str">
        <f t="shared" si="349"/>
        <v/>
      </c>
      <c r="EQ177" s="385" t="str">
        <f t="shared" si="350"/>
        <v/>
      </c>
      <c r="ER177" s="356" t="str">
        <f t="shared" si="351"/>
        <v/>
      </c>
      <c r="ES177" s="356" t="str">
        <f t="shared" si="352"/>
        <v/>
      </c>
      <c r="ET177" s="356" t="str">
        <f t="shared" si="353"/>
        <v/>
      </c>
      <c r="EU177" s="356" t="str">
        <f t="shared" si="354"/>
        <v/>
      </c>
      <c r="EV177" s="385" t="str">
        <f t="shared" si="355"/>
        <v/>
      </c>
      <c r="EW177" s="385" t="str">
        <f t="shared" si="356"/>
        <v/>
      </c>
      <c r="EX177" s="387" t="str">
        <f>IF('Student DATA Entry'!I174="","",'Student DATA Entry'!I174)</f>
        <v/>
      </c>
      <c r="EY177" s="388" t="str">
        <f>IF('Student DATA Entry'!J174="","",'Student DATA Entry'!J174)</f>
        <v/>
      </c>
      <c r="EZ177" s="373" t="str">
        <f t="shared" si="357"/>
        <v xml:space="preserve">      </v>
      </c>
      <c r="FA177" s="373" t="str">
        <f t="shared" si="358"/>
        <v xml:space="preserve">      </v>
      </c>
      <c r="FB177" s="373" t="str">
        <f t="shared" si="359"/>
        <v xml:space="preserve">      </v>
      </c>
      <c r="FC177" s="373" t="str">
        <f t="shared" si="360"/>
        <v xml:space="preserve">              </v>
      </c>
      <c r="FD177" s="373" t="str">
        <f t="shared" si="361"/>
        <v xml:space="preserve"> </v>
      </c>
      <c r="FE177" s="484" t="str">
        <f t="shared" si="362"/>
        <v/>
      </c>
      <c r="FF177" s="390" t="str">
        <f t="shared" si="363"/>
        <v/>
      </c>
      <c r="FG177" s="483" t="str">
        <f t="shared" si="364"/>
        <v/>
      </c>
      <c r="FH177" s="392" t="str">
        <f t="shared" si="253"/>
        <v/>
      </c>
      <c r="FI177" s="482" t="str">
        <f t="shared" si="365"/>
        <v/>
      </c>
    </row>
    <row r="178" spans="1:165" s="393" customFormat="1" ht="22" customHeight="1">
      <c r="A178" s="375">
        <v>173</v>
      </c>
      <c r="B178" s="376" t="str">
        <f>IF('Marks Entry'!B180="","",VALUE('Marks Entry'!B180))</f>
        <v/>
      </c>
      <c r="C178" s="377" t="str">
        <f>IF('Marks Entry'!C180="","",'Marks Entry'!C180)</f>
        <v/>
      </c>
      <c r="D178" s="378" t="str">
        <f>IF('Marks Entry'!D180="","",'Marks Entry'!D180)</f>
        <v/>
      </c>
      <c r="E178" s="379" t="str">
        <f>IF('Marks Entry'!E180="","",'Marks Entry'!E180)</f>
        <v/>
      </c>
      <c r="F178" s="379" t="str">
        <f>IF('Marks Entry'!F180="","",'Marks Entry'!F180)</f>
        <v/>
      </c>
      <c r="G178" s="379" t="str">
        <f>IF('Marks Entry'!G180="","",'Marks Entry'!G180)</f>
        <v/>
      </c>
      <c r="H178" s="356" t="str">
        <f>IF('Marks Entry'!H180="","",'Marks Entry'!H180)</f>
        <v/>
      </c>
      <c r="I178" s="356" t="str">
        <f>IF('Marks Entry'!I180="","",'Marks Entry'!I180)</f>
        <v/>
      </c>
      <c r="J178" s="356" t="str">
        <f>IF('Marks Entry'!J180="","",'Marks Entry'!J180)</f>
        <v/>
      </c>
      <c r="K178" s="356" t="str">
        <f>IF('Marks Entry'!K180="","",'Marks Entry'!K180)</f>
        <v/>
      </c>
      <c r="L178" s="356" t="str">
        <f>IF('Marks Entry'!L180="","",'Marks Entry'!L180)</f>
        <v/>
      </c>
      <c r="M178" s="357" t="str">
        <f t="shared" si="254"/>
        <v/>
      </c>
      <c r="N178" s="380" t="str">
        <f t="shared" si="255"/>
        <v/>
      </c>
      <c r="O178" s="356" t="str">
        <f>IF('Marks Entry'!M180="","",'Marks Entry'!M180)</f>
        <v/>
      </c>
      <c r="P178" s="380" t="str">
        <f t="shared" si="256"/>
        <v/>
      </c>
      <c r="Q178" s="377" t="str">
        <f>IF(AND($B178="NSO",$E178="",O178=""),"",IF(AND('Marks Entry'!N180="AB"),"AB",IF(AND('Marks Entry'!N180="ML"),"RE",IF('Marks Entry'!N180="","",ROUNDUP('Marks Entry'!N180*30/100,0)))))</f>
        <v/>
      </c>
      <c r="R178" s="381" t="str">
        <f t="shared" si="257"/>
        <v/>
      </c>
      <c r="S178" s="361">
        <f t="shared" si="258"/>
        <v>0</v>
      </c>
      <c r="T178" s="361">
        <f t="shared" si="259"/>
        <v>0</v>
      </c>
      <c r="U178" s="362" t="str">
        <f t="shared" si="260"/>
        <v/>
      </c>
      <c r="V178" s="361" t="str">
        <f t="shared" si="261"/>
        <v/>
      </c>
      <c r="W178" s="361" t="str">
        <f t="shared" si="262"/>
        <v/>
      </c>
      <c r="X178" s="361" t="str">
        <f t="shared" si="263"/>
        <v/>
      </c>
      <c r="Y178" s="356" t="str">
        <f>IF('Marks Entry'!O180="","",'Marks Entry'!O180)</f>
        <v/>
      </c>
      <c r="Z178" s="356" t="str">
        <f>IF('Marks Entry'!P180="","",'Marks Entry'!P180)</f>
        <v/>
      </c>
      <c r="AA178" s="356" t="str">
        <f>IF('Marks Entry'!Q180="","",'Marks Entry'!Q180)</f>
        <v/>
      </c>
      <c r="AB178" s="357" t="str">
        <f t="shared" si="264"/>
        <v/>
      </c>
      <c r="AC178" s="380" t="str">
        <f t="shared" si="265"/>
        <v/>
      </c>
      <c r="AD178" s="356" t="str">
        <f>IF('Marks Entry'!R180="","",'Marks Entry'!R180)</f>
        <v/>
      </c>
      <c r="AE178" s="380" t="str">
        <f t="shared" si="266"/>
        <v/>
      </c>
      <c r="AF178" s="377" t="str">
        <f>IF(AND($B178="NSO",$E178=""),"",IF(AND('Marks Entry'!S180="AB"),"AB",IF(AND('Marks Entry'!S180="ML"),"RE",IF('Marks Entry'!S180="","",ROUNDUP('Marks Entry'!S180*30/100,0)))))</f>
        <v/>
      </c>
      <c r="AG178" s="381" t="str">
        <f t="shared" si="267"/>
        <v/>
      </c>
      <c r="AH178" s="361">
        <f t="shared" si="268"/>
        <v>0</v>
      </c>
      <c r="AI178" s="361">
        <f t="shared" si="269"/>
        <v>0</v>
      </c>
      <c r="AJ178" s="362" t="str">
        <f t="shared" si="270"/>
        <v/>
      </c>
      <c r="AK178" s="361" t="str">
        <f t="shared" si="271"/>
        <v/>
      </c>
      <c r="AL178" s="361" t="str">
        <f t="shared" si="272"/>
        <v/>
      </c>
      <c r="AM178" s="361" t="str">
        <f t="shared" si="273"/>
        <v/>
      </c>
      <c r="AN178" s="363" t="str">
        <f>IF('Marks Entry'!T180="","",'Marks Entry'!T180)</f>
        <v/>
      </c>
      <c r="AO178" s="356" t="str">
        <f>IF('Marks Entry'!V180="","",'Marks Entry'!V180)</f>
        <v/>
      </c>
      <c r="AP178" s="356" t="str">
        <f>IF('Marks Entry'!W180="","",'Marks Entry'!W180)</f>
        <v/>
      </c>
      <c r="AQ178" s="356" t="str">
        <f>IF('Marks Entry'!X180="","",'Marks Entry'!X180)</f>
        <v/>
      </c>
      <c r="AR178" s="357" t="str">
        <f t="shared" si="274"/>
        <v/>
      </c>
      <c r="AS178" s="380" t="str">
        <f t="shared" si="275"/>
        <v/>
      </c>
      <c r="AT178" s="356" t="str">
        <f>IF('Marks Entry'!Y180="","",'Marks Entry'!Y180)</f>
        <v/>
      </c>
      <c r="AU178" s="356" t="str">
        <f>IF('Marks Entry'!Z180="","",'Marks Entry'!Z180)</f>
        <v/>
      </c>
      <c r="AV178" s="356" t="str">
        <f t="shared" si="276"/>
        <v/>
      </c>
      <c r="AW178" s="380" t="str">
        <f t="shared" si="277"/>
        <v/>
      </c>
      <c r="AX178" s="377" t="str">
        <f>IF(AND($B178="NSO",$E178=""),"",IF(AND('Marks Entry'!AA180="AB",'Marks Entry'!AB180="AB"),"AB",IF(AND('Marks Entry'!AA180="ML",'Marks Entry'!AB180="ML"),"RE",IF('Marks Entry'!AA180="","",ROUNDUP(('Marks Entry'!AA180+'Marks Entry'!AB180)*30/100,0)))))</f>
        <v/>
      </c>
      <c r="AY178" s="381" t="str">
        <f t="shared" si="278"/>
        <v/>
      </c>
      <c r="AZ178" s="361">
        <f t="shared" si="279"/>
        <v>0</v>
      </c>
      <c r="BA178" s="361">
        <f t="shared" si="280"/>
        <v>0</v>
      </c>
      <c r="BB178" s="362" t="str">
        <f t="shared" si="281"/>
        <v/>
      </c>
      <c r="BC178" s="361" t="str">
        <f t="shared" si="282"/>
        <v/>
      </c>
      <c r="BD178" s="361" t="str">
        <f t="shared" si="283"/>
        <v/>
      </c>
      <c r="BE178" s="361" t="str">
        <f t="shared" si="284"/>
        <v/>
      </c>
      <c r="BF178" s="363" t="str">
        <f>IF('Marks Entry'!AC180="","",'Marks Entry'!AC180)</f>
        <v/>
      </c>
      <c r="BG178" s="356" t="str">
        <f>IF('Marks Entry'!AE180="","",'Marks Entry'!AE180)</f>
        <v/>
      </c>
      <c r="BH178" s="356" t="str">
        <f>IF('Marks Entry'!AF180="","",'Marks Entry'!AF180)</f>
        <v/>
      </c>
      <c r="BI178" s="356" t="str">
        <f>IF('Marks Entry'!AG180="","",'Marks Entry'!AG180)</f>
        <v/>
      </c>
      <c r="BJ178" s="357" t="str">
        <f t="shared" si="285"/>
        <v/>
      </c>
      <c r="BK178" s="380" t="str">
        <f t="shared" si="286"/>
        <v/>
      </c>
      <c r="BL178" s="356" t="str">
        <f>IF('Marks Entry'!AH180="","",'Marks Entry'!AH180)</f>
        <v/>
      </c>
      <c r="BM178" s="356" t="str">
        <f>IF('Marks Entry'!AI180="","",'Marks Entry'!AI180)</f>
        <v/>
      </c>
      <c r="BN178" s="356" t="str">
        <f t="shared" si="287"/>
        <v/>
      </c>
      <c r="BO178" s="380" t="str">
        <f t="shared" si="288"/>
        <v/>
      </c>
      <c r="BP178" s="377" t="str">
        <f>IF(AND($B178="NSO",$E178=""),"",IF(AND('Marks Entry'!AJ180="AB",'Marks Entry'!AK180="AB"),"AB",IF(AND('Marks Entry'!AJ180="ML",'Marks Entry'!AK180="ML"),"RE",IF('Marks Entry'!AJ180="","",ROUNDUP(('Marks Entry'!AJ180+'Marks Entry'!AK180)*30/100,0)))))</f>
        <v/>
      </c>
      <c r="BQ178" s="381" t="str">
        <f t="shared" si="289"/>
        <v/>
      </c>
      <c r="BR178" s="361">
        <f t="shared" si="290"/>
        <v>0</v>
      </c>
      <c r="BS178" s="361">
        <f t="shared" si="291"/>
        <v>0</v>
      </c>
      <c r="BT178" s="362" t="str">
        <f t="shared" si="292"/>
        <v/>
      </c>
      <c r="BU178" s="361" t="str">
        <f t="shared" si="293"/>
        <v/>
      </c>
      <c r="BV178" s="361" t="str">
        <f t="shared" si="294"/>
        <v/>
      </c>
      <c r="BW178" s="361" t="str">
        <f t="shared" si="295"/>
        <v/>
      </c>
      <c r="BX178" s="363" t="str">
        <f>IF('Marks Entry'!AL180="","",'Marks Entry'!AL180)</f>
        <v/>
      </c>
      <c r="BY178" s="356" t="str">
        <f>IF('Marks Entry'!AN180="","",'Marks Entry'!AN180)</f>
        <v/>
      </c>
      <c r="BZ178" s="356" t="str">
        <f>IF('Marks Entry'!AO180="","",'Marks Entry'!AO180)</f>
        <v/>
      </c>
      <c r="CA178" s="356" t="str">
        <f>IF('Marks Entry'!AP180="","",'Marks Entry'!AP180)</f>
        <v/>
      </c>
      <c r="CB178" s="357" t="str">
        <f t="shared" si="296"/>
        <v/>
      </c>
      <c r="CC178" s="380" t="str">
        <f t="shared" si="297"/>
        <v/>
      </c>
      <c r="CD178" s="356" t="str">
        <f>IF('Marks Entry'!AQ180="","",'Marks Entry'!AQ180)</f>
        <v/>
      </c>
      <c r="CE178" s="356" t="str">
        <f>IF('Marks Entry'!AR180="","",'Marks Entry'!AR180)</f>
        <v/>
      </c>
      <c r="CF178" s="356" t="str">
        <f t="shared" si="298"/>
        <v/>
      </c>
      <c r="CG178" s="380" t="str">
        <f t="shared" si="299"/>
        <v/>
      </c>
      <c r="CH178" s="377" t="str">
        <f>IF(AND($B178="NSO",$E178=""),"",IF(AND('Marks Entry'!AS180="AB",'Marks Entry'!AT180="AB"),"AB",IF(AND('Marks Entry'!AS180="ML",'Marks Entry'!AT180="ML"),"RE",IF('Marks Entry'!AS180="","",ROUNDUP(('Marks Entry'!AS180+'Marks Entry'!AT180)*30/100,0)))))</f>
        <v/>
      </c>
      <c r="CI178" s="381" t="str">
        <f t="shared" si="300"/>
        <v/>
      </c>
      <c r="CJ178" s="361">
        <f t="shared" si="301"/>
        <v>0</v>
      </c>
      <c r="CK178" s="361">
        <f t="shared" si="302"/>
        <v>0</v>
      </c>
      <c r="CL178" s="362" t="str">
        <f t="shared" si="303"/>
        <v/>
      </c>
      <c r="CM178" s="361" t="str">
        <f t="shared" si="304"/>
        <v/>
      </c>
      <c r="CN178" s="361" t="str">
        <f t="shared" si="305"/>
        <v/>
      </c>
      <c r="CO178" s="361" t="str">
        <f t="shared" si="306"/>
        <v/>
      </c>
      <c r="CP178" s="363" t="str">
        <f>IF('Marks Entry'!AU180="","",'Marks Entry'!AU180)</f>
        <v/>
      </c>
      <c r="CQ178" s="356" t="str">
        <f>IF('Marks Entry'!AW180="","",'Marks Entry'!AW180)</f>
        <v/>
      </c>
      <c r="CR178" s="356" t="str">
        <f>IF('Marks Entry'!AX180="","",'Marks Entry'!AX180)</f>
        <v/>
      </c>
      <c r="CS178" s="356" t="str">
        <f>IF('Marks Entry'!AY180="","",'Marks Entry'!AY180)</f>
        <v/>
      </c>
      <c r="CT178" s="357" t="str">
        <f t="shared" si="307"/>
        <v/>
      </c>
      <c r="CU178" s="380" t="str">
        <f t="shared" si="308"/>
        <v/>
      </c>
      <c r="CV178" s="356" t="str">
        <f>IF('Marks Entry'!AZ180="","",'Marks Entry'!AZ180)</f>
        <v/>
      </c>
      <c r="CW178" s="356" t="str">
        <f>IF('Marks Entry'!BA180="","",'Marks Entry'!BA180)</f>
        <v/>
      </c>
      <c r="CX178" s="356" t="str">
        <f t="shared" si="309"/>
        <v/>
      </c>
      <c r="CY178" s="380" t="str">
        <f t="shared" si="310"/>
        <v/>
      </c>
      <c r="CZ178" s="377" t="str">
        <f>IF(AND($B178="NSO",$E178=""),"",IF(AND('Marks Entry'!BB180="AB",'Marks Entry'!BC180="AB"),"AB",IF(AND('Marks Entry'!BB180="ML",'Marks Entry'!BC180="ML"),"RE",IF('Marks Entry'!BB180="","",ROUNDUP(('Marks Entry'!BB180+'Marks Entry'!BC180)*30/100,0)))))</f>
        <v/>
      </c>
      <c r="DA178" s="381" t="str">
        <f t="shared" si="311"/>
        <v/>
      </c>
      <c r="DB178" s="361">
        <f t="shared" si="312"/>
        <v>0</v>
      </c>
      <c r="DC178" s="361">
        <f t="shared" si="313"/>
        <v>0</v>
      </c>
      <c r="DD178" s="362" t="str">
        <f t="shared" si="314"/>
        <v/>
      </c>
      <c r="DE178" s="361" t="str">
        <f t="shared" si="315"/>
        <v/>
      </c>
      <c r="DF178" s="361" t="str">
        <f t="shared" si="316"/>
        <v/>
      </c>
      <c r="DG178" s="361" t="str">
        <f t="shared" si="317"/>
        <v/>
      </c>
      <c r="DH178" s="361">
        <f t="shared" si="318"/>
        <v>0</v>
      </c>
      <c r="DI178" s="382" t="str">
        <f t="shared" si="319"/>
        <v/>
      </c>
      <c r="DJ178" s="382" t="str">
        <f t="shared" si="320"/>
        <v/>
      </c>
      <c r="DK178" s="382" t="str">
        <f t="shared" si="321"/>
        <v/>
      </c>
      <c r="DL178" s="382" t="str">
        <f t="shared" si="322"/>
        <v/>
      </c>
      <c r="DM178" s="382" t="str">
        <f t="shared" si="323"/>
        <v/>
      </c>
      <c r="DN178" s="382" t="str">
        <f t="shared" si="324"/>
        <v/>
      </c>
      <c r="DO178" s="365">
        <f t="shared" si="325"/>
        <v>0</v>
      </c>
      <c r="DP178" s="365">
        <f t="shared" si="326"/>
        <v>0</v>
      </c>
      <c r="DQ178" s="365">
        <f t="shared" si="327"/>
        <v>0</v>
      </c>
      <c r="DR178" s="365">
        <f t="shared" si="328"/>
        <v>0</v>
      </c>
      <c r="DS178" s="365">
        <f t="shared" si="329"/>
        <v>0</v>
      </c>
      <c r="DT178" s="383" t="str">
        <f t="shared" si="330"/>
        <v/>
      </c>
      <c r="DU178" s="482" t="str">
        <f>IF('Marks Entry'!BD180="","",'Marks Entry'!BD180)</f>
        <v/>
      </c>
      <c r="DV178" s="482" t="str">
        <f>IF('Marks Entry'!BE180="","",'Marks Entry'!BE180)</f>
        <v/>
      </c>
      <c r="DW178" s="482" t="str">
        <f>IF('Marks Entry'!BF180="","",'Marks Entry'!BF180)</f>
        <v/>
      </c>
      <c r="DX178" s="384" t="str">
        <f t="shared" si="331"/>
        <v/>
      </c>
      <c r="DY178" s="356" t="str">
        <f t="shared" si="332"/>
        <v/>
      </c>
      <c r="DZ178" s="385" t="str">
        <f t="shared" si="333"/>
        <v/>
      </c>
      <c r="EA178" s="356" t="str">
        <f t="shared" si="334"/>
        <v/>
      </c>
      <c r="EB178" s="385" t="str">
        <f t="shared" si="335"/>
        <v/>
      </c>
      <c r="EC178" s="356" t="str">
        <f t="shared" si="336"/>
        <v/>
      </c>
      <c r="ED178" s="356" t="str">
        <f t="shared" si="337"/>
        <v/>
      </c>
      <c r="EE178" s="356" t="str">
        <f t="shared" si="338"/>
        <v/>
      </c>
      <c r="EF178" s="386" t="str">
        <f t="shared" si="339"/>
        <v/>
      </c>
      <c r="EG178" s="385" t="str">
        <f t="shared" si="340"/>
        <v/>
      </c>
      <c r="EH178" s="356" t="str">
        <f t="shared" si="341"/>
        <v/>
      </c>
      <c r="EI178" s="356" t="str">
        <f t="shared" si="342"/>
        <v/>
      </c>
      <c r="EJ178" s="356" t="str">
        <f t="shared" si="343"/>
        <v/>
      </c>
      <c r="EK178" s="356" t="str">
        <f t="shared" si="344"/>
        <v/>
      </c>
      <c r="EL178" s="385" t="str">
        <f t="shared" si="345"/>
        <v/>
      </c>
      <c r="EM178" s="356" t="str">
        <f t="shared" si="346"/>
        <v/>
      </c>
      <c r="EN178" s="356" t="str">
        <f t="shared" si="347"/>
        <v/>
      </c>
      <c r="EO178" s="356" t="str">
        <f t="shared" si="348"/>
        <v/>
      </c>
      <c r="EP178" s="356" t="str">
        <f t="shared" si="349"/>
        <v/>
      </c>
      <c r="EQ178" s="385" t="str">
        <f t="shared" si="350"/>
        <v/>
      </c>
      <c r="ER178" s="356" t="str">
        <f t="shared" si="351"/>
        <v/>
      </c>
      <c r="ES178" s="356" t="str">
        <f t="shared" si="352"/>
        <v/>
      </c>
      <c r="ET178" s="356" t="str">
        <f t="shared" si="353"/>
        <v/>
      </c>
      <c r="EU178" s="356" t="str">
        <f t="shared" si="354"/>
        <v/>
      </c>
      <c r="EV178" s="385" t="str">
        <f t="shared" si="355"/>
        <v/>
      </c>
      <c r="EW178" s="385" t="str">
        <f t="shared" si="356"/>
        <v/>
      </c>
      <c r="EX178" s="387" t="str">
        <f>IF('Student DATA Entry'!I175="","",'Student DATA Entry'!I175)</f>
        <v/>
      </c>
      <c r="EY178" s="388" t="str">
        <f>IF('Student DATA Entry'!J175="","",'Student DATA Entry'!J175)</f>
        <v/>
      </c>
      <c r="EZ178" s="373" t="str">
        <f t="shared" si="357"/>
        <v xml:space="preserve">      </v>
      </c>
      <c r="FA178" s="373" t="str">
        <f t="shared" si="358"/>
        <v xml:space="preserve">      </v>
      </c>
      <c r="FB178" s="373" t="str">
        <f t="shared" si="359"/>
        <v xml:space="preserve">      </v>
      </c>
      <c r="FC178" s="373" t="str">
        <f t="shared" si="360"/>
        <v xml:space="preserve">              </v>
      </c>
      <c r="FD178" s="373" t="str">
        <f t="shared" si="361"/>
        <v xml:space="preserve"> </v>
      </c>
      <c r="FE178" s="484" t="str">
        <f t="shared" si="362"/>
        <v/>
      </c>
      <c r="FF178" s="390" t="str">
        <f t="shared" si="363"/>
        <v/>
      </c>
      <c r="FG178" s="483" t="str">
        <f t="shared" si="364"/>
        <v/>
      </c>
      <c r="FH178" s="392" t="str">
        <f t="shared" si="253"/>
        <v/>
      </c>
      <c r="FI178" s="482" t="str">
        <f t="shared" si="365"/>
        <v/>
      </c>
    </row>
    <row r="179" spans="1:165" s="393" customFormat="1" ht="22" customHeight="1">
      <c r="A179" s="375">
        <v>174</v>
      </c>
      <c r="B179" s="376" t="str">
        <f>IF('Marks Entry'!B181="","",VALUE('Marks Entry'!B181))</f>
        <v/>
      </c>
      <c r="C179" s="377" t="str">
        <f>IF('Marks Entry'!C181="","",'Marks Entry'!C181)</f>
        <v/>
      </c>
      <c r="D179" s="378" t="str">
        <f>IF('Marks Entry'!D181="","",'Marks Entry'!D181)</f>
        <v/>
      </c>
      <c r="E179" s="379" t="str">
        <f>IF('Marks Entry'!E181="","",'Marks Entry'!E181)</f>
        <v/>
      </c>
      <c r="F179" s="379" t="str">
        <f>IF('Marks Entry'!F181="","",'Marks Entry'!F181)</f>
        <v/>
      </c>
      <c r="G179" s="379" t="str">
        <f>IF('Marks Entry'!G181="","",'Marks Entry'!G181)</f>
        <v/>
      </c>
      <c r="H179" s="356" t="str">
        <f>IF('Marks Entry'!H181="","",'Marks Entry'!H181)</f>
        <v/>
      </c>
      <c r="I179" s="356" t="str">
        <f>IF('Marks Entry'!I181="","",'Marks Entry'!I181)</f>
        <v/>
      </c>
      <c r="J179" s="356" t="str">
        <f>IF('Marks Entry'!J181="","",'Marks Entry'!J181)</f>
        <v/>
      </c>
      <c r="K179" s="356" t="str">
        <f>IF('Marks Entry'!K181="","",'Marks Entry'!K181)</f>
        <v/>
      </c>
      <c r="L179" s="356" t="str">
        <f>IF('Marks Entry'!L181="","",'Marks Entry'!L181)</f>
        <v/>
      </c>
      <c r="M179" s="357" t="str">
        <f t="shared" si="254"/>
        <v/>
      </c>
      <c r="N179" s="380" t="str">
        <f t="shared" si="255"/>
        <v/>
      </c>
      <c r="O179" s="356" t="str">
        <f>IF('Marks Entry'!M181="","",'Marks Entry'!M181)</f>
        <v/>
      </c>
      <c r="P179" s="380" t="str">
        <f t="shared" si="256"/>
        <v/>
      </c>
      <c r="Q179" s="377" t="str">
        <f>IF(AND($B179="NSO",$E179="",O179=""),"",IF(AND('Marks Entry'!N181="AB"),"AB",IF(AND('Marks Entry'!N181="ML"),"RE",IF('Marks Entry'!N181="","",ROUNDUP('Marks Entry'!N181*30/100,0)))))</f>
        <v/>
      </c>
      <c r="R179" s="381" t="str">
        <f t="shared" si="257"/>
        <v/>
      </c>
      <c r="S179" s="361">
        <f t="shared" si="258"/>
        <v>0</v>
      </c>
      <c r="T179" s="361">
        <f t="shared" si="259"/>
        <v>0</v>
      </c>
      <c r="U179" s="362" t="str">
        <f t="shared" si="260"/>
        <v/>
      </c>
      <c r="V179" s="361" t="str">
        <f t="shared" si="261"/>
        <v/>
      </c>
      <c r="W179" s="361" t="str">
        <f t="shared" si="262"/>
        <v/>
      </c>
      <c r="X179" s="361" t="str">
        <f t="shared" si="263"/>
        <v/>
      </c>
      <c r="Y179" s="356" t="str">
        <f>IF('Marks Entry'!O181="","",'Marks Entry'!O181)</f>
        <v/>
      </c>
      <c r="Z179" s="356" t="str">
        <f>IF('Marks Entry'!P181="","",'Marks Entry'!P181)</f>
        <v/>
      </c>
      <c r="AA179" s="356" t="str">
        <f>IF('Marks Entry'!Q181="","",'Marks Entry'!Q181)</f>
        <v/>
      </c>
      <c r="AB179" s="357" t="str">
        <f t="shared" si="264"/>
        <v/>
      </c>
      <c r="AC179" s="380" t="str">
        <f t="shared" si="265"/>
        <v/>
      </c>
      <c r="AD179" s="356" t="str">
        <f>IF('Marks Entry'!R181="","",'Marks Entry'!R181)</f>
        <v/>
      </c>
      <c r="AE179" s="380" t="str">
        <f t="shared" si="266"/>
        <v/>
      </c>
      <c r="AF179" s="377" t="str">
        <f>IF(AND($B179="NSO",$E179=""),"",IF(AND('Marks Entry'!S181="AB"),"AB",IF(AND('Marks Entry'!S181="ML"),"RE",IF('Marks Entry'!S181="","",ROUNDUP('Marks Entry'!S181*30/100,0)))))</f>
        <v/>
      </c>
      <c r="AG179" s="381" t="str">
        <f t="shared" si="267"/>
        <v/>
      </c>
      <c r="AH179" s="361">
        <f t="shared" si="268"/>
        <v>0</v>
      </c>
      <c r="AI179" s="361">
        <f t="shared" si="269"/>
        <v>0</v>
      </c>
      <c r="AJ179" s="362" t="str">
        <f t="shared" si="270"/>
        <v/>
      </c>
      <c r="AK179" s="361" t="str">
        <f t="shared" si="271"/>
        <v/>
      </c>
      <c r="AL179" s="361" t="str">
        <f t="shared" si="272"/>
        <v/>
      </c>
      <c r="AM179" s="361" t="str">
        <f t="shared" si="273"/>
        <v/>
      </c>
      <c r="AN179" s="363" t="str">
        <f>IF('Marks Entry'!T181="","",'Marks Entry'!T181)</f>
        <v/>
      </c>
      <c r="AO179" s="356" t="str">
        <f>IF('Marks Entry'!V181="","",'Marks Entry'!V181)</f>
        <v/>
      </c>
      <c r="AP179" s="356" t="str">
        <f>IF('Marks Entry'!W181="","",'Marks Entry'!W181)</f>
        <v/>
      </c>
      <c r="AQ179" s="356" t="str">
        <f>IF('Marks Entry'!X181="","",'Marks Entry'!X181)</f>
        <v/>
      </c>
      <c r="AR179" s="357" t="str">
        <f t="shared" si="274"/>
        <v/>
      </c>
      <c r="AS179" s="380" t="str">
        <f t="shared" si="275"/>
        <v/>
      </c>
      <c r="AT179" s="356" t="str">
        <f>IF('Marks Entry'!Y181="","",'Marks Entry'!Y181)</f>
        <v/>
      </c>
      <c r="AU179" s="356" t="str">
        <f>IF('Marks Entry'!Z181="","",'Marks Entry'!Z181)</f>
        <v/>
      </c>
      <c r="AV179" s="356" t="str">
        <f t="shared" si="276"/>
        <v/>
      </c>
      <c r="AW179" s="380" t="str">
        <f t="shared" si="277"/>
        <v/>
      </c>
      <c r="AX179" s="377" t="str">
        <f>IF(AND($B179="NSO",$E179=""),"",IF(AND('Marks Entry'!AA181="AB",'Marks Entry'!AB181="AB"),"AB",IF(AND('Marks Entry'!AA181="ML",'Marks Entry'!AB181="ML"),"RE",IF('Marks Entry'!AA181="","",ROUNDUP(('Marks Entry'!AA181+'Marks Entry'!AB181)*30/100,0)))))</f>
        <v/>
      </c>
      <c r="AY179" s="381" t="str">
        <f t="shared" si="278"/>
        <v/>
      </c>
      <c r="AZ179" s="361">
        <f t="shared" si="279"/>
        <v>0</v>
      </c>
      <c r="BA179" s="361">
        <f t="shared" si="280"/>
        <v>0</v>
      </c>
      <c r="BB179" s="362" t="str">
        <f t="shared" si="281"/>
        <v/>
      </c>
      <c r="BC179" s="361" t="str">
        <f t="shared" si="282"/>
        <v/>
      </c>
      <c r="BD179" s="361" t="str">
        <f t="shared" si="283"/>
        <v/>
      </c>
      <c r="BE179" s="361" t="str">
        <f t="shared" si="284"/>
        <v/>
      </c>
      <c r="BF179" s="363" t="str">
        <f>IF('Marks Entry'!AC181="","",'Marks Entry'!AC181)</f>
        <v/>
      </c>
      <c r="BG179" s="356" t="str">
        <f>IF('Marks Entry'!AE181="","",'Marks Entry'!AE181)</f>
        <v/>
      </c>
      <c r="BH179" s="356" t="str">
        <f>IF('Marks Entry'!AF181="","",'Marks Entry'!AF181)</f>
        <v/>
      </c>
      <c r="BI179" s="356" t="str">
        <f>IF('Marks Entry'!AG181="","",'Marks Entry'!AG181)</f>
        <v/>
      </c>
      <c r="BJ179" s="357" t="str">
        <f t="shared" si="285"/>
        <v/>
      </c>
      <c r="BK179" s="380" t="str">
        <f t="shared" si="286"/>
        <v/>
      </c>
      <c r="BL179" s="356" t="str">
        <f>IF('Marks Entry'!AH181="","",'Marks Entry'!AH181)</f>
        <v/>
      </c>
      <c r="BM179" s="356" t="str">
        <f>IF('Marks Entry'!AI181="","",'Marks Entry'!AI181)</f>
        <v/>
      </c>
      <c r="BN179" s="356" t="str">
        <f t="shared" si="287"/>
        <v/>
      </c>
      <c r="BO179" s="380" t="str">
        <f t="shared" si="288"/>
        <v/>
      </c>
      <c r="BP179" s="377" t="str">
        <f>IF(AND($B179="NSO",$E179=""),"",IF(AND('Marks Entry'!AJ181="AB",'Marks Entry'!AK181="AB"),"AB",IF(AND('Marks Entry'!AJ181="ML",'Marks Entry'!AK181="ML"),"RE",IF('Marks Entry'!AJ181="","",ROUNDUP(('Marks Entry'!AJ181+'Marks Entry'!AK181)*30/100,0)))))</f>
        <v/>
      </c>
      <c r="BQ179" s="381" t="str">
        <f t="shared" si="289"/>
        <v/>
      </c>
      <c r="BR179" s="361">
        <f t="shared" si="290"/>
        <v>0</v>
      </c>
      <c r="BS179" s="361">
        <f t="shared" si="291"/>
        <v>0</v>
      </c>
      <c r="BT179" s="362" t="str">
        <f t="shared" si="292"/>
        <v/>
      </c>
      <c r="BU179" s="361" t="str">
        <f t="shared" si="293"/>
        <v/>
      </c>
      <c r="BV179" s="361" t="str">
        <f t="shared" si="294"/>
        <v/>
      </c>
      <c r="BW179" s="361" t="str">
        <f t="shared" si="295"/>
        <v/>
      </c>
      <c r="BX179" s="363" t="str">
        <f>IF('Marks Entry'!AL181="","",'Marks Entry'!AL181)</f>
        <v/>
      </c>
      <c r="BY179" s="356" t="str">
        <f>IF('Marks Entry'!AN181="","",'Marks Entry'!AN181)</f>
        <v/>
      </c>
      <c r="BZ179" s="356" t="str">
        <f>IF('Marks Entry'!AO181="","",'Marks Entry'!AO181)</f>
        <v/>
      </c>
      <c r="CA179" s="356" t="str">
        <f>IF('Marks Entry'!AP181="","",'Marks Entry'!AP181)</f>
        <v/>
      </c>
      <c r="CB179" s="357" t="str">
        <f t="shared" si="296"/>
        <v/>
      </c>
      <c r="CC179" s="380" t="str">
        <f t="shared" si="297"/>
        <v/>
      </c>
      <c r="CD179" s="356" t="str">
        <f>IF('Marks Entry'!AQ181="","",'Marks Entry'!AQ181)</f>
        <v/>
      </c>
      <c r="CE179" s="356" t="str">
        <f>IF('Marks Entry'!AR181="","",'Marks Entry'!AR181)</f>
        <v/>
      </c>
      <c r="CF179" s="356" t="str">
        <f t="shared" si="298"/>
        <v/>
      </c>
      <c r="CG179" s="380" t="str">
        <f t="shared" si="299"/>
        <v/>
      </c>
      <c r="CH179" s="377" t="str">
        <f>IF(AND($B179="NSO",$E179=""),"",IF(AND('Marks Entry'!AS181="AB",'Marks Entry'!AT181="AB"),"AB",IF(AND('Marks Entry'!AS181="ML",'Marks Entry'!AT181="ML"),"RE",IF('Marks Entry'!AS181="","",ROUNDUP(('Marks Entry'!AS181+'Marks Entry'!AT181)*30/100,0)))))</f>
        <v/>
      </c>
      <c r="CI179" s="381" t="str">
        <f t="shared" si="300"/>
        <v/>
      </c>
      <c r="CJ179" s="361">
        <f t="shared" si="301"/>
        <v>0</v>
      </c>
      <c r="CK179" s="361">
        <f t="shared" si="302"/>
        <v>0</v>
      </c>
      <c r="CL179" s="362" t="str">
        <f t="shared" si="303"/>
        <v/>
      </c>
      <c r="CM179" s="361" t="str">
        <f t="shared" si="304"/>
        <v/>
      </c>
      <c r="CN179" s="361" t="str">
        <f t="shared" si="305"/>
        <v/>
      </c>
      <c r="CO179" s="361" t="str">
        <f t="shared" si="306"/>
        <v/>
      </c>
      <c r="CP179" s="363" t="str">
        <f>IF('Marks Entry'!AU181="","",'Marks Entry'!AU181)</f>
        <v/>
      </c>
      <c r="CQ179" s="356" t="str">
        <f>IF('Marks Entry'!AW181="","",'Marks Entry'!AW181)</f>
        <v/>
      </c>
      <c r="CR179" s="356" t="str">
        <f>IF('Marks Entry'!AX181="","",'Marks Entry'!AX181)</f>
        <v/>
      </c>
      <c r="CS179" s="356" t="str">
        <f>IF('Marks Entry'!AY181="","",'Marks Entry'!AY181)</f>
        <v/>
      </c>
      <c r="CT179" s="357" t="str">
        <f t="shared" si="307"/>
        <v/>
      </c>
      <c r="CU179" s="380" t="str">
        <f t="shared" si="308"/>
        <v/>
      </c>
      <c r="CV179" s="356" t="str">
        <f>IF('Marks Entry'!AZ181="","",'Marks Entry'!AZ181)</f>
        <v/>
      </c>
      <c r="CW179" s="356" t="str">
        <f>IF('Marks Entry'!BA181="","",'Marks Entry'!BA181)</f>
        <v/>
      </c>
      <c r="CX179" s="356" t="str">
        <f t="shared" si="309"/>
        <v/>
      </c>
      <c r="CY179" s="380" t="str">
        <f t="shared" si="310"/>
        <v/>
      </c>
      <c r="CZ179" s="377" t="str">
        <f>IF(AND($B179="NSO",$E179=""),"",IF(AND('Marks Entry'!BB181="AB",'Marks Entry'!BC181="AB"),"AB",IF(AND('Marks Entry'!BB181="ML",'Marks Entry'!BC181="ML"),"RE",IF('Marks Entry'!BB181="","",ROUNDUP(('Marks Entry'!BB181+'Marks Entry'!BC181)*30/100,0)))))</f>
        <v/>
      </c>
      <c r="DA179" s="381" t="str">
        <f t="shared" si="311"/>
        <v/>
      </c>
      <c r="DB179" s="361">
        <f t="shared" si="312"/>
        <v>0</v>
      </c>
      <c r="DC179" s="361">
        <f t="shared" si="313"/>
        <v>0</v>
      </c>
      <c r="DD179" s="362" t="str">
        <f t="shared" si="314"/>
        <v/>
      </c>
      <c r="DE179" s="361" t="str">
        <f t="shared" si="315"/>
        <v/>
      </c>
      <c r="DF179" s="361" t="str">
        <f t="shared" si="316"/>
        <v/>
      </c>
      <c r="DG179" s="361" t="str">
        <f t="shared" si="317"/>
        <v/>
      </c>
      <c r="DH179" s="361">
        <f t="shared" si="318"/>
        <v>0</v>
      </c>
      <c r="DI179" s="382" t="str">
        <f t="shared" si="319"/>
        <v/>
      </c>
      <c r="DJ179" s="382" t="str">
        <f t="shared" si="320"/>
        <v/>
      </c>
      <c r="DK179" s="382" t="str">
        <f t="shared" si="321"/>
        <v/>
      </c>
      <c r="DL179" s="382" t="str">
        <f t="shared" si="322"/>
        <v/>
      </c>
      <c r="DM179" s="382" t="str">
        <f t="shared" si="323"/>
        <v/>
      </c>
      <c r="DN179" s="382" t="str">
        <f t="shared" si="324"/>
        <v/>
      </c>
      <c r="DO179" s="365">
        <f t="shared" si="325"/>
        <v>0</v>
      </c>
      <c r="DP179" s="365">
        <f t="shared" si="326"/>
        <v>0</v>
      </c>
      <c r="DQ179" s="365">
        <f t="shared" si="327"/>
        <v>0</v>
      </c>
      <c r="DR179" s="365">
        <f t="shared" si="328"/>
        <v>0</v>
      </c>
      <c r="DS179" s="365">
        <f t="shared" si="329"/>
        <v>0</v>
      </c>
      <c r="DT179" s="383" t="str">
        <f t="shared" si="330"/>
        <v/>
      </c>
      <c r="DU179" s="482" t="str">
        <f>IF('Marks Entry'!BD181="","",'Marks Entry'!BD181)</f>
        <v/>
      </c>
      <c r="DV179" s="482" t="str">
        <f>IF('Marks Entry'!BE181="","",'Marks Entry'!BE181)</f>
        <v/>
      </c>
      <c r="DW179" s="482" t="str">
        <f>IF('Marks Entry'!BF181="","",'Marks Entry'!BF181)</f>
        <v/>
      </c>
      <c r="DX179" s="384" t="str">
        <f t="shared" si="331"/>
        <v/>
      </c>
      <c r="DY179" s="356" t="str">
        <f t="shared" si="332"/>
        <v/>
      </c>
      <c r="DZ179" s="385" t="str">
        <f t="shared" si="333"/>
        <v/>
      </c>
      <c r="EA179" s="356" t="str">
        <f t="shared" si="334"/>
        <v/>
      </c>
      <c r="EB179" s="385" t="str">
        <f t="shared" si="335"/>
        <v/>
      </c>
      <c r="EC179" s="356" t="str">
        <f t="shared" si="336"/>
        <v/>
      </c>
      <c r="ED179" s="356" t="str">
        <f t="shared" si="337"/>
        <v/>
      </c>
      <c r="EE179" s="356" t="str">
        <f t="shared" si="338"/>
        <v/>
      </c>
      <c r="EF179" s="386" t="str">
        <f t="shared" si="339"/>
        <v/>
      </c>
      <c r="EG179" s="385" t="str">
        <f t="shared" si="340"/>
        <v/>
      </c>
      <c r="EH179" s="356" t="str">
        <f t="shared" si="341"/>
        <v/>
      </c>
      <c r="EI179" s="356" t="str">
        <f t="shared" si="342"/>
        <v/>
      </c>
      <c r="EJ179" s="356" t="str">
        <f t="shared" si="343"/>
        <v/>
      </c>
      <c r="EK179" s="356" t="str">
        <f t="shared" si="344"/>
        <v/>
      </c>
      <c r="EL179" s="385" t="str">
        <f t="shared" si="345"/>
        <v/>
      </c>
      <c r="EM179" s="356" t="str">
        <f t="shared" si="346"/>
        <v/>
      </c>
      <c r="EN179" s="356" t="str">
        <f t="shared" si="347"/>
        <v/>
      </c>
      <c r="EO179" s="356" t="str">
        <f t="shared" si="348"/>
        <v/>
      </c>
      <c r="EP179" s="356" t="str">
        <f t="shared" si="349"/>
        <v/>
      </c>
      <c r="EQ179" s="385" t="str">
        <f t="shared" si="350"/>
        <v/>
      </c>
      <c r="ER179" s="356" t="str">
        <f t="shared" si="351"/>
        <v/>
      </c>
      <c r="ES179" s="356" t="str">
        <f t="shared" si="352"/>
        <v/>
      </c>
      <c r="ET179" s="356" t="str">
        <f t="shared" si="353"/>
        <v/>
      </c>
      <c r="EU179" s="356" t="str">
        <f t="shared" si="354"/>
        <v/>
      </c>
      <c r="EV179" s="385" t="str">
        <f t="shared" si="355"/>
        <v/>
      </c>
      <c r="EW179" s="385" t="str">
        <f t="shared" si="356"/>
        <v/>
      </c>
      <c r="EX179" s="387" t="str">
        <f>IF('Student DATA Entry'!I176="","",'Student DATA Entry'!I176)</f>
        <v/>
      </c>
      <c r="EY179" s="388" t="str">
        <f>IF('Student DATA Entry'!J176="","",'Student DATA Entry'!J176)</f>
        <v/>
      </c>
      <c r="EZ179" s="373" t="str">
        <f t="shared" si="357"/>
        <v xml:space="preserve">      </v>
      </c>
      <c r="FA179" s="373" t="str">
        <f t="shared" si="358"/>
        <v xml:space="preserve">      </v>
      </c>
      <c r="FB179" s="373" t="str">
        <f t="shared" si="359"/>
        <v xml:space="preserve">      </v>
      </c>
      <c r="FC179" s="373" t="str">
        <f t="shared" si="360"/>
        <v xml:space="preserve">              </v>
      </c>
      <c r="FD179" s="373" t="str">
        <f t="shared" si="361"/>
        <v xml:space="preserve"> </v>
      </c>
      <c r="FE179" s="484" t="str">
        <f t="shared" si="362"/>
        <v/>
      </c>
      <c r="FF179" s="390" t="str">
        <f t="shared" si="363"/>
        <v/>
      </c>
      <c r="FG179" s="483" t="str">
        <f t="shared" si="364"/>
        <v/>
      </c>
      <c r="FH179" s="392" t="str">
        <f t="shared" si="253"/>
        <v/>
      </c>
      <c r="FI179" s="482" t="str">
        <f t="shared" si="365"/>
        <v/>
      </c>
    </row>
    <row r="180" spans="1:165" s="393" customFormat="1" ht="22" customHeight="1">
      <c r="A180" s="375">
        <v>175</v>
      </c>
      <c r="B180" s="376" t="str">
        <f>IF('Marks Entry'!B182="","",VALUE('Marks Entry'!B182))</f>
        <v/>
      </c>
      <c r="C180" s="377" t="str">
        <f>IF('Marks Entry'!C182="","",'Marks Entry'!C182)</f>
        <v/>
      </c>
      <c r="D180" s="378" t="str">
        <f>IF('Marks Entry'!D182="","",'Marks Entry'!D182)</f>
        <v/>
      </c>
      <c r="E180" s="379" t="str">
        <f>IF('Marks Entry'!E182="","",'Marks Entry'!E182)</f>
        <v/>
      </c>
      <c r="F180" s="379" t="str">
        <f>IF('Marks Entry'!F182="","",'Marks Entry'!F182)</f>
        <v/>
      </c>
      <c r="G180" s="379" t="str">
        <f>IF('Marks Entry'!G182="","",'Marks Entry'!G182)</f>
        <v/>
      </c>
      <c r="H180" s="356" t="str">
        <f>IF('Marks Entry'!H182="","",'Marks Entry'!H182)</f>
        <v/>
      </c>
      <c r="I180" s="356" t="str">
        <f>IF('Marks Entry'!I182="","",'Marks Entry'!I182)</f>
        <v/>
      </c>
      <c r="J180" s="356" t="str">
        <f>IF('Marks Entry'!J182="","",'Marks Entry'!J182)</f>
        <v/>
      </c>
      <c r="K180" s="356" t="str">
        <f>IF('Marks Entry'!K182="","",'Marks Entry'!K182)</f>
        <v/>
      </c>
      <c r="L180" s="356" t="str">
        <f>IF('Marks Entry'!L182="","",'Marks Entry'!L182)</f>
        <v/>
      </c>
      <c r="M180" s="357" t="str">
        <f t="shared" si="254"/>
        <v/>
      </c>
      <c r="N180" s="380" t="str">
        <f t="shared" si="255"/>
        <v/>
      </c>
      <c r="O180" s="356" t="str">
        <f>IF('Marks Entry'!M182="","",'Marks Entry'!M182)</f>
        <v/>
      </c>
      <c r="P180" s="380" t="str">
        <f t="shared" si="256"/>
        <v/>
      </c>
      <c r="Q180" s="377" t="str">
        <f>IF(AND($B180="NSO",$E180="",O180=""),"",IF(AND('Marks Entry'!N182="AB"),"AB",IF(AND('Marks Entry'!N182="ML"),"RE",IF('Marks Entry'!N182="","",ROUNDUP('Marks Entry'!N182*30/100,0)))))</f>
        <v/>
      </c>
      <c r="R180" s="381" t="str">
        <f t="shared" si="257"/>
        <v/>
      </c>
      <c r="S180" s="361">
        <f t="shared" si="258"/>
        <v>0</v>
      </c>
      <c r="T180" s="361">
        <f t="shared" si="259"/>
        <v>0</v>
      </c>
      <c r="U180" s="362" t="str">
        <f t="shared" si="260"/>
        <v/>
      </c>
      <c r="V180" s="361" t="str">
        <f t="shared" si="261"/>
        <v/>
      </c>
      <c r="W180" s="361" t="str">
        <f t="shared" si="262"/>
        <v/>
      </c>
      <c r="X180" s="361" t="str">
        <f t="shared" si="263"/>
        <v/>
      </c>
      <c r="Y180" s="356" t="str">
        <f>IF('Marks Entry'!O182="","",'Marks Entry'!O182)</f>
        <v/>
      </c>
      <c r="Z180" s="356" t="str">
        <f>IF('Marks Entry'!P182="","",'Marks Entry'!P182)</f>
        <v/>
      </c>
      <c r="AA180" s="356" t="str">
        <f>IF('Marks Entry'!Q182="","",'Marks Entry'!Q182)</f>
        <v/>
      </c>
      <c r="AB180" s="357" t="str">
        <f t="shared" si="264"/>
        <v/>
      </c>
      <c r="AC180" s="380" t="str">
        <f t="shared" si="265"/>
        <v/>
      </c>
      <c r="AD180" s="356" t="str">
        <f>IF('Marks Entry'!R182="","",'Marks Entry'!R182)</f>
        <v/>
      </c>
      <c r="AE180" s="380" t="str">
        <f t="shared" si="266"/>
        <v/>
      </c>
      <c r="AF180" s="377" t="str">
        <f>IF(AND($B180="NSO",$E180=""),"",IF(AND('Marks Entry'!S182="AB"),"AB",IF(AND('Marks Entry'!S182="ML"),"RE",IF('Marks Entry'!S182="","",ROUNDUP('Marks Entry'!S182*30/100,0)))))</f>
        <v/>
      </c>
      <c r="AG180" s="381" t="str">
        <f t="shared" si="267"/>
        <v/>
      </c>
      <c r="AH180" s="361">
        <f t="shared" si="268"/>
        <v>0</v>
      </c>
      <c r="AI180" s="361">
        <f t="shared" si="269"/>
        <v>0</v>
      </c>
      <c r="AJ180" s="362" t="str">
        <f t="shared" si="270"/>
        <v/>
      </c>
      <c r="AK180" s="361" t="str">
        <f t="shared" si="271"/>
        <v/>
      </c>
      <c r="AL180" s="361" t="str">
        <f t="shared" si="272"/>
        <v/>
      </c>
      <c r="AM180" s="361" t="str">
        <f t="shared" si="273"/>
        <v/>
      </c>
      <c r="AN180" s="363" t="str">
        <f>IF('Marks Entry'!T182="","",'Marks Entry'!T182)</f>
        <v/>
      </c>
      <c r="AO180" s="356" t="str">
        <f>IF('Marks Entry'!V182="","",'Marks Entry'!V182)</f>
        <v/>
      </c>
      <c r="AP180" s="356" t="str">
        <f>IF('Marks Entry'!W182="","",'Marks Entry'!W182)</f>
        <v/>
      </c>
      <c r="AQ180" s="356" t="str">
        <f>IF('Marks Entry'!X182="","",'Marks Entry'!X182)</f>
        <v/>
      </c>
      <c r="AR180" s="357" t="str">
        <f t="shared" si="274"/>
        <v/>
      </c>
      <c r="AS180" s="380" t="str">
        <f t="shared" si="275"/>
        <v/>
      </c>
      <c r="AT180" s="356" t="str">
        <f>IF('Marks Entry'!Y182="","",'Marks Entry'!Y182)</f>
        <v/>
      </c>
      <c r="AU180" s="356" t="str">
        <f>IF('Marks Entry'!Z182="","",'Marks Entry'!Z182)</f>
        <v/>
      </c>
      <c r="AV180" s="356" t="str">
        <f t="shared" si="276"/>
        <v/>
      </c>
      <c r="AW180" s="380" t="str">
        <f t="shared" si="277"/>
        <v/>
      </c>
      <c r="AX180" s="377" t="str">
        <f>IF(AND($B180="NSO",$E180=""),"",IF(AND('Marks Entry'!AA182="AB",'Marks Entry'!AB182="AB"),"AB",IF(AND('Marks Entry'!AA182="ML",'Marks Entry'!AB182="ML"),"RE",IF('Marks Entry'!AA182="","",ROUNDUP(('Marks Entry'!AA182+'Marks Entry'!AB182)*30/100,0)))))</f>
        <v/>
      </c>
      <c r="AY180" s="381" t="str">
        <f t="shared" si="278"/>
        <v/>
      </c>
      <c r="AZ180" s="361">
        <f t="shared" si="279"/>
        <v>0</v>
      </c>
      <c r="BA180" s="361">
        <f t="shared" si="280"/>
        <v>0</v>
      </c>
      <c r="BB180" s="362" t="str">
        <f t="shared" si="281"/>
        <v/>
      </c>
      <c r="BC180" s="361" t="str">
        <f t="shared" si="282"/>
        <v/>
      </c>
      <c r="BD180" s="361" t="str">
        <f t="shared" si="283"/>
        <v/>
      </c>
      <c r="BE180" s="361" t="str">
        <f t="shared" si="284"/>
        <v/>
      </c>
      <c r="BF180" s="363" t="str">
        <f>IF('Marks Entry'!AC182="","",'Marks Entry'!AC182)</f>
        <v/>
      </c>
      <c r="BG180" s="356" t="str">
        <f>IF('Marks Entry'!AE182="","",'Marks Entry'!AE182)</f>
        <v/>
      </c>
      <c r="BH180" s="356" t="str">
        <f>IF('Marks Entry'!AF182="","",'Marks Entry'!AF182)</f>
        <v/>
      </c>
      <c r="BI180" s="356" t="str">
        <f>IF('Marks Entry'!AG182="","",'Marks Entry'!AG182)</f>
        <v/>
      </c>
      <c r="BJ180" s="357" t="str">
        <f t="shared" si="285"/>
        <v/>
      </c>
      <c r="BK180" s="380" t="str">
        <f t="shared" si="286"/>
        <v/>
      </c>
      <c r="BL180" s="356" t="str">
        <f>IF('Marks Entry'!AH182="","",'Marks Entry'!AH182)</f>
        <v/>
      </c>
      <c r="BM180" s="356" t="str">
        <f>IF('Marks Entry'!AI182="","",'Marks Entry'!AI182)</f>
        <v/>
      </c>
      <c r="BN180" s="356" t="str">
        <f t="shared" si="287"/>
        <v/>
      </c>
      <c r="BO180" s="380" t="str">
        <f t="shared" si="288"/>
        <v/>
      </c>
      <c r="BP180" s="377" t="str">
        <f>IF(AND($B180="NSO",$E180=""),"",IF(AND('Marks Entry'!AJ182="AB",'Marks Entry'!AK182="AB"),"AB",IF(AND('Marks Entry'!AJ182="ML",'Marks Entry'!AK182="ML"),"RE",IF('Marks Entry'!AJ182="","",ROUNDUP(('Marks Entry'!AJ182+'Marks Entry'!AK182)*30/100,0)))))</f>
        <v/>
      </c>
      <c r="BQ180" s="381" t="str">
        <f t="shared" si="289"/>
        <v/>
      </c>
      <c r="BR180" s="361">
        <f t="shared" si="290"/>
        <v>0</v>
      </c>
      <c r="BS180" s="361">
        <f t="shared" si="291"/>
        <v>0</v>
      </c>
      <c r="BT180" s="362" t="str">
        <f t="shared" si="292"/>
        <v/>
      </c>
      <c r="BU180" s="361" t="str">
        <f t="shared" si="293"/>
        <v/>
      </c>
      <c r="BV180" s="361" t="str">
        <f t="shared" si="294"/>
        <v/>
      </c>
      <c r="BW180" s="361" t="str">
        <f t="shared" si="295"/>
        <v/>
      </c>
      <c r="BX180" s="363" t="str">
        <f>IF('Marks Entry'!AL182="","",'Marks Entry'!AL182)</f>
        <v/>
      </c>
      <c r="BY180" s="356" t="str">
        <f>IF('Marks Entry'!AN182="","",'Marks Entry'!AN182)</f>
        <v/>
      </c>
      <c r="BZ180" s="356" t="str">
        <f>IF('Marks Entry'!AO182="","",'Marks Entry'!AO182)</f>
        <v/>
      </c>
      <c r="CA180" s="356" t="str">
        <f>IF('Marks Entry'!AP182="","",'Marks Entry'!AP182)</f>
        <v/>
      </c>
      <c r="CB180" s="357" t="str">
        <f t="shared" si="296"/>
        <v/>
      </c>
      <c r="CC180" s="380" t="str">
        <f t="shared" si="297"/>
        <v/>
      </c>
      <c r="CD180" s="356" t="str">
        <f>IF('Marks Entry'!AQ182="","",'Marks Entry'!AQ182)</f>
        <v/>
      </c>
      <c r="CE180" s="356" t="str">
        <f>IF('Marks Entry'!AR182="","",'Marks Entry'!AR182)</f>
        <v/>
      </c>
      <c r="CF180" s="356" t="str">
        <f t="shared" si="298"/>
        <v/>
      </c>
      <c r="CG180" s="380" t="str">
        <f t="shared" si="299"/>
        <v/>
      </c>
      <c r="CH180" s="377" t="str">
        <f>IF(AND($B180="NSO",$E180=""),"",IF(AND('Marks Entry'!AS182="AB",'Marks Entry'!AT182="AB"),"AB",IF(AND('Marks Entry'!AS182="ML",'Marks Entry'!AT182="ML"),"RE",IF('Marks Entry'!AS182="","",ROUNDUP(('Marks Entry'!AS182+'Marks Entry'!AT182)*30/100,0)))))</f>
        <v/>
      </c>
      <c r="CI180" s="381" t="str">
        <f t="shared" si="300"/>
        <v/>
      </c>
      <c r="CJ180" s="361">
        <f t="shared" si="301"/>
        <v>0</v>
      </c>
      <c r="CK180" s="361">
        <f t="shared" si="302"/>
        <v>0</v>
      </c>
      <c r="CL180" s="362" t="str">
        <f t="shared" si="303"/>
        <v/>
      </c>
      <c r="CM180" s="361" t="str">
        <f t="shared" si="304"/>
        <v/>
      </c>
      <c r="CN180" s="361" t="str">
        <f t="shared" si="305"/>
        <v/>
      </c>
      <c r="CO180" s="361" t="str">
        <f t="shared" si="306"/>
        <v/>
      </c>
      <c r="CP180" s="363" t="str">
        <f>IF('Marks Entry'!AU182="","",'Marks Entry'!AU182)</f>
        <v/>
      </c>
      <c r="CQ180" s="356" t="str">
        <f>IF('Marks Entry'!AW182="","",'Marks Entry'!AW182)</f>
        <v/>
      </c>
      <c r="CR180" s="356" t="str">
        <f>IF('Marks Entry'!AX182="","",'Marks Entry'!AX182)</f>
        <v/>
      </c>
      <c r="CS180" s="356" t="str">
        <f>IF('Marks Entry'!AY182="","",'Marks Entry'!AY182)</f>
        <v/>
      </c>
      <c r="CT180" s="357" t="str">
        <f t="shared" si="307"/>
        <v/>
      </c>
      <c r="CU180" s="380" t="str">
        <f t="shared" si="308"/>
        <v/>
      </c>
      <c r="CV180" s="356" t="str">
        <f>IF('Marks Entry'!AZ182="","",'Marks Entry'!AZ182)</f>
        <v/>
      </c>
      <c r="CW180" s="356" t="str">
        <f>IF('Marks Entry'!BA182="","",'Marks Entry'!BA182)</f>
        <v/>
      </c>
      <c r="CX180" s="356" t="str">
        <f t="shared" si="309"/>
        <v/>
      </c>
      <c r="CY180" s="380" t="str">
        <f t="shared" si="310"/>
        <v/>
      </c>
      <c r="CZ180" s="377" t="str">
        <f>IF(AND($B180="NSO",$E180=""),"",IF(AND('Marks Entry'!BB182="AB",'Marks Entry'!BC182="AB"),"AB",IF(AND('Marks Entry'!BB182="ML",'Marks Entry'!BC182="ML"),"RE",IF('Marks Entry'!BB182="","",ROUNDUP(('Marks Entry'!BB182+'Marks Entry'!BC182)*30/100,0)))))</f>
        <v/>
      </c>
      <c r="DA180" s="381" t="str">
        <f t="shared" si="311"/>
        <v/>
      </c>
      <c r="DB180" s="361">
        <f t="shared" si="312"/>
        <v>0</v>
      </c>
      <c r="DC180" s="361">
        <f t="shared" si="313"/>
        <v>0</v>
      </c>
      <c r="DD180" s="362" t="str">
        <f t="shared" si="314"/>
        <v/>
      </c>
      <c r="DE180" s="361" t="str">
        <f t="shared" si="315"/>
        <v/>
      </c>
      <c r="DF180" s="361" t="str">
        <f t="shared" si="316"/>
        <v/>
      </c>
      <c r="DG180" s="361" t="str">
        <f t="shared" si="317"/>
        <v/>
      </c>
      <c r="DH180" s="361">
        <f t="shared" si="318"/>
        <v>0</v>
      </c>
      <c r="DI180" s="382" t="str">
        <f t="shared" si="319"/>
        <v/>
      </c>
      <c r="DJ180" s="382" t="str">
        <f t="shared" si="320"/>
        <v/>
      </c>
      <c r="DK180" s="382" t="str">
        <f t="shared" si="321"/>
        <v/>
      </c>
      <c r="DL180" s="382" t="str">
        <f t="shared" si="322"/>
        <v/>
      </c>
      <c r="DM180" s="382" t="str">
        <f t="shared" si="323"/>
        <v/>
      </c>
      <c r="DN180" s="382" t="str">
        <f t="shared" si="324"/>
        <v/>
      </c>
      <c r="DO180" s="365">
        <f t="shared" si="325"/>
        <v>0</v>
      </c>
      <c r="DP180" s="365">
        <f t="shared" si="326"/>
        <v>0</v>
      </c>
      <c r="DQ180" s="365">
        <f t="shared" si="327"/>
        <v>0</v>
      </c>
      <c r="DR180" s="365">
        <f t="shared" si="328"/>
        <v>0</v>
      </c>
      <c r="DS180" s="365">
        <f t="shared" si="329"/>
        <v>0</v>
      </c>
      <c r="DT180" s="383" t="str">
        <f t="shared" si="330"/>
        <v/>
      </c>
      <c r="DU180" s="482" t="str">
        <f>IF('Marks Entry'!BD182="","",'Marks Entry'!BD182)</f>
        <v/>
      </c>
      <c r="DV180" s="482" t="str">
        <f>IF('Marks Entry'!BE182="","",'Marks Entry'!BE182)</f>
        <v/>
      </c>
      <c r="DW180" s="482" t="str">
        <f>IF('Marks Entry'!BF182="","",'Marks Entry'!BF182)</f>
        <v/>
      </c>
      <c r="DX180" s="384" t="str">
        <f t="shared" si="331"/>
        <v/>
      </c>
      <c r="DY180" s="356" t="str">
        <f t="shared" si="332"/>
        <v/>
      </c>
      <c r="DZ180" s="385" t="str">
        <f t="shared" si="333"/>
        <v/>
      </c>
      <c r="EA180" s="356" t="str">
        <f t="shared" si="334"/>
        <v/>
      </c>
      <c r="EB180" s="385" t="str">
        <f t="shared" si="335"/>
        <v/>
      </c>
      <c r="EC180" s="356" t="str">
        <f t="shared" si="336"/>
        <v/>
      </c>
      <c r="ED180" s="356" t="str">
        <f t="shared" si="337"/>
        <v/>
      </c>
      <c r="EE180" s="356" t="str">
        <f t="shared" si="338"/>
        <v/>
      </c>
      <c r="EF180" s="386" t="str">
        <f t="shared" si="339"/>
        <v/>
      </c>
      <c r="EG180" s="385" t="str">
        <f t="shared" si="340"/>
        <v/>
      </c>
      <c r="EH180" s="356" t="str">
        <f t="shared" si="341"/>
        <v/>
      </c>
      <c r="EI180" s="356" t="str">
        <f t="shared" si="342"/>
        <v/>
      </c>
      <c r="EJ180" s="356" t="str">
        <f t="shared" si="343"/>
        <v/>
      </c>
      <c r="EK180" s="356" t="str">
        <f t="shared" si="344"/>
        <v/>
      </c>
      <c r="EL180" s="385" t="str">
        <f t="shared" si="345"/>
        <v/>
      </c>
      <c r="EM180" s="356" t="str">
        <f t="shared" si="346"/>
        <v/>
      </c>
      <c r="EN180" s="356" t="str">
        <f t="shared" si="347"/>
        <v/>
      </c>
      <c r="EO180" s="356" t="str">
        <f t="shared" si="348"/>
        <v/>
      </c>
      <c r="EP180" s="356" t="str">
        <f t="shared" si="349"/>
        <v/>
      </c>
      <c r="EQ180" s="385" t="str">
        <f t="shared" si="350"/>
        <v/>
      </c>
      <c r="ER180" s="356" t="str">
        <f t="shared" si="351"/>
        <v/>
      </c>
      <c r="ES180" s="356" t="str">
        <f t="shared" si="352"/>
        <v/>
      </c>
      <c r="ET180" s="356" t="str">
        <f t="shared" si="353"/>
        <v/>
      </c>
      <c r="EU180" s="356" t="str">
        <f t="shared" si="354"/>
        <v/>
      </c>
      <c r="EV180" s="385" t="str">
        <f t="shared" si="355"/>
        <v/>
      </c>
      <c r="EW180" s="385" t="str">
        <f t="shared" si="356"/>
        <v/>
      </c>
      <c r="EX180" s="387" t="str">
        <f>IF('Student DATA Entry'!I177="","",'Student DATA Entry'!I177)</f>
        <v/>
      </c>
      <c r="EY180" s="388" t="str">
        <f>IF('Student DATA Entry'!J177="","",'Student DATA Entry'!J177)</f>
        <v/>
      </c>
      <c r="EZ180" s="373" t="str">
        <f t="shared" si="357"/>
        <v xml:space="preserve">      </v>
      </c>
      <c r="FA180" s="373" t="str">
        <f t="shared" si="358"/>
        <v xml:space="preserve">      </v>
      </c>
      <c r="FB180" s="373" t="str">
        <f t="shared" si="359"/>
        <v xml:space="preserve">      </v>
      </c>
      <c r="FC180" s="373" t="str">
        <f t="shared" si="360"/>
        <v xml:space="preserve">              </v>
      </c>
      <c r="FD180" s="373" t="str">
        <f t="shared" si="361"/>
        <v xml:space="preserve"> </v>
      </c>
      <c r="FE180" s="484" t="str">
        <f t="shared" si="362"/>
        <v/>
      </c>
      <c r="FF180" s="390" t="str">
        <f t="shared" si="363"/>
        <v/>
      </c>
      <c r="FG180" s="483" t="str">
        <f t="shared" si="364"/>
        <v/>
      </c>
      <c r="FH180" s="392" t="str">
        <f t="shared" si="253"/>
        <v/>
      </c>
      <c r="FI180" s="482" t="str">
        <f t="shared" si="365"/>
        <v/>
      </c>
    </row>
    <row r="181" spans="1:165" s="393" customFormat="1" ht="22" customHeight="1">
      <c r="A181" s="375">
        <v>176</v>
      </c>
      <c r="B181" s="376" t="str">
        <f>IF('Marks Entry'!B183="","",VALUE('Marks Entry'!B183))</f>
        <v/>
      </c>
      <c r="C181" s="377" t="str">
        <f>IF('Marks Entry'!C183="","",'Marks Entry'!C183)</f>
        <v/>
      </c>
      <c r="D181" s="378" t="str">
        <f>IF('Marks Entry'!D183="","",'Marks Entry'!D183)</f>
        <v/>
      </c>
      <c r="E181" s="379" t="str">
        <f>IF('Marks Entry'!E183="","",'Marks Entry'!E183)</f>
        <v/>
      </c>
      <c r="F181" s="379" t="str">
        <f>IF('Marks Entry'!F183="","",'Marks Entry'!F183)</f>
        <v/>
      </c>
      <c r="G181" s="379" t="str">
        <f>IF('Marks Entry'!G183="","",'Marks Entry'!G183)</f>
        <v/>
      </c>
      <c r="H181" s="356" t="str">
        <f>IF('Marks Entry'!H183="","",'Marks Entry'!H183)</f>
        <v/>
      </c>
      <c r="I181" s="356" t="str">
        <f>IF('Marks Entry'!I183="","",'Marks Entry'!I183)</f>
        <v/>
      </c>
      <c r="J181" s="356" t="str">
        <f>IF('Marks Entry'!J183="","",'Marks Entry'!J183)</f>
        <v/>
      </c>
      <c r="K181" s="356" t="str">
        <f>IF('Marks Entry'!K183="","",'Marks Entry'!K183)</f>
        <v/>
      </c>
      <c r="L181" s="356" t="str">
        <f>IF('Marks Entry'!L183="","",'Marks Entry'!L183)</f>
        <v/>
      </c>
      <c r="M181" s="357" t="str">
        <f t="shared" si="254"/>
        <v/>
      </c>
      <c r="N181" s="380" t="str">
        <f t="shared" si="255"/>
        <v/>
      </c>
      <c r="O181" s="356" t="str">
        <f>IF('Marks Entry'!M183="","",'Marks Entry'!M183)</f>
        <v/>
      </c>
      <c r="P181" s="380" t="str">
        <f t="shared" si="256"/>
        <v/>
      </c>
      <c r="Q181" s="377" t="str">
        <f>IF(AND($B181="NSO",$E181="",O181=""),"",IF(AND('Marks Entry'!N183="AB"),"AB",IF(AND('Marks Entry'!N183="ML"),"RE",IF('Marks Entry'!N183="","",ROUNDUP('Marks Entry'!N183*30/100,0)))))</f>
        <v/>
      </c>
      <c r="R181" s="381" t="str">
        <f t="shared" si="257"/>
        <v/>
      </c>
      <c r="S181" s="361">
        <f t="shared" si="258"/>
        <v>0</v>
      </c>
      <c r="T181" s="361">
        <f t="shared" si="259"/>
        <v>0</v>
      </c>
      <c r="U181" s="362" t="str">
        <f t="shared" si="260"/>
        <v/>
      </c>
      <c r="V181" s="361" t="str">
        <f t="shared" si="261"/>
        <v/>
      </c>
      <c r="W181" s="361" t="str">
        <f t="shared" si="262"/>
        <v/>
      </c>
      <c r="X181" s="361" t="str">
        <f t="shared" si="263"/>
        <v/>
      </c>
      <c r="Y181" s="356" t="str">
        <f>IF('Marks Entry'!O183="","",'Marks Entry'!O183)</f>
        <v/>
      </c>
      <c r="Z181" s="356" t="str">
        <f>IF('Marks Entry'!P183="","",'Marks Entry'!P183)</f>
        <v/>
      </c>
      <c r="AA181" s="356" t="str">
        <f>IF('Marks Entry'!Q183="","",'Marks Entry'!Q183)</f>
        <v/>
      </c>
      <c r="AB181" s="357" t="str">
        <f t="shared" si="264"/>
        <v/>
      </c>
      <c r="AC181" s="380" t="str">
        <f t="shared" si="265"/>
        <v/>
      </c>
      <c r="AD181" s="356" t="str">
        <f>IF('Marks Entry'!R183="","",'Marks Entry'!R183)</f>
        <v/>
      </c>
      <c r="AE181" s="380" t="str">
        <f t="shared" si="266"/>
        <v/>
      </c>
      <c r="AF181" s="377" t="str">
        <f>IF(AND($B181="NSO",$E181=""),"",IF(AND('Marks Entry'!S183="AB"),"AB",IF(AND('Marks Entry'!S183="ML"),"RE",IF('Marks Entry'!S183="","",ROUNDUP('Marks Entry'!S183*30/100,0)))))</f>
        <v/>
      </c>
      <c r="AG181" s="381" t="str">
        <f t="shared" si="267"/>
        <v/>
      </c>
      <c r="AH181" s="361">
        <f t="shared" si="268"/>
        <v>0</v>
      </c>
      <c r="AI181" s="361">
        <f t="shared" si="269"/>
        <v>0</v>
      </c>
      <c r="AJ181" s="362" t="str">
        <f t="shared" si="270"/>
        <v/>
      </c>
      <c r="AK181" s="361" t="str">
        <f t="shared" si="271"/>
        <v/>
      </c>
      <c r="AL181" s="361" t="str">
        <f t="shared" si="272"/>
        <v/>
      </c>
      <c r="AM181" s="361" t="str">
        <f t="shared" si="273"/>
        <v/>
      </c>
      <c r="AN181" s="363" t="str">
        <f>IF('Marks Entry'!T183="","",'Marks Entry'!T183)</f>
        <v/>
      </c>
      <c r="AO181" s="356" t="str">
        <f>IF('Marks Entry'!V183="","",'Marks Entry'!V183)</f>
        <v/>
      </c>
      <c r="AP181" s="356" t="str">
        <f>IF('Marks Entry'!W183="","",'Marks Entry'!W183)</f>
        <v/>
      </c>
      <c r="AQ181" s="356" t="str">
        <f>IF('Marks Entry'!X183="","",'Marks Entry'!X183)</f>
        <v/>
      </c>
      <c r="AR181" s="357" t="str">
        <f t="shared" si="274"/>
        <v/>
      </c>
      <c r="AS181" s="380" t="str">
        <f t="shared" si="275"/>
        <v/>
      </c>
      <c r="AT181" s="356" t="str">
        <f>IF('Marks Entry'!Y183="","",'Marks Entry'!Y183)</f>
        <v/>
      </c>
      <c r="AU181" s="356" t="str">
        <f>IF('Marks Entry'!Z183="","",'Marks Entry'!Z183)</f>
        <v/>
      </c>
      <c r="AV181" s="356" t="str">
        <f t="shared" si="276"/>
        <v/>
      </c>
      <c r="AW181" s="380" t="str">
        <f t="shared" si="277"/>
        <v/>
      </c>
      <c r="AX181" s="377" t="str">
        <f>IF(AND($B181="NSO",$E181=""),"",IF(AND('Marks Entry'!AA183="AB",'Marks Entry'!AB183="AB"),"AB",IF(AND('Marks Entry'!AA183="ML",'Marks Entry'!AB183="ML"),"RE",IF('Marks Entry'!AA183="","",ROUNDUP(('Marks Entry'!AA183+'Marks Entry'!AB183)*30/100,0)))))</f>
        <v/>
      </c>
      <c r="AY181" s="381" t="str">
        <f t="shared" si="278"/>
        <v/>
      </c>
      <c r="AZ181" s="361">
        <f t="shared" si="279"/>
        <v>0</v>
      </c>
      <c r="BA181" s="361">
        <f t="shared" si="280"/>
        <v>0</v>
      </c>
      <c r="BB181" s="362" t="str">
        <f t="shared" si="281"/>
        <v/>
      </c>
      <c r="BC181" s="361" t="str">
        <f t="shared" si="282"/>
        <v/>
      </c>
      <c r="BD181" s="361" t="str">
        <f t="shared" si="283"/>
        <v/>
      </c>
      <c r="BE181" s="361" t="str">
        <f t="shared" si="284"/>
        <v/>
      </c>
      <c r="BF181" s="363" t="str">
        <f>IF('Marks Entry'!AC183="","",'Marks Entry'!AC183)</f>
        <v/>
      </c>
      <c r="BG181" s="356" t="str">
        <f>IF('Marks Entry'!AE183="","",'Marks Entry'!AE183)</f>
        <v/>
      </c>
      <c r="BH181" s="356" t="str">
        <f>IF('Marks Entry'!AF183="","",'Marks Entry'!AF183)</f>
        <v/>
      </c>
      <c r="BI181" s="356" t="str">
        <f>IF('Marks Entry'!AG183="","",'Marks Entry'!AG183)</f>
        <v/>
      </c>
      <c r="BJ181" s="357" t="str">
        <f t="shared" si="285"/>
        <v/>
      </c>
      <c r="BK181" s="380" t="str">
        <f t="shared" si="286"/>
        <v/>
      </c>
      <c r="BL181" s="356" t="str">
        <f>IF('Marks Entry'!AH183="","",'Marks Entry'!AH183)</f>
        <v/>
      </c>
      <c r="BM181" s="356" t="str">
        <f>IF('Marks Entry'!AI183="","",'Marks Entry'!AI183)</f>
        <v/>
      </c>
      <c r="BN181" s="356" t="str">
        <f t="shared" si="287"/>
        <v/>
      </c>
      <c r="BO181" s="380" t="str">
        <f t="shared" si="288"/>
        <v/>
      </c>
      <c r="BP181" s="377" t="str">
        <f>IF(AND($B181="NSO",$E181=""),"",IF(AND('Marks Entry'!AJ183="AB",'Marks Entry'!AK183="AB"),"AB",IF(AND('Marks Entry'!AJ183="ML",'Marks Entry'!AK183="ML"),"RE",IF('Marks Entry'!AJ183="","",ROUNDUP(('Marks Entry'!AJ183+'Marks Entry'!AK183)*30/100,0)))))</f>
        <v/>
      </c>
      <c r="BQ181" s="381" t="str">
        <f t="shared" si="289"/>
        <v/>
      </c>
      <c r="BR181" s="361">
        <f t="shared" si="290"/>
        <v>0</v>
      </c>
      <c r="BS181" s="361">
        <f t="shared" si="291"/>
        <v>0</v>
      </c>
      <c r="BT181" s="362" t="str">
        <f t="shared" si="292"/>
        <v/>
      </c>
      <c r="BU181" s="361" t="str">
        <f t="shared" si="293"/>
        <v/>
      </c>
      <c r="BV181" s="361" t="str">
        <f t="shared" si="294"/>
        <v/>
      </c>
      <c r="BW181" s="361" t="str">
        <f t="shared" si="295"/>
        <v/>
      </c>
      <c r="BX181" s="363" t="str">
        <f>IF('Marks Entry'!AL183="","",'Marks Entry'!AL183)</f>
        <v/>
      </c>
      <c r="BY181" s="356" t="str">
        <f>IF('Marks Entry'!AN183="","",'Marks Entry'!AN183)</f>
        <v/>
      </c>
      <c r="BZ181" s="356" t="str">
        <f>IF('Marks Entry'!AO183="","",'Marks Entry'!AO183)</f>
        <v/>
      </c>
      <c r="CA181" s="356" t="str">
        <f>IF('Marks Entry'!AP183="","",'Marks Entry'!AP183)</f>
        <v/>
      </c>
      <c r="CB181" s="357" t="str">
        <f t="shared" si="296"/>
        <v/>
      </c>
      <c r="CC181" s="380" t="str">
        <f t="shared" si="297"/>
        <v/>
      </c>
      <c r="CD181" s="356" t="str">
        <f>IF('Marks Entry'!AQ183="","",'Marks Entry'!AQ183)</f>
        <v/>
      </c>
      <c r="CE181" s="356" t="str">
        <f>IF('Marks Entry'!AR183="","",'Marks Entry'!AR183)</f>
        <v/>
      </c>
      <c r="CF181" s="356" t="str">
        <f t="shared" si="298"/>
        <v/>
      </c>
      <c r="CG181" s="380" t="str">
        <f t="shared" si="299"/>
        <v/>
      </c>
      <c r="CH181" s="377" t="str">
        <f>IF(AND($B181="NSO",$E181=""),"",IF(AND('Marks Entry'!AS183="AB",'Marks Entry'!AT183="AB"),"AB",IF(AND('Marks Entry'!AS183="ML",'Marks Entry'!AT183="ML"),"RE",IF('Marks Entry'!AS183="","",ROUNDUP(('Marks Entry'!AS183+'Marks Entry'!AT183)*30/100,0)))))</f>
        <v/>
      </c>
      <c r="CI181" s="381" t="str">
        <f t="shared" si="300"/>
        <v/>
      </c>
      <c r="CJ181" s="361">
        <f t="shared" si="301"/>
        <v>0</v>
      </c>
      <c r="CK181" s="361">
        <f t="shared" si="302"/>
        <v>0</v>
      </c>
      <c r="CL181" s="362" t="str">
        <f t="shared" si="303"/>
        <v/>
      </c>
      <c r="CM181" s="361" t="str">
        <f t="shared" si="304"/>
        <v/>
      </c>
      <c r="CN181" s="361" t="str">
        <f t="shared" si="305"/>
        <v/>
      </c>
      <c r="CO181" s="361" t="str">
        <f t="shared" si="306"/>
        <v/>
      </c>
      <c r="CP181" s="363" t="str">
        <f>IF('Marks Entry'!AU183="","",'Marks Entry'!AU183)</f>
        <v/>
      </c>
      <c r="CQ181" s="356" t="str">
        <f>IF('Marks Entry'!AW183="","",'Marks Entry'!AW183)</f>
        <v/>
      </c>
      <c r="CR181" s="356" t="str">
        <f>IF('Marks Entry'!AX183="","",'Marks Entry'!AX183)</f>
        <v/>
      </c>
      <c r="CS181" s="356" t="str">
        <f>IF('Marks Entry'!AY183="","",'Marks Entry'!AY183)</f>
        <v/>
      </c>
      <c r="CT181" s="357" t="str">
        <f t="shared" si="307"/>
        <v/>
      </c>
      <c r="CU181" s="380" t="str">
        <f t="shared" si="308"/>
        <v/>
      </c>
      <c r="CV181" s="356" t="str">
        <f>IF('Marks Entry'!AZ183="","",'Marks Entry'!AZ183)</f>
        <v/>
      </c>
      <c r="CW181" s="356" t="str">
        <f>IF('Marks Entry'!BA183="","",'Marks Entry'!BA183)</f>
        <v/>
      </c>
      <c r="CX181" s="356" t="str">
        <f t="shared" si="309"/>
        <v/>
      </c>
      <c r="CY181" s="380" t="str">
        <f t="shared" si="310"/>
        <v/>
      </c>
      <c r="CZ181" s="377" t="str">
        <f>IF(AND($B181="NSO",$E181=""),"",IF(AND('Marks Entry'!BB183="AB",'Marks Entry'!BC183="AB"),"AB",IF(AND('Marks Entry'!BB183="ML",'Marks Entry'!BC183="ML"),"RE",IF('Marks Entry'!BB183="","",ROUNDUP(('Marks Entry'!BB183+'Marks Entry'!BC183)*30/100,0)))))</f>
        <v/>
      </c>
      <c r="DA181" s="381" t="str">
        <f t="shared" si="311"/>
        <v/>
      </c>
      <c r="DB181" s="361">
        <f t="shared" si="312"/>
        <v>0</v>
      </c>
      <c r="DC181" s="361">
        <f t="shared" si="313"/>
        <v>0</v>
      </c>
      <c r="DD181" s="362" t="str">
        <f t="shared" si="314"/>
        <v/>
      </c>
      <c r="DE181" s="361" t="str">
        <f t="shared" si="315"/>
        <v/>
      </c>
      <c r="DF181" s="361" t="str">
        <f t="shared" si="316"/>
        <v/>
      </c>
      <c r="DG181" s="361" t="str">
        <f t="shared" si="317"/>
        <v/>
      </c>
      <c r="DH181" s="361">
        <f t="shared" si="318"/>
        <v>0</v>
      </c>
      <c r="DI181" s="382" t="str">
        <f t="shared" si="319"/>
        <v/>
      </c>
      <c r="DJ181" s="382" t="str">
        <f t="shared" si="320"/>
        <v/>
      </c>
      <c r="DK181" s="382" t="str">
        <f t="shared" si="321"/>
        <v/>
      </c>
      <c r="DL181" s="382" t="str">
        <f t="shared" si="322"/>
        <v/>
      </c>
      <c r="DM181" s="382" t="str">
        <f t="shared" si="323"/>
        <v/>
      </c>
      <c r="DN181" s="382" t="str">
        <f t="shared" si="324"/>
        <v/>
      </c>
      <c r="DO181" s="365">
        <f t="shared" si="325"/>
        <v>0</v>
      </c>
      <c r="DP181" s="365">
        <f t="shared" si="326"/>
        <v>0</v>
      </c>
      <c r="DQ181" s="365">
        <f t="shared" si="327"/>
        <v>0</v>
      </c>
      <c r="DR181" s="365">
        <f t="shared" si="328"/>
        <v>0</v>
      </c>
      <c r="DS181" s="365">
        <f t="shared" si="329"/>
        <v>0</v>
      </c>
      <c r="DT181" s="383" t="str">
        <f t="shared" si="330"/>
        <v/>
      </c>
      <c r="DU181" s="482" t="str">
        <f>IF('Marks Entry'!BD183="","",'Marks Entry'!BD183)</f>
        <v/>
      </c>
      <c r="DV181" s="482" t="str">
        <f>IF('Marks Entry'!BE183="","",'Marks Entry'!BE183)</f>
        <v/>
      </c>
      <c r="DW181" s="482" t="str">
        <f>IF('Marks Entry'!BF183="","",'Marks Entry'!BF183)</f>
        <v/>
      </c>
      <c r="DX181" s="384" t="str">
        <f t="shared" si="331"/>
        <v/>
      </c>
      <c r="DY181" s="356" t="str">
        <f t="shared" si="332"/>
        <v/>
      </c>
      <c r="DZ181" s="385" t="str">
        <f t="shared" si="333"/>
        <v/>
      </c>
      <c r="EA181" s="356" t="str">
        <f t="shared" si="334"/>
        <v/>
      </c>
      <c r="EB181" s="385" t="str">
        <f t="shared" si="335"/>
        <v/>
      </c>
      <c r="EC181" s="356" t="str">
        <f t="shared" si="336"/>
        <v/>
      </c>
      <c r="ED181" s="356" t="str">
        <f t="shared" si="337"/>
        <v/>
      </c>
      <c r="EE181" s="356" t="str">
        <f t="shared" si="338"/>
        <v/>
      </c>
      <c r="EF181" s="386" t="str">
        <f t="shared" si="339"/>
        <v/>
      </c>
      <c r="EG181" s="385" t="str">
        <f t="shared" si="340"/>
        <v/>
      </c>
      <c r="EH181" s="356" t="str">
        <f t="shared" si="341"/>
        <v/>
      </c>
      <c r="EI181" s="356" t="str">
        <f t="shared" si="342"/>
        <v/>
      </c>
      <c r="EJ181" s="356" t="str">
        <f t="shared" si="343"/>
        <v/>
      </c>
      <c r="EK181" s="356" t="str">
        <f t="shared" si="344"/>
        <v/>
      </c>
      <c r="EL181" s="385" t="str">
        <f t="shared" si="345"/>
        <v/>
      </c>
      <c r="EM181" s="356" t="str">
        <f t="shared" si="346"/>
        <v/>
      </c>
      <c r="EN181" s="356" t="str">
        <f t="shared" si="347"/>
        <v/>
      </c>
      <c r="EO181" s="356" t="str">
        <f t="shared" si="348"/>
        <v/>
      </c>
      <c r="EP181" s="356" t="str">
        <f t="shared" si="349"/>
        <v/>
      </c>
      <c r="EQ181" s="385" t="str">
        <f t="shared" si="350"/>
        <v/>
      </c>
      <c r="ER181" s="356" t="str">
        <f t="shared" si="351"/>
        <v/>
      </c>
      <c r="ES181" s="356" t="str">
        <f t="shared" si="352"/>
        <v/>
      </c>
      <c r="ET181" s="356" t="str">
        <f t="shared" si="353"/>
        <v/>
      </c>
      <c r="EU181" s="356" t="str">
        <f t="shared" si="354"/>
        <v/>
      </c>
      <c r="EV181" s="385" t="str">
        <f t="shared" si="355"/>
        <v/>
      </c>
      <c r="EW181" s="385" t="str">
        <f t="shared" si="356"/>
        <v/>
      </c>
      <c r="EX181" s="387" t="str">
        <f>IF('Student DATA Entry'!I178="","",'Student DATA Entry'!I178)</f>
        <v/>
      </c>
      <c r="EY181" s="388" t="str">
        <f>IF('Student DATA Entry'!J178="","",'Student DATA Entry'!J178)</f>
        <v/>
      </c>
      <c r="EZ181" s="373" t="str">
        <f t="shared" si="357"/>
        <v xml:space="preserve">      </v>
      </c>
      <c r="FA181" s="373" t="str">
        <f t="shared" si="358"/>
        <v xml:space="preserve">      </v>
      </c>
      <c r="FB181" s="373" t="str">
        <f t="shared" si="359"/>
        <v xml:space="preserve">      </v>
      </c>
      <c r="FC181" s="373" t="str">
        <f t="shared" si="360"/>
        <v xml:space="preserve">              </v>
      </c>
      <c r="FD181" s="373" t="str">
        <f t="shared" si="361"/>
        <v xml:space="preserve"> </v>
      </c>
      <c r="FE181" s="484" t="str">
        <f t="shared" si="362"/>
        <v/>
      </c>
      <c r="FF181" s="390" t="str">
        <f t="shared" si="363"/>
        <v/>
      </c>
      <c r="FG181" s="483" t="str">
        <f t="shared" si="364"/>
        <v/>
      </c>
      <c r="FH181" s="392" t="str">
        <f t="shared" si="253"/>
        <v/>
      </c>
      <c r="FI181" s="482" t="str">
        <f t="shared" si="365"/>
        <v/>
      </c>
    </row>
    <row r="182" spans="1:165" s="393" customFormat="1" ht="22" customHeight="1">
      <c r="A182" s="375">
        <v>177</v>
      </c>
      <c r="B182" s="376" t="str">
        <f>IF('Marks Entry'!B184="","",VALUE('Marks Entry'!B184))</f>
        <v/>
      </c>
      <c r="C182" s="377" t="str">
        <f>IF('Marks Entry'!C184="","",'Marks Entry'!C184)</f>
        <v/>
      </c>
      <c r="D182" s="378" t="str">
        <f>IF('Marks Entry'!D184="","",'Marks Entry'!D184)</f>
        <v/>
      </c>
      <c r="E182" s="379" t="str">
        <f>IF('Marks Entry'!E184="","",'Marks Entry'!E184)</f>
        <v/>
      </c>
      <c r="F182" s="379" t="str">
        <f>IF('Marks Entry'!F184="","",'Marks Entry'!F184)</f>
        <v/>
      </c>
      <c r="G182" s="379" t="str">
        <f>IF('Marks Entry'!G184="","",'Marks Entry'!G184)</f>
        <v/>
      </c>
      <c r="H182" s="356" t="str">
        <f>IF('Marks Entry'!H184="","",'Marks Entry'!H184)</f>
        <v/>
      </c>
      <c r="I182" s="356" t="str">
        <f>IF('Marks Entry'!I184="","",'Marks Entry'!I184)</f>
        <v/>
      </c>
      <c r="J182" s="356" t="str">
        <f>IF('Marks Entry'!J184="","",'Marks Entry'!J184)</f>
        <v/>
      </c>
      <c r="K182" s="356" t="str">
        <f>IF('Marks Entry'!K184="","",'Marks Entry'!K184)</f>
        <v/>
      </c>
      <c r="L182" s="356" t="str">
        <f>IF('Marks Entry'!L184="","",'Marks Entry'!L184)</f>
        <v/>
      </c>
      <c r="M182" s="357" t="str">
        <f t="shared" si="254"/>
        <v/>
      </c>
      <c r="N182" s="380" t="str">
        <f t="shared" si="255"/>
        <v/>
      </c>
      <c r="O182" s="356" t="str">
        <f>IF('Marks Entry'!M184="","",'Marks Entry'!M184)</f>
        <v/>
      </c>
      <c r="P182" s="380" t="str">
        <f t="shared" si="256"/>
        <v/>
      </c>
      <c r="Q182" s="377" t="str">
        <f>IF(AND($B182="NSO",$E182="",O182=""),"",IF(AND('Marks Entry'!N184="AB"),"AB",IF(AND('Marks Entry'!N184="ML"),"RE",IF('Marks Entry'!N184="","",ROUNDUP('Marks Entry'!N184*30/100,0)))))</f>
        <v/>
      </c>
      <c r="R182" s="381" t="str">
        <f t="shared" si="257"/>
        <v/>
      </c>
      <c r="S182" s="361">
        <f t="shared" si="258"/>
        <v>0</v>
      </c>
      <c r="T182" s="361">
        <f t="shared" si="259"/>
        <v>0</v>
      </c>
      <c r="U182" s="362" t="str">
        <f t="shared" si="260"/>
        <v/>
      </c>
      <c r="V182" s="361" t="str">
        <f t="shared" si="261"/>
        <v/>
      </c>
      <c r="W182" s="361" t="str">
        <f t="shared" si="262"/>
        <v/>
      </c>
      <c r="X182" s="361" t="str">
        <f t="shared" si="263"/>
        <v/>
      </c>
      <c r="Y182" s="356" t="str">
        <f>IF('Marks Entry'!O184="","",'Marks Entry'!O184)</f>
        <v/>
      </c>
      <c r="Z182" s="356" t="str">
        <f>IF('Marks Entry'!P184="","",'Marks Entry'!P184)</f>
        <v/>
      </c>
      <c r="AA182" s="356" t="str">
        <f>IF('Marks Entry'!Q184="","",'Marks Entry'!Q184)</f>
        <v/>
      </c>
      <c r="AB182" s="357" t="str">
        <f t="shared" si="264"/>
        <v/>
      </c>
      <c r="AC182" s="380" t="str">
        <f t="shared" si="265"/>
        <v/>
      </c>
      <c r="AD182" s="356" t="str">
        <f>IF('Marks Entry'!R184="","",'Marks Entry'!R184)</f>
        <v/>
      </c>
      <c r="AE182" s="380" t="str">
        <f t="shared" si="266"/>
        <v/>
      </c>
      <c r="AF182" s="377" t="str">
        <f>IF(AND($B182="NSO",$E182=""),"",IF(AND('Marks Entry'!S184="AB"),"AB",IF(AND('Marks Entry'!S184="ML"),"RE",IF('Marks Entry'!S184="","",ROUNDUP('Marks Entry'!S184*30/100,0)))))</f>
        <v/>
      </c>
      <c r="AG182" s="381" t="str">
        <f t="shared" si="267"/>
        <v/>
      </c>
      <c r="AH182" s="361">
        <f t="shared" si="268"/>
        <v>0</v>
      </c>
      <c r="AI182" s="361">
        <f t="shared" si="269"/>
        <v>0</v>
      </c>
      <c r="AJ182" s="362" t="str">
        <f t="shared" si="270"/>
        <v/>
      </c>
      <c r="AK182" s="361" t="str">
        <f t="shared" si="271"/>
        <v/>
      </c>
      <c r="AL182" s="361" t="str">
        <f t="shared" si="272"/>
        <v/>
      </c>
      <c r="AM182" s="361" t="str">
        <f t="shared" si="273"/>
        <v/>
      </c>
      <c r="AN182" s="363" t="str">
        <f>IF('Marks Entry'!T184="","",'Marks Entry'!T184)</f>
        <v/>
      </c>
      <c r="AO182" s="356" t="str">
        <f>IF('Marks Entry'!V184="","",'Marks Entry'!V184)</f>
        <v/>
      </c>
      <c r="AP182" s="356" t="str">
        <f>IF('Marks Entry'!W184="","",'Marks Entry'!W184)</f>
        <v/>
      </c>
      <c r="AQ182" s="356" t="str">
        <f>IF('Marks Entry'!X184="","",'Marks Entry'!X184)</f>
        <v/>
      </c>
      <c r="AR182" s="357" t="str">
        <f t="shared" si="274"/>
        <v/>
      </c>
      <c r="AS182" s="380" t="str">
        <f t="shared" si="275"/>
        <v/>
      </c>
      <c r="AT182" s="356" t="str">
        <f>IF('Marks Entry'!Y184="","",'Marks Entry'!Y184)</f>
        <v/>
      </c>
      <c r="AU182" s="356" t="str">
        <f>IF('Marks Entry'!Z184="","",'Marks Entry'!Z184)</f>
        <v/>
      </c>
      <c r="AV182" s="356" t="str">
        <f t="shared" si="276"/>
        <v/>
      </c>
      <c r="AW182" s="380" t="str">
        <f t="shared" si="277"/>
        <v/>
      </c>
      <c r="AX182" s="377" t="str">
        <f>IF(AND($B182="NSO",$E182=""),"",IF(AND('Marks Entry'!AA184="AB",'Marks Entry'!AB184="AB"),"AB",IF(AND('Marks Entry'!AA184="ML",'Marks Entry'!AB184="ML"),"RE",IF('Marks Entry'!AA184="","",ROUNDUP(('Marks Entry'!AA184+'Marks Entry'!AB184)*30/100,0)))))</f>
        <v/>
      </c>
      <c r="AY182" s="381" t="str">
        <f t="shared" si="278"/>
        <v/>
      </c>
      <c r="AZ182" s="361">
        <f t="shared" si="279"/>
        <v>0</v>
      </c>
      <c r="BA182" s="361">
        <f t="shared" si="280"/>
        <v>0</v>
      </c>
      <c r="BB182" s="362" t="str">
        <f t="shared" si="281"/>
        <v/>
      </c>
      <c r="BC182" s="361" t="str">
        <f t="shared" si="282"/>
        <v/>
      </c>
      <c r="BD182" s="361" t="str">
        <f t="shared" si="283"/>
        <v/>
      </c>
      <c r="BE182" s="361" t="str">
        <f t="shared" si="284"/>
        <v/>
      </c>
      <c r="BF182" s="363" t="str">
        <f>IF('Marks Entry'!AC184="","",'Marks Entry'!AC184)</f>
        <v/>
      </c>
      <c r="BG182" s="356" t="str">
        <f>IF('Marks Entry'!AE184="","",'Marks Entry'!AE184)</f>
        <v/>
      </c>
      <c r="BH182" s="356" t="str">
        <f>IF('Marks Entry'!AF184="","",'Marks Entry'!AF184)</f>
        <v/>
      </c>
      <c r="BI182" s="356" t="str">
        <f>IF('Marks Entry'!AG184="","",'Marks Entry'!AG184)</f>
        <v/>
      </c>
      <c r="BJ182" s="357" t="str">
        <f t="shared" si="285"/>
        <v/>
      </c>
      <c r="BK182" s="380" t="str">
        <f t="shared" si="286"/>
        <v/>
      </c>
      <c r="BL182" s="356" t="str">
        <f>IF('Marks Entry'!AH184="","",'Marks Entry'!AH184)</f>
        <v/>
      </c>
      <c r="BM182" s="356" t="str">
        <f>IF('Marks Entry'!AI184="","",'Marks Entry'!AI184)</f>
        <v/>
      </c>
      <c r="BN182" s="356" t="str">
        <f t="shared" si="287"/>
        <v/>
      </c>
      <c r="BO182" s="380" t="str">
        <f t="shared" si="288"/>
        <v/>
      </c>
      <c r="BP182" s="377" t="str">
        <f>IF(AND($B182="NSO",$E182=""),"",IF(AND('Marks Entry'!AJ184="AB",'Marks Entry'!AK184="AB"),"AB",IF(AND('Marks Entry'!AJ184="ML",'Marks Entry'!AK184="ML"),"RE",IF('Marks Entry'!AJ184="","",ROUNDUP(('Marks Entry'!AJ184+'Marks Entry'!AK184)*30/100,0)))))</f>
        <v/>
      </c>
      <c r="BQ182" s="381" t="str">
        <f t="shared" si="289"/>
        <v/>
      </c>
      <c r="BR182" s="361">
        <f t="shared" si="290"/>
        <v>0</v>
      </c>
      <c r="BS182" s="361">
        <f t="shared" si="291"/>
        <v>0</v>
      </c>
      <c r="BT182" s="362" t="str">
        <f t="shared" si="292"/>
        <v/>
      </c>
      <c r="BU182" s="361" t="str">
        <f t="shared" si="293"/>
        <v/>
      </c>
      <c r="BV182" s="361" t="str">
        <f t="shared" si="294"/>
        <v/>
      </c>
      <c r="BW182" s="361" t="str">
        <f t="shared" si="295"/>
        <v/>
      </c>
      <c r="BX182" s="363" t="str">
        <f>IF('Marks Entry'!AL184="","",'Marks Entry'!AL184)</f>
        <v/>
      </c>
      <c r="BY182" s="356" t="str">
        <f>IF('Marks Entry'!AN184="","",'Marks Entry'!AN184)</f>
        <v/>
      </c>
      <c r="BZ182" s="356" t="str">
        <f>IF('Marks Entry'!AO184="","",'Marks Entry'!AO184)</f>
        <v/>
      </c>
      <c r="CA182" s="356" t="str">
        <f>IF('Marks Entry'!AP184="","",'Marks Entry'!AP184)</f>
        <v/>
      </c>
      <c r="CB182" s="357" t="str">
        <f t="shared" si="296"/>
        <v/>
      </c>
      <c r="CC182" s="380" t="str">
        <f t="shared" si="297"/>
        <v/>
      </c>
      <c r="CD182" s="356" t="str">
        <f>IF('Marks Entry'!AQ184="","",'Marks Entry'!AQ184)</f>
        <v/>
      </c>
      <c r="CE182" s="356" t="str">
        <f>IF('Marks Entry'!AR184="","",'Marks Entry'!AR184)</f>
        <v/>
      </c>
      <c r="CF182" s="356" t="str">
        <f t="shared" si="298"/>
        <v/>
      </c>
      <c r="CG182" s="380" t="str">
        <f t="shared" si="299"/>
        <v/>
      </c>
      <c r="CH182" s="377" t="str">
        <f>IF(AND($B182="NSO",$E182=""),"",IF(AND('Marks Entry'!AS184="AB",'Marks Entry'!AT184="AB"),"AB",IF(AND('Marks Entry'!AS184="ML",'Marks Entry'!AT184="ML"),"RE",IF('Marks Entry'!AS184="","",ROUNDUP(('Marks Entry'!AS184+'Marks Entry'!AT184)*30/100,0)))))</f>
        <v/>
      </c>
      <c r="CI182" s="381" t="str">
        <f t="shared" si="300"/>
        <v/>
      </c>
      <c r="CJ182" s="361">
        <f t="shared" si="301"/>
        <v>0</v>
      </c>
      <c r="CK182" s="361">
        <f t="shared" si="302"/>
        <v>0</v>
      </c>
      <c r="CL182" s="362" t="str">
        <f t="shared" si="303"/>
        <v/>
      </c>
      <c r="CM182" s="361" t="str">
        <f t="shared" si="304"/>
        <v/>
      </c>
      <c r="CN182" s="361" t="str">
        <f t="shared" si="305"/>
        <v/>
      </c>
      <c r="CO182" s="361" t="str">
        <f t="shared" si="306"/>
        <v/>
      </c>
      <c r="CP182" s="363" t="str">
        <f>IF('Marks Entry'!AU184="","",'Marks Entry'!AU184)</f>
        <v/>
      </c>
      <c r="CQ182" s="356" t="str">
        <f>IF('Marks Entry'!AW184="","",'Marks Entry'!AW184)</f>
        <v/>
      </c>
      <c r="CR182" s="356" t="str">
        <f>IF('Marks Entry'!AX184="","",'Marks Entry'!AX184)</f>
        <v/>
      </c>
      <c r="CS182" s="356" t="str">
        <f>IF('Marks Entry'!AY184="","",'Marks Entry'!AY184)</f>
        <v/>
      </c>
      <c r="CT182" s="357" t="str">
        <f t="shared" si="307"/>
        <v/>
      </c>
      <c r="CU182" s="380" t="str">
        <f t="shared" si="308"/>
        <v/>
      </c>
      <c r="CV182" s="356" t="str">
        <f>IF('Marks Entry'!AZ184="","",'Marks Entry'!AZ184)</f>
        <v/>
      </c>
      <c r="CW182" s="356" t="str">
        <f>IF('Marks Entry'!BA184="","",'Marks Entry'!BA184)</f>
        <v/>
      </c>
      <c r="CX182" s="356" t="str">
        <f t="shared" si="309"/>
        <v/>
      </c>
      <c r="CY182" s="380" t="str">
        <f t="shared" si="310"/>
        <v/>
      </c>
      <c r="CZ182" s="377" t="str">
        <f>IF(AND($B182="NSO",$E182=""),"",IF(AND('Marks Entry'!BB184="AB",'Marks Entry'!BC184="AB"),"AB",IF(AND('Marks Entry'!BB184="ML",'Marks Entry'!BC184="ML"),"RE",IF('Marks Entry'!BB184="","",ROUNDUP(('Marks Entry'!BB184+'Marks Entry'!BC184)*30/100,0)))))</f>
        <v/>
      </c>
      <c r="DA182" s="381" t="str">
        <f t="shared" si="311"/>
        <v/>
      </c>
      <c r="DB182" s="361">
        <f t="shared" si="312"/>
        <v>0</v>
      </c>
      <c r="DC182" s="361">
        <f t="shared" si="313"/>
        <v>0</v>
      </c>
      <c r="DD182" s="362" t="str">
        <f t="shared" si="314"/>
        <v/>
      </c>
      <c r="DE182" s="361" t="str">
        <f t="shared" si="315"/>
        <v/>
      </c>
      <c r="DF182" s="361" t="str">
        <f t="shared" si="316"/>
        <v/>
      </c>
      <c r="DG182" s="361" t="str">
        <f t="shared" si="317"/>
        <v/>
      </c>
      <c r="DH182" s="361">
        <f t="shared" si="318"/>
        <v>0</v>
      </c>
      <c r="DI182" s="382" t="str">
        <f t="shared" si="319"/>
        <v/>
      </c>
      <c r="DJ182" s="382" t="str">
        <f t="shared" si="320"/>
        <v/>
      </c>
      <c r="DK182" s="382" t="str">
        <f t="shared" si="321"/>
        <v/>
      </c>
      <c r="DL182" s="382" t="str">
        <f t="shared" si="322"/>
        <v/>
      </c>
      <c r="DM182" s="382" t="str">
        <f t="shared" si="323"/>
        <v/>
      </c>
      <c r="DN182" s="382" t="str">
        <f t="shared" si="324"/>
        <v/>
      </c>
      <c r="DO182" s="365">
        <f t="shared" si="325"/>
        <v>0</v>
      </c>
      <c r="DP182" s="365">
        <f t="shared" si="326"/>
        <v>0</v>
      </c>
      <c r="DQ182" s="365">
        <f t="shared" si="327"/>
        <v>0</v>
      </c>
      <c r="DR182" s="365">
        <f t="shared" si="328"/>
        <v>0</v>
      </c>
      <c r="DS182" s="365">
        <f t="shared" si="329"/>
        <v>0</v>
      </c>
      <c r="DT182" s="383" t="str">
        <f t="shared" si="330"/>
        <v/>
      </c>
      <c r="DU182" s="482" t="str">
        <f>IF('Marks Entry'!BD184="","",'Marks Entry'!BD184)</f>
        <v/>
      </c>
      <c r="DV182" s="482" t="str">
        <f>IF('Marks Entry'!BE184="","",'Marks Entry'!BE184)</f>
        <v/>
      </c>
      <c r="DW182" s="482" t="str">
        <f>IF('Marks Entry'!BF184="","",'Marks Entry'!BF184)</f>
        <v/>
      </c>
      <c r="DX182" s="384" t="str">
        <f t="shared" si="331"/>
        <v/>
      </c>
      <c r="DY182" s="356" t="str">
        <f t="shared" si="332"/>
        <v/>
      </c>
      <c r="DZ182" s="385" t="str">
        <f t="shared" si="333"/>
        <v/>
      </c>
      <c r="EA182" s="356" t="str">
        <f t="shared" si="334"/>
        <v/>
      </c>
      <c r="EB182" s="385" t="str">
        <f t="shared" si="335"/>
        <v/>
      </c>
      <c r="EC182" s="356" t="str">
        <f t="shared" si="336"/>
        <v/>
      </c>
      <c r="ED182" s="356" t="str">
        <f t="shared" si="337"/>
        <v/>
      </c>
      <c r="EE182" s="356" t="str">
        <f t="shared" si="338"/>
        <v/>
      </c>
      <c r="EF182" s="386" t="str">
        <f t="shared" si="339"/>
        <v/>
      </c>
      <c r="EG182" s="385" t="str">
        <f t="shared" si="340"/>
        <v/>
      </c>
      <c r="EH182" s="356" t="str">
        <f t="shared" si="341"/>
        <v/>
      </c>
      <c r="EI182" s="356" t="str">
        <f t="shared" si="342"/>
        <v/>
      </c>
      <c r="EJ182" s="356" t="str">
        <f t="shared" si="343"/>
        <v/>
      </c>
      <c r="EK182" s="356" t="str">
        <f t="shared" si="344"/>
        <v/>
      </c>
      <c r="EL182" s="385" t="str">
        <f t="shared" si="345"/>
        <v/>
      </c>
      <c r="EM182" s="356" t="str">
        <f t="shared" si="346"/>
        <v/>
      </c>
      <c r="EN182" s="356" t="str">
        <f t="shared" si="347"/>
        <v/>
      </c>
      <c r="EO182" s="356" t="str">
        <f t="shared" si="348"/>
        <v/>
      </c>
      <c r="EP182" s="356" t="str">
        <f t="shared" si="349"/>
        <v/>
      </c>
      <c r="EQ182" s="385" t="str">
        <f t="shared" si="350"/>
        <v/>
      </c>
      <c r="ER182" s="356" t="str">
        <f t="shared" si="351"/>
        <v/>
      </c>
      <c r="ES182" s="356" t="str">
        <f t="shared" si="352"/>
        <v/>
      </c>
      <c r="ET182" s="356" t="str">
        <f t="shared" si="353"/>
        <v/>
      </c>
      <c r="EU182" s="356" t="str">
        <f t="shared" si="354"/>
        <v/>
      </c>
      <c r="EV182" s="385" t="str">
        <f t="shared" si="355"/>
        <v/>
      </c>
      <c r="EW182" s="385" t="str">
        <f t="shared" si="356"/>
        <v/>
      </c>
      <c r="EX182" s="387" t="str">
        <f>IF('Student DATA Entry'!I179="","",'Student DATA Entry'!I179)</f>
        <v/>
      </c>
      <c r="EY182" s="388" t="str">
        <f>IF('Student DATA Entry'!J179="","",'Student DATA Entry'!J179)</f>
        <v/>
      </c>
      <c r="EZ182" s="373" t="str">
        <f t="shared" si="357"/>
        <v xml:space="preserve">      </v>
      </c>
      <c r="FA182" s="373" t="str">
        <f t="shared" si="358"/>
        <v xml:space="preserve">      </v>
      </c>
      <c r="FB182" s="373" t="str">
        <f t="shared" si="359"/>
        <v xml:space="preserve">      </v>
      </c>
      <c r="FC182" s="373" t="str">
        <f t="shared" si="360"/>
        <v xml:space="preserve">              </v>
      </c>
      <c r="FD182" s="373" t="str">
        <f t="shared" si="361"/>
        <v xml:space="preserve"> </v>
      </c>
      <c r="FE182" s="484" t="str">
        <f t="shared" si="362"/>
        <v/>
      </c>
      <c r="FF182" s="390" t="str">
        <f t="shared" si="363"/>
        <v/>
      </c>
      <c r="FG182" s="483" t="str">
        <f t="shared" si="364"/>
        <v/>
      </c>
      <c r="FH182" s="392" t="str">
        <f t="shared" si="253"/>
        <v/>
      </c>
      <c r="FI182" s="482" t="str">
        <f t="shared" si="365"/>
        <v/>
      </c>
    </row>
    <row r="183" spans="1:165" s="393" customFormat="1" ht="22" customHeight="1">
      <c r="A183" s="375">
        <v>178</v>
      </c>
      <c r="B183" s="376" t="str">
        <f>IF('Marks Entry'!B185="","",VALUE('Marks Entry'!B185))</f>
        <v/>
      </c>
      <c r="C183" s="377" t="str">
        <f>IF('Marks Entry'!C185="","",'Marks Entry'!C185)</f>
        <v/>
      </c>
      <c r="D183" s="378" t="str">
        <f>IF('Marks Entry'!D185="","",'Marks Entry'!D185)</f>
        <v/>
      </c>
      <c r="E183" s="379" t="str">
        <f>IF('Marks Entry'!E185="","",'Marks Entry'!E185)</f>
        <v/>
      </c>
      <c r="F183" s="379" t="str">
        <f>IF('Marks Entry'!F185="","",'Marks Entry'!F185)</f>
        <v/>
      </c>
      <c r="G183" s="379" t="str">
        <f>IF('Marks Entry'!G185="","",'Marks Entry'!G185)</f>
        <v/>
      </c>
      <c r="H183" s="356" t="str">
        <f>IF('Marks Entry'!H185="","",'Marks Entry'!H185)</f>
        <v/>
      </c>
      <c r="I183" s="356" t="str">
        <f>IF('Marks Entry'!I185="","",'Marks Entry'!I185)</f>
        <v/>
      </c>
      <c r="J183" s="356" t="str">
        <f>IF('Marks Entry'!J185="","",'Marks Entry'!J185)</f>
        <v/>
      </c>
      <c r="K183" s="356" t="str">
        <f>IF('Marks Entry'!K185="","",'Marks Entry'!K185)</f>
        <v/>
      </c>
      <c r="L183" s="356" t="str">
        <f>IF('Marks Entry'!L185="","",'Marks Entry'!L185)</f>
        <v/>
      </c>
      <c r="M183" s="357" t="str">
        <f t="shared" si="254"/>
        <v/>
      </c>
      <c r="N183" s="380" t="str">
        <f t="shared" si="255"/>
        <v/>
      </c>
      <c r="O183" s="356" t="str">
        <f>IF('Marks Entry'!M185="","",'Marks Entry'!M185)</f>
        <v/>
      </c>
      <c r="P183" s="380" t="str">
        <f t="shared" si="256"/>
        <v/>
      </c>
      <c r="Q183" s="377" t="str">
        <f>IF(AND($B183="NSO",$E183="",O183=""),"",IF(AND('Marks Entry'!N185="AB"),"AB",IF(AND('Marks Entry'!N185="ML"),"RE",IF('Marks Entry'!N185="","",ROUNDUP('Marks Entry'!N185*30/100,0)))))</f>
        <v/>
      </c>
      <c r="R183" s="381" t="str">
        <f t="shared" si="257"/>
        <v/>
      </c>
      <c r="S183" s="361">
        <f t="shared" si="258"/>
        <v>0</v>
      </c>
      <c r="T183" s="361">
        <f t="shared" si="259"/>
        <v>0</v>
      </c>
      <c r="U183" s="362" t="str">
        <f t="shared" si="260"/>
        <v/>
      </c>
      <c r="V183" s="361" t="str">
        <f t="shared" si="261"/>
        <v/>
      </c>
      <c r="W183" s="361" t="str">
        <f t="shared" si="262"/>
        <v/>
      </c>
      <c r="X183" s="361" t="str">
        <f t="shared" si="263"/>
        <v/>
      </c>
      <c r="Y183" s="356" t="str">
        <f>IF('Marks Entry'!O185="","",'Marks Entry'!O185)</f>
        <v/>
      </c>
      <c r="Z183" s="356" t="str">
        <f>IF('Marks Entry'!P185="","",'Marks Entry'!P185)</f>
        <v/>
      </c>
      <c r="AA183" s="356" t="str">
        <f>IF('Marks Entry'!Q185="","",'Marks Entry'!Q185)</f>
        <v/>
      </c>
      <c r="AB183" s="357" t="str">
        <f t="shared" si="264"/>
        <v/>
      </c>
      <c r="AC183" s="380" t="str">
        <f t="shared" si="265"/>
        <v/>
      </c>
      <c r="AD183" s="356" t="str">
        <f>IF('Marks Entry'!R185="","",'Marks Entry'!R185)</f>
        <v/>
      </c>
      <c r="AE183" s="380" t="str">
        <f t="shared" si="266"/>
        <v/>
      </c>
      <c r="AF183" s="377" t="str">
        <f>IF(AND($B183="NSO",$E183=""),"",IF(AND('Marks Entry'!S185="AB"),"AB",IF(AND('Marks Entry'!S185="ML"),"RE",IF('Marks Entry'!S185="","",ROUNDUP('Marks Entry'!S185*30/100,0)))))</f>
        <v/>
      </c>
      <c r="AG183" s="381" t="str">
        <f t="shared" si="267"/>
        <v/>
      </c>
      <c r="AH183" s="361">
        <f t="shared" si="268"/>
        <v>0</v>
      </c>
      <c r="AI183" s="361">
        <f t="shared" si="269"/>
        <v>0</v>
      </c>
      <c r="AJ183" s="362" t="str">
        <f t="shared" si="270"/>
        <v/>
      </c>
      <c r="AK183" s="361" t="str">
        <f t="shared" si="271"/>
        <v/>
      </c>
      <c r="AL183" s="361" t="str">
        <f t="shared" si="272"/>
        <v/>
      </c>
      <c r="AM183" s="361" t="str">
        <f t="shared" si="273"/>
        <v/>
      </c>
      <c r="AN183" s="363" t="str">
        <f>IF('Marks Entry'!T185="","",'Marks Entry'!T185)</f>
        <v/>
      </c>
      <c r="AO183" s="356" t="str">
        <f>IF('Marks Entry'!V185="","",'Marks Entry'!V185)</f>
        <v/>
      </c>
      <c r="AP183" s="356" t="str">
        <f>IF('Marks Entry'!W185="","",'Marks Entry'!W185)</f>
        <v/>
      </c>
      <c r="AQ183" s="356" t="str">
        <f>IF('Marks Entry'!X185="","",'Marks Entry'!X185)</f>
        <v/>
      </c>
      <c r="AR183" s="357" t="str">
        <f t="shared" si="274"/>
        <v/>
      </c>
      <c r="AS183" s="380" t="str">
        <f t="shared" si="275"/>
        <v/>
      </c>
      <c r="AT183" s="356" t="str">
        <f>IF('Marks Entry'!Y185="","",'Marks Entry'!Y185)</f>
        <v/>
      </c>
      <c r="AU183" s="356" t="str">
        <f>IF('Marks Entry'!Z185="","",'Marks Entry'!Z185)</f>
        <v/>
      </c>
      <c r="AV183" s="356" t="str">
        <f t="shared" si="276"/>
        <v/>
      </c>
      <c r="AW183" s="380" t="str">
        <f t="shared" si="277"/>
        <v/>
      </c>
      <c r="AX183" s="377" t="str">
        <f>IF(AND($B183="NSO",$E183=""),"",IF(AND('Marks Entry'!AA185="AB",'Marks Entry'!AB185="AB"),"AB",IF(AND('Marks Entry'!AA185="ML",'Marks Entry'!AB185="ML"),"RE",IF('Marks Entry'!AA185="","",ROUNDUP(('Marks Entry'!AA185+'Marks Entry'!AB185)*30/100,0)))))</f>
        <v/>
      </c>
      <c r="AY183" s="381" t="str">
        <f t="shared" si="278"/>
        <v/>
      </c>
      <c r="AZ183" s="361">
        <f t="shared" si="279"/>
        <v>0</v>
      </c>
      <c r="BA183" s="361">
        <f t="shared" si="280"/>
        <v>0</v>
      </c>
      <c r="BB183" s="362" t="str">
        <f t="shared" si="281"/>
        <v/>
      </c>
      <c r="BC183" s="361" t="str">
        <f t="shared" si="282"/>
        <v/>
      </c>
      <c r="BD183" s="361" t="str">
        <f t="shared" si="283"/>
        <v/>
      </c>
      <c r="BE183" s="361" t="str">
        <f t="shared" si="284"/>
        <v/>
      </c>
      <c r="BF183" s="363" t="str">
        <f>IF('Marks Entry'!AC185="","",'Marks Entry'!AC185)</f>
        <v/>
      </c>
      <c r="BG183" s="356" t="str">
        <f>IF('Marks Entry'!AE185="","",'Marks Entry'!AE185)</f>
        <v/>
      </c>
      <c r="BH183" s="356" t="str">
        <f>IF('Marks Entry'!AF185="","",'Marks Entry'!AF185)</f>
        <v/>
      </c>
      <c r="BI183" s="356" t="str">
        <f>IF('Marks Entry'!AG185="","",'Marks Entry'!AG185)</f>
        <v/>
      </c>
      <c r="BJ183" s="357" t="str">
        <f t="shared" si="285"/>
        <v/>
      </c>
      <c r="BK183" s="380" t="str">
        <f t="shared" si="286"/>
        <v/>
      </c>
      <c r="BL183" s="356" t="str">
        <f>IF('Marks Entry'!AH185="","",'Marks Entry'!AH185)</f>
        <v/>
      </c>
      <c r="BM183" s="356" t="str">
        <f>IF('Marks Entry'!AI185="","",'Marks Entry'!AI185)</f>
        <v/>
      </c>
      <c r="BN183" s="356" t="str">
        <f t="shared" si="287"/>
        <v/>
      </c>
      <c r="BO183" s="380" t="str">
        <f t="shared" si="288"/>
        <v/>
      </c>
      <c r="BP183" s="377" t="str">
        <f>IF(AND($B183="NSO",$E183=""),"",IF(AND('Marks Entry'!AJ185="AB",'Marks Entry'!AK185="AB"),"AB",IF(AND('Marks Entry'!AJ185="ML",'Marks Entry'!AK185="ML"),"RE",IF('Marks Entry'!AJ185="","",ROUNDUP(('Marks Entry'!AJ185+'Marks Entry'!AK185)*30/100,0)))))</f>
        <v/>
      </c>
      <c r="BQ183" s="381" t="str">
        <f t="shared" si="289"/>
        <v/>
      </c>
      <c r="BR183" s="361">
        <f t="shared" si="290"/>
        <v>0</v>
      </c>
      <c r="BS183" s="361">
        <f t="shared" si="291"/>
        <v>0</v>
      </c>
      <c r="BT183" s="362" t="str">
        <f t="shared" si="292"/>
        <v/>
      </c>
      <c r="BU183" s="361" t="str">
        <f t="shared" si="293"/>
        <v/>
      </c>
      <c r="BV183" s="361" t="str">
        <f t="shared" si="294"/>
        <v/>
      </c>
      <c r="BW183" s="361" t="str">
        <f t="shared" si="295"/>
        <v/>
      </c>
      <c r="BX183" s="363" t="str">
        <f>IF('Marks Entry'!AL185="","",'Marks Entry'!AL185)</f>
        <v/>
      </c>
      <c r="BY183" s="356" t="str">
        <f>IF('Marks Entry'!AN185="","",'Marks Entry'!AN185)</f>
        <v/>
      </c>
      <c r="BZ183" s="356" t="str">
        <f>IF('Marks Entry'!AO185="","",'Marks Entry'!AO185)</f>
        <v/>
      </c>
      <c r="CA183" s="356" t="str">
        <f>IF('Marks Entry'!AP185="","",'Marks Entry'!AP185)</f>
        <v/>
      </c>
      <c r="CB183" s="357" t="str">
        <f t="shared" si="296"/>
        <v/>
      </c>
      <c r="CC183" s="380" t="str">
        <f t="shared" si="297"/>
        <v/>
      </c>
      <c r="CD183" s="356" t="str">
        <f>IF('Marks Entry'!AQ185="","",'Marks Entry'!AQ185)</f>
        <v/>
      </c>
      <c r="CE183" s="356" t="str">
        <f>IF('Marks Entry'!AR185="","",'Marks Entry'!AR185)</f>
        <v/>
      </c>
      <c r="CF183" s="356" t="str">
        <f t="shared" si="298"/>
        <v/>
      </c>
      <c r="CG183" s="380" t="str">
        <f t="shared" si="299"/>
        <v/>
      </c>
      <c r="CH183" s="377" t="str">
        <f>IF(AND($B183="NSO",$E183=""),"",IF(AND('Marks Entry'!AS185="AB",'Marks Entry'!AT185="AB"),"AB",IF(AND('Marks Entry'!AS185="ML",'Marks Entry'!AT185="ML"),"RE",IF('Marks Entry'!AS185="","",ROUNDUP(('Marks Entry'!AS185+'Marks Entry'!AT185)*30/100,0)))))</f>
        <v/>
      </c>
      <c r="CI183" s="381" t="str">
        <f t="shared" si="300"/>
        <v/>
      </c>
      <c r="CJ183" s="361">
        <f t="shared" si="301"/>
        <v>0</v>
      </c>
      <c r="CK183" s="361">
        <f t="shared" si="302"/>
        <v>0</v>
      </c>
      <c r="CL183" s="362" t="str">
        <f t="shared" si="303"/>
        <v/>
      </c>
      <c r="CM183" s="361" t="str">
        <f t="shared" si="304"/>
        <v/>
      </c>
      <c r="CN183" s="361" t="str">
        <f t="shared" si="305"/>
        <v/>
      </c>
      <c r="CO183" s="361" t="str">
        <f t="shared" si="306"/>
        <v/>
      </c>
      <c r="CP183" s="363" t="str">
        <f>IF('Marks Entry'!AU185="","",'Marks Entry'!AU185)</f>
        <v/>
      </c>
      <c r="CQ183" s="356" t="str">
        <f>IF('Marks Entry'!AW185="","",'Marks Entry'!AW185)</f>
        <v/>
      </c>
      <c r="CR183" s="356" t="str">
        <f>IF('Marks Entry'!AX185="","",'Marks Entry'!AX185)</f>
        <v/>
      </c>
      <c r="CS183" s="356" t="str">
        <f>IF('Marks Entry'!AY185="","",'Marks Entry'!AY185)</f>
        <v/>
      </c>
      <c r="CT183" s="357" t="str">
        <f t="shared" si="307"/>
        <v/>
      </c>
      <c r="CU183" s="380" t="str">
        <f t="shared" si="308"/>
        <v/>
      </c>
      <c r="CV183" s="356" t="str">
        <f>IF('Marks Entry'!AZ185="","",'Marks Entry'!AZ185)</f>
        <v/>
      </c>
      <c r="CW183" s="356" t="str">
        <f>IF('Marks Entry'!BA185="","",'Marks Entry'!BA185)</f>
        <v/>
      </c>
      <c r="CX183" s="356" t="str">
        <f t="shared" si="309"/>
        <v/>
      </c>
      <c r="CY183" s="380" t="str">
        <f t="shared" si="310"/>
        <v/>
      </c>
      <c r="CZ183" s="377" t="str">
        <f>IF(AND($B183="NSO",$E183=""),"",IF(AND('Marks Entry'!BB185="AB",'Marks Entry'!BC185="AB"),"AB",IF(AND('Marks Entry'!BB185="ML",'Marks Entry'!BC185="ML"),"RE",IF('Marks Entry'!BB185="","",ROUNDUP(('Marks Entry'!BB185+'Marks Entry'!BC185)*30/100,0)))))</f>
        <v/>
      </c>
      <c r="DA183" s="381" t="str">
        <f t="shared" si="311"/>
        <v/>
      </c>
      <c r="DB183" s="361">
        <f t="shared" si="312"/>
        <v>0</v>
      </c>
      <c r="DC183" s="361">
        <f t="shared" si="313"/>
        <v>0</v>
      </c>
      <c r="DD183" s="362" t="str">
        <f t="shared" si="314"/>
        <v/>
      </c>
      <c r="DE183" s="361" t="str">
        <f t="shared" si="315"/>
        <v/>
      </c>
      <c r="DF183" s="361" t="str">
        <f t="shared" si="316"/>
        <v/>
      </c>
      <c r="DG183" s="361" t="str">
        <f t="shared" si="317"/>
        <v/>
      </c>
      <c r="DH183" s="361">
        <f t="shared" si="318"/>
        <v>0</v>
      </c>
      <c r="DI183" s="382" t="str">
        <f t="shared" si="319"/>
        <v/>
      </c>
      <c r="DJ183" s="382" t="str">
        <f t="shared" si="320"/>
        <v/>
      </c>
      <c r="DK183" s="382" t="str">
        <f t="shared" si="321"/>
        <v/>
      </c>
      <c r="DL183" s="382" t="str">
        <f t="shared" si="322"/>
        <v/>
      </c>
      <c r="DM183" s="382" t="str">
        <f t="shared" si="323"/>
        <v/>
      </c>
      <c r="DN183" s="382" t="str">
        <f t="shared" si="324"/>
        <v/>
      </c>
      <c r="DO183" s="365">
        <f t="shared" si="325"/>
        <v>0</v>
      </c>
      <c r="DP183" s="365">
        <f t="shared" si="326"/>
        <v>0</v>
      </c>
      <c r="DQ183" s="365">
        <f t="shared" si="327"/>
        <v>0</v>
      </c>
      <c r="DR183" s="365">
        <f t="shared" si="328"/>
        <v>0</v>
      </c>
      <c r="DS183" s="365">
        <f t="shared" si="329"/>
        <v>0</v>
      </c>
      <c r="DT183" s="383" t="str">
        <f t="shared" si="330"/>
        <v/>
      </c>
      <c r="DU183" s="482" t="str">
        <f>IF('Marks Entry'!BD185="","",'Marks Entry'!BD185)</f>
        <v/>
      </c>
      <c r="DV183" s="482" t="str">
        <f>IF('Marks Entry'!BE185="","",'Marks Entry'!BE185)</f>
        <v/>
      </c>
      <c r="DW183" s="482" t="str">
        <f>IF('Marks Entry'!BF185="","",'Marks Entry'!BF185)</f>
        <v/>
      </c>
      <c r="DX183" s="384" t="str">
        <f t="shared" si="331"/>
        <v/>
      </c>
      <c r="DY183" s="356" t="str">
        <f t="shared" si="332"/>
        <v/>
      </c>
      <c r="DZ183" s="385" t="str">
        <f t="shared" si="333"/>
        <v/>
      </c>
      <c r="EA183" s="356" t="str">
        <f t="shared" si="334"/>
        <v/>
      </c>
      <c r="EB183" s="385" t="str">
        <f t="shared" si="335"/>
        <v/>
      </c>
      <c r="EC183" s="356" t="str">
        <f t="shared" si="336"/>
        <v/>
      </c>
      <c r="ED183" s="356" t="str">
        <f t="shared" si="337"/>
        <v/>
      </c>
      <c r="EE183" s="356" t="str">
        <f t="shared" si="338"/>
        <v/>
      </c>
      <c r="EF183" s="386" t="str">
        <f t="shared" si="339"/>
        <v/>
      </c>
      <c r="EG183" s="385" t="str">
        <f t="shared" si="340"/>
        <v/>
      </c>
      <c r="EH183" s="356" t="str">
        <f t="shared" si="341"/>
        <v/>
      </c>
      <c r="EI183" s="356" t="str">
        <f t="shared" si="342"/>
        <v/>
      </c>
      <c r="EJ183" s="356" t="str">
        <f t="shared" si="343"/>
        <v/>
      </c>
      <c r="EK183" s="356" t="str">
        <f t="shared" si="344"/>
        <v/>
      </c>
      <c r="EL183" s="385" t="str">
        <f t="shared" si="345"/>
        <v/>
      </c>
      <c r="EM183" s="356" t="str">
        <f t="shared" si="346"/>
        <v/>
      </c>
      <c r="EN183" s="356" t="str">
        <f t="shared" si="347"/>
        <v/>
      </c>
      <c r="EO183" s="356" t="str">
        <f t="shared" si="348"/>
        <v/>
      </c>
      <c r="EP183" s="356" t="str">
        <f t="shared" si="349"/>
        <v/>
      </c>
      <c r="EQ183" s="385" t="str">
        <f t="shared" si="350"/>
        <v/>
      </c>
      <c r="ER183" s="356" t="str">
        <f t="shared" si="351"/>
        <v/>
      </c>
      <c r="ES183" s="356" t="str">
        <f t="shared" si="352"/>
        <v/>
      </c>
      <c r="ET183" s="356" t="str">
        <f t="shared" si="353"/>
        <v/>
      </c>
      <c r="EU183" s="356" t="str">
        <f t="shared" si="354"/>
        <v/>
      </c>
      <c r="EV183" s="385" t="str">
        <f t="shared" si="355"/>
        <v/>
      </c>
      <c r="EW183" s="385" t="str">
        <f t="shared" si="356"/>
        <v/>
      </c>
      <c r="EX183" s="387" t="str">
        <f>IF('Student DATA Entry'!I180="","",'Student DATA Entry'!I180)</f>
        <v/>
      </c>
      <c r="EY183" s="388" t="str">
        <f>IF('Student DATA Entry'!J180="","",'Student DATA Entry'!J180)</f>
        <v/>
      </c>
      <c r="EZ183" s="373" t="str">
        <f t="shared" si="357"/>
        <v xml:space="preserve">      </v>
      </c>
      <c r="FA183" s="373" t="str">
        <f t="shared" si="358"/>
        <v xml:space="preserve">      </v>
      </c>
      <c r="FB183" s="373" t="str">
        <f t="shared" si="359"/>
        <v xml:space="preserve">      </v>
      </c>
      <c r="FC183" s="373" t="str">
        <f t="shared" si="360"/>
        <v xml:space="preserve">              </v>
      </c>
      <c r="FD183" s="373" t="str">
        <f t="shared" si="361"/>
        <v xml:space="preserve"> </v>
      </c>
      <c r="FE183" s="484" t="str">
        <f t="shared" si="362"/>
        <v/>
      </c>
      <c r="FF183" s="390" t="str">
        <f t="shared" si="363"/>
        <v/>
      </c>
      <c r="FG183" s="483" t="str">
        <f t="shared" si="364"/>
        <v/>
      </c>
      <c r="FH183" s="392" t="str">
        <f t="shared" si="253"/>
        <v/>
      </c>
      <c r="FI183" s="482" t="str">
        <f t="shared" si="365"/>
        <v/>
      </c>
    </row>
    <row r="184" spans="1:165" s="393" customFormat="1" ht="22" customHeight="1">
      <c r="A184" s="375">
        <v>179</v>
      </c>
      <c r="B184" s="376" t="str">
        <f>IF('Marks Entry'!B186="","",VALUE('Marks Entry'!B186))</f>
        <v/>
      </c>
      <c r="C184" s="377" t="str">
        <f>IF('Marks Entry'!C186="","",'Marks Entry'!C186)</f>
        <v/>
      </c>
      <c r="D184" s="378" t="str">
        <f>IF('Marks Entry'!D186="","",'Marks Entry'!D186)</f>
        <v/>
      </c>
      <c r="E184" s="379" t="str">
        <f>IF('Marks Entry'!E186="","",'Marks Entry'!E186)</f>
        <v/>
      </c>
      <c r="F184" s="379" t="str">
        <f>IF('Marks Entry'!F186="","",'Marks Entry'!F186)</f>
        <v/>
      </c>
      <c r="G184" s="379" t="str">
        <f>IF('Marks Entry'!G186="","",'Marks Entry'!G186)</f>
        <v/>
      </c>
      <c r="H184" s="356" t="str">
        <f>IF('Marks Entry'!H186="","",'Marks Entry'!H186)</f>
        <v/>
      </c>
      <c r="I184" s="356" t="str">
        <f>IF('Marks Entry'!I186="","",'Marks Entry'!I186)</f>
        <v/>
      </c>
      <c r="J184" s="356" t="str">
        <f>IF('Marks Entry'!J186="","",'Marks Entry'!J186)</f>
        <v/>
      </c>
      <c r="K184" s="356" t="str">
        <f>IF('Marks Entry'!K186="","",'Marks Entry'!K186)</f>
        <v/>
      </c>
      <c r="L184" s="356" t="str">
        <f>IF('Marks Entry'!L186="","",'Marks Entry'!L186)</f>
        <v/>
      </c>
      <c r="M184" s="357" t="str">
        <f t="shared" si="254"/>
        <v/>
      </c>
      <c r="N184" s="380" t="str">
        <f t="shared" si="255"/>
        <v/>
      </c>
      <c r="O184" s="356" t="str">
        <f>IF('Marks Entry'!M186="","",'Marks Entry'!M186)</f>
        <v/>
      </c>
      <c r="P184" s="380" t="str">
        <f t="shared" si="256"/>
        <v/>
      </c>
      <c r="Q184" s="377" t="str">
        <f>IF(AND($B184="NSO",$E184="",O184=""),"",IF(AND('Marks Entry'!N186="AB"),"AB",IF(AND('Marks Entry'!N186="ML"),"RE",IF('Marks Entry'!N186="","",ROUNDUP('Marks Entry'!N186*30/100,0)))))</f>
        <v/>
      </c>
      <c r="R184" s="381" t="str">
        <f t="shared" si="257"/>
        <v/>
      </c>
      <c r="S184" s="361">
        <f t="shared" si="258"/>
        <v>0</v>
      </c>
      <c r="T184" s="361">
        <f t="shared" si="259"/>
        <v>0</v>
      </c>
      <c r="U184" s="362" t="str">
        <f t="shared" si="260"/>
        <v/>
      </c>
      <c r="V184" s="361" t="str">
        <f t="shared" si="261"/>
        <v/>
      </c>
      <c r="W184" s="361" t="str">
        <f t="shared" si="262"/>
        <v/>
      </c>
      <c r="X184" s="361" t="str">
        <f t="shared" si="263"/>
        <v/>
      </c>
      <c r="Y184" s="356" t="str">
        <f>IF('Marks Entry'!O186="","",'Marks Entry'!O186)</f>
        <v/>
      </c>
      <c r="Z184" s="356" t="str">
        <f>IF('Marks Entry'!P186="","",'Marks Entry'!P186)</f>
        <v/>
      </c>
      <c r="AA184" s="356" t="str">
        <f>IF('Marks Entry'!Q186="","",'Marks Entry'!Q186)</f>
        <v/>
      </c>
      <c r="AB184" s="357" t="str">
        <f t="shared" si="264"/>
        <v/>
      </c>
      <c r="AC184" s="380" t="str">
        <f t="shared" si="265"/>
        <v/>
      </c>
      <c r="AD184" s="356" t="str">
        <f>IF('Marks Entry'!R186="","",'Marks Entry'!R186)</f>
        <v/>
      </c>
      <c r="AE184" s="380" t="str">
        <f t="shared" si="266"/>
        <v/>
      </c>
      <c r="AF184" s="377" t="str">
        <f>IF(AND($B184="NSO",$E184=""),"",IF(AND('Marks Entry'!S186="AB"),"AB",IF(AND('Marks Entry'!S186="ML"),"RE",IF('Marks Entry'!S186="","",ROUNDUP('Marks Entry'!S186*30/100,0)))))</f>
        <v/>
      </c>
      <c r="AG184" s="381" t="str">
        <f t="shared" si="267"/>
        <v/>
      </c>
      <c r="AH184" s="361">
        <f t="shared" si="268"/>
        <v>0</v>
      </c>
      <c r="AI184" s="361">
        <f t="shared" si="269"/>
        <v>0</v>
      </c>
      <c r="AJ184" s="362" t="str">
        <f t="shared" si="270"/>
        <v/>
      </c>
      <c r="AK184" s="361" t="str">
        <f t="shared" si="271"/>
        <v/>
      </c>
      <c r="AL184" s="361" t="str">
        <f t="shared" si="272"/>
        <v/>
      </c>
      <c r="AM184" s="361" t="str">
        <f t="shared" si="273"/>
        <v/>
      </c>
      <c r="AN184" s="363" t="str">
        <f>IF('Marks Entry'!T186="","",'Marks Entry'!T186)</f>
        <v/>
      </c>
      <c r="AO184" s="356" t="str">
        <f>IF('Marks Entry'!V186="","",'Marks Entry'!V186)</f>
        <v/>
      </c>
      <c r="AP184" s="356" t="str">
        <f>IF('Marks Entry'!W186="","",'Marks Entry'!W186)</f>
        <v/>
      </c>
      <c r="AQ184" s="356" t="str">
        <f>IF('Marks Entry'!X186="","",'Marks Entry'!X186)</f>
        <v/>
      </c>
      <c r="AR184" s="357" t="str">
        <f t="shared" si="274"/>
        <v/>
      </c>
      <c r="AS184" s="380" t="str">
        <f t="shared" si="275"/>
        <v/>
      </c>
      <c r="AT184" s="356" t="str">
        <f>IF('Marks Entry'!Y186="","",'Marks Entry'!Y186)</f>
        <v/>
      </c>
      <c r="AU184" s="356" t="str">
        <f>IF('Marks Entry'!Z186="","",'Marks Entry'!Z186)</f>
        <v/>
      </c>
      <c r="AV184" s="356" t="str">
        <f t="shared" si="276"/>
        <v/>
      </c>
      <c r="AW184" s="380" t="str">
        <f t="shared" si="277"/>
        <v/>
      </c>
      <c r="AX184" s="377" t="str">
        <f>IF(AND($B184="NSO",$E184=""),"",IF(AND('Marks Entry'!AA186="AB",'Marks Entry'!AB186="AB"),"AB",IF(AND('Marks Entry'!AA186="ML",'Marks Entry'!AB186="ML"),"RE",IF('Marks Entry'!AA186="","",ROUNDUP(('Marks Entry'!AA186+'Marks Entry'!AB186)*30/100,0)))))</f>
        <v/>
      </c>
      <c r="AY184" s="381" t="str">
        <f t="shared" si="278"/>
        <v/>
      </c>
      <c r="AZ184" s="361">
        <f t="shared" si="279"/>
        <v>0</v>
      </c>
      <c r="BA184" s="361">
        <f t="shared" si="280"/>
        <v>0</v>
      </c>
      <c r="BB184" s="362" t="str">
        <f t="shared" si="281"/>
        <v/>
      </c>
      <c r="BC184" s="361" t="str">
        <f t="shared" si="282"/>
        <v/>
      </c>
      <c r="BD184" s="361" t="str">
        <f t="shared" si="283"/>
        <v/>
      </c>
      <c r="BE184" s="361" t="str">
        <f t="shared" si="284"/>
        <v/>
      </c>
      <c r="BF184" s="363" t="str">
        <f>IF('Marks Entry'!AC186="","",'Marks Entry'!AC186)</f>
        <v/>
      </c>
      <c r="BG184" s="356" t="str">
        <f>IF('Marks Entry'!AE186="","",'Marks Entry'!AE186)</f>
        <v/>
      </c>
      <c r="BH184" s="356" t="str">
        <f>IF('Marks Entry'!AF186="","",'Marks Entry'!AF186)</f>
        <v/>
      </c>
      <c r="BI184" s="356" t="str">
        <f>IF('Marks Entry'!AG186="","",'Marks Entry'!AG186)</f>
        <v/>
      </c>
      <c r="BJ184" s="357" t="str">
        <f t="shared" si="285"/>
        <v/>
      </c>
      <c r="BK184" s="380" t="str">
        <f t="shared" si="286"/>
        <v/>
      </c>
      <c r="BL184" s="356" t="str">
        <f>IF('Marks Entry'!AH186="","",'Marks Entry'!AH186)</f>
        <v/>
      </c>
      <c r="BM184" s="356" t="str">
        <f>IF('Marks Entry'!AI186="","",'Marks Entry'!AI186)</f>
        <v/>
      </c>
      <c r="BN184" s="356" t="str">
        <f t="shared" si="287"/>
        <v/>
      </c>
      <c r="BO184" s="380" t="str">
        <f t="shared" si="288"/>
        <v/>
      </c>
      <c r="BP184" s="377" t="str">
        <f>IF(AND($B184="NSO",$E184=""),"",IF(AND('Marks Entry'!AJ186="AB",'Marks Entry'!AK186="AB"),"AB",IF(AND('Marks Entry'!AJ186="ML",'Marks Entry'!AK186="ML"),"RE",IF('Marks Entry'!AJ186="","",ROUNDUP(('Marks Entry'!AJ186+'Marks Entry'!AK186)*30/100,0)))))</f>
        <v/>
      </c>
      <c r="BQ184" s="381" t="str">
        <f t="shared" si="289"/>
        <v/>
      </c>
      <c r="BR184" s="361">
        <f t="shared" si="290"/>
        <v>0</v>
      </c>
      <c r="BS184" s="361">
        <f t="shared" si="291"/>
        <v>0</v>
      </c>
      <c r="BT184" s="362" t="str">
        <f t="shared" si="292"/>
        <v/>
      </c>
      <c r="BU184" s="361" t="str">
        <f t="shared" si="293"/>
        <v/>
      </c>
      <c r="BV184" s="361" t="str">
        <f t="shared" si="294"/>
        <v/>
      </c>
      <c r="BW184" s="361" t="str">
        <f t="shared" si="295"/>
        <v/>
      </c>
      <c r="BX184" s="363" t="str">
        <f>IF('Marks Entry'!AL186="","",'Marks Entry'!AL186)</f>
        <v/>
      </c>
      <c r="BY184" s="356" t="str">
        <f>IF('Marks Entry'!AN186="","",'Marks Entry'!AN186)</f>
        <v/>
      </c>
      <c r="BZ184" s="356" t="str">
        <f>IF('Marks Entry'!AO186="","",'Marks Entry'!AO186)</f>
        <v/>
      </c>
      <c r="CA184" s="356" t="str">
        <f>IF('Marks Entry'!AP186="","",'Marks Entry'!AP186)</f>
        <v/>
      </c>
      <c r="CB184" s="357" t="str">
        <f t="shared" si="296"/>
        <v/>
      </c>
      <c r="CC184" s="380" t="str">
        <f t="shared" si="297"/>
        <v/>
      </c>
      <c r="CD184" s="356" t="str">
        <f>IF('Marks Entry'!AQ186="","",'Marks Entry'!AQ186)</f>
        <v/>
      </c>
      <c r="CE184" s="356" t="str">
        <f>IF('Marks Entry'!AR186="","",'Marks Entry'!AR186)</f>
        <v/>
      </c>
      <c r="CF184" s="356" t="str">
        <f t="shared" si="298"/>
        <v/>
      </c>
      <c r="CG184" s="380" t="str">
        <f t="shared" si="299"/>
        <v/>
      </c>
      <c r="CH184" s="377" t="str">
        <f>IF(AND($B184="NSO",$E184=""),"",IF(AND('Marks Entry'!AS186="AB",'Marks Entry'!AT186="AB"),"AB",IF(AND('Marks Entry'!AS186="ML",'Marks Entry'!AT186="ML"),"RE",IF('Marks Entry'!AS186="","",ROUNDUP(('Marks Entry'!AS186+'Marks Entry'!AT186)*30/100,0)))))</f>
        <v/>
      </c>
      <c r="CI184" s="381" t="str">
        <f t="shared" si="300"/>
        <v/>
      </c>
      <c r="CJ184" s="361">
        <f t="shared" si="301"/>
        <v>0</v>
      </c>
      <c r="CK184" s="361">
        <f t="shared" si="302"/>
        <v>0</v>
      </c>
      <c r="CL184" s="362" t="str">
        <f t="shared" si="303"/>
        <v/>
      </c>
      <c r="CM184" s="361" t="str">
        <f t="shared" si="304"/>
        <v/>
      </c>
      <c r="CN184" s="361" t="str">
        <f t="shared" si="305"/>
        <v/>
      </c>
      <c r="CO184" s="361" t="str">
        <f t="shared" si="306"/>
        <v/>
      </c>
      <c r="CP184" s="363" t="str">
        <f>IF('Marks Entry'!AU186="","",'Marks Entry'!AU186)</f>
        <v/>
      </c>
      <c r="CQ184" s="356" t="str">
        <f>IF('Marks Entry'!AW186="","",'Marks Entry'!AW186)</f>
        <v/>
      </c>
      <c r="CR184" s="356" t="str">
        <f>IF('Marks Entry'!AX186="","",'Marks Entry'!AX186)</f>
        <v/>
      </c>
      <c r="CS184" s="356" t="str">
        <f>IF('Marks Entry'!AY186="","",'Marks Entry'!AY186)</f>
        <v/>
      </c>
      <c r="CT184" s="357" t="str">
        <f t="shared" si="307"/>
        <v/>
      </c>
      <c r="CU184" s="380" t="str">
        <f t="shared" si="308"/>
        <v/>
      </c>
      <c r="CV184" s="356" t="str">
        <f>IF('Marks Entry'!AZ186="","",'Marks Entry'!AZ186)</f>
        <v/>
      </c>
      <c r="CW184" s="356" t="str">
        <f>IF('Marks Entry'!BA186="","",'Marks Entry'!BA186)</f>
        <v/>
      </c>
      <c r="CX184" s="356" t="str">
        <f t="shared" si="309"/>
        <v/>
      </c>
      <c r="CY184" s="380" t="str">
        <f t="shared" si="310"/>
        <v/>
      </c>
      <c r="CZ184" s="377" t="str">
        <f>IF(AND($B184="NSO",$E184=""),"",IF(AND('Marks Entry'!BB186="AB",'Marks Entry'!BC186="AB"),"AB",IF(AND('Marks Entry'!BB186="ML",'Marks Entry'!BC186="ML"),"RE",IF('Marks Entry'!BB186="","",ROUNDUP(('Marks Entry'!BB186+'Marks Entry'!BC186)*30/100,0)))))</f>
        <v/>
      </c>
      <c r="DA184" s="381" t="str">
        <f t="shared" si="311"/>
        <v/>
      </c>
      <c r="DB184" s="361">
        <f t="shared" si="312"/>
        <v>0</v>
      </c>
      <c r="DC184" s="361">
        <f t="shared" si="313"/>
        <v>0</v>
      </c>
      <c r="DD184" s="362" t="str">
        <f t="shared" si="314"/>
        <v/>
      </c>
      <c r="DE184" s="361" t="str">
        <f t="shared" si="315"/>
        <v/>
      </c>
      <c r="DF184" s="361" t="str">
        <f t="shared" si="316"/>
        <v/>
      </c>
      <c r="DG184" s="361" t="str">
        <f t="shared" si="317"/>
        <v/>
      </c>
      <c r="DH184" s="361">
        <f t="shared" si="318"/>
        <v>0</v>
      </c>
      <c r="DI184" s="382" t="str">
        <f t="shared" si="319"/>
        <v/>
      </c>
      <c r="DJ184" s="382" t="str">
        <f t="shared" si="320"/>
        <v/>
      </c>
      <c r="DK184" s="382" t="str">
        <f t="shared" si="321"/>
        <v/>
      </c>
      <c r="DL184" s="382" t="str">
        <f t="shared" si="322"/>
        <v/>
      </c>
      <c r="DM184" s="382" t="str">
        <f t="shared" si="323"/>
        <v/>
      </c>
      <c r="DN184" s="382" t="str">
        <f t="shared" si="324"/>
        <v/>
      </c>
      <c r="DO184" s="365">
        <f t="shared" si="325"/>
        <v>0</v>
      </c>
      <c r="DP184" s="365">
        <f t="shared" si="326"/>
        <v>0</v>
      </c>
      <c r="DQ184" s="365">
        <f t="shared" si="327"/>
        <v>0</v>
      </c>
      <c r="DR184" s="365">
        <f t="shared" si="328"/>
        <v>0</v>
      </c>
      <c r="DS184" s="365">
        <f t="shared" si="329"/>
        <v>0</v>
      </c>
      <c r="DT184" s="383" t="str">
        <f t="shared" si="330"/>
        <v/>
      </c>
      <c r="DU184" s="482" t="str">
        <f>IF('Marks Entry'!BD186="","",'Marks Entry'!BD186)</f>
        <v/>
      </c>
      <c r="DV184" s="482" t="str">
        <f>IF('Marks Entry'!BE186="","",'Marks Entry'!BE186)</f>
        <v/>
      </c>
      <c r="DW184" s="482" t="str">
        <f>IF('Marks Entry'!BF186="","",'Marks Entry'!BF186)</f>
        <v/>
      </c>
      <c r="DX184" s="384" t="str">
        <f t="shared" si="331"/>
        <v/>
      </c>
      <c r="DY184" s="356" t="str">
        <f t="shared" si="332"/>
        <v/>
      </c>
      <c r="DZ184" s="385" t="str">
        <f t="shared" si="333"/>
        <v/>
      </c>
      <c r="EA184" s="356" t="str">
        <f t="shared" si="334"/>
        <v/>
      </c>
      <c r="EB184" s="385" t="str">
        <f t="shared" si="335"/>
        <v/>
      </c>
      <c r="EC184" s="356" t="str">
        <f t="shared" si="336"/>
        <v/>
      </c>
      <c r="ED184" s="356" t="str">
        <f t="shared" si="337"/>
        <v/>
      </c>
      <c r="EE184" s="356" t="str">
        <f t="shared" si="338"/>
        <v/>
      </c>
      <c r="EF184" s="386" t="str">
        <f t="shared" si="339"/>
        <v/>
      </c>
      <c r="EG184" s="385" t="str">
        <f t="shared" si="340"/>
        <v/>
      </c>
      <c r="EH184" s="356" t="str">
        <f t="shared" si="341"/>
        <v/>
      </c>
      <c r="EI184" s="356" t="str">
        <f t="shared" si="342"/>
        <v/>
      </c>
      <c r="EJ184" s="356" t="str">
        <f t="shared" si="343"/>
        <v/>
      </c>
      <c r="EK184" s="356" t="str">
        <f t="shared" si="344"/>
        <v/>
      </c>
      <c r="EL184" s="385" t="str">
        <f t="shared" si="345"/>
        <v/>
      </c>
      <c r="EM184" s="356" t="str">
        <f t="shared" si="346"/>
        <v/>
      </c>
      <c r="EN184" s="356" t="str">
        <f t="shared" si="347"/>
        <v/>
      </c>
      <c r="EO184" s="356" t="str">
        <f t="shared" si="348"/>
        <v/>
      </c>
      <c r="EP184" s="356" t="str">
        <f t="shared" si="349"/>
        <v/>
      </c>
      <c r="EQ184" s="385" t="str">
        <f t="shared" si="350"/>
        <v/>
      </c>
      <c r="ER184" s="356" t="str">
        <f t="shared" si="351"/>
        <v/>
      </c>
      <c r="ES184" s="356" t="str">
        <f t="shared" si="352"/>
        <v/>
      </c>
      <c r="ET184" s="356" t="str">
        <f t="shared" si="353"/>
        <v/>
      </c>
      <c r="EU184" s="356" t="str">
        <f t="shared" si="354"/>
        <v/>
      </c>
      <c r="EV184" s="385" t="str">
        <f t="shared" si="355"/>
        <v/>
      </c>
      <c r="EW184" s="385" t="str">
        <f t="shared" si="356"/>
        <v/>
      </c>
      <c r="EX184" s="387" t="str">
        <f>IF('Student DATA Entry'!I181="","",'Student DATA Entry'!I181)</f>
        <v/>
      </c>
      <c r="EY184" s="388" t="str">
        <f>IF('Student DATA Entry'!J181="","",'Student DATA Entry'!J181)</f>
        <v/>
      </c>
      <c r="EZ184" s="373" t="str">
        <f t="shared" si="357"/>
        <v xml:space="preserve">      </v>
      </c>
      <c r="FA184" s="373" t="str">
        <f t="shared" si="358"/>
        <v xml:space="preserve">      </v>
      </c>
      <c r="FB184" s="373" t="str">
        <f t="shared" si="359"/>
        <v xml:space="preserve">      </v>
      </c>
      <c r="FC184" s="373" t="str">
        <f t="shared" si="360"/>
        <v xml:space="preserve">              </v>
      </c>
      <c r="FD184" s="373" t="str">
        <f t="shared" si="361"/>
        <v xml:space="preserve"> </v>
      </c>
      <c r="FE184" s="484" t="str">
        <f t="shared" si="362"/>
        <v/>
      </c>
      <c r="FF184" s="390" t="str">
        <f t="shared" si="363"/>
        <v/>
      </c>
      <c r="FG184" s="483" t="str">
        <f t="shared" si="364"/>
        <v/>
      </c>
      <c r="FH184" s="392" t="str">
        <f t="shared" si="253"/>
        <v/>
      </c>
      <c r="FI184" s="482" t="str">
        <f t="shared" si="365"/>
        <v/>
      </c>
    </row>
    <row r="185" spans="1:165" s="393" customFormat="1" ht="22" customHeight="1">
      <c r="A185" s="375">
        <v>180</v>
      </c>
      <c r="B185" s="376" t="str">
        <f>IF('Marks Entry'!B187="","",VALUE('Marks Entry'!B187))</f>
        <v/>
      </c>
      <c r="C185" s="377" t="str">
        <f>IF('Marks Entry'!C187="","",'Marks Entry'!C187)</f>
        <v/>
      </c>
      <c r="D185" s="378" t="str">
        <f>IF('Marks Entry'!D187="","",'Marks Entry'!D187)</f>
        <v/>
      </c>
      <c r="E185" s="379" t="str">
        <f>IF('Marks Entry'!E187="","",'Marks Entry'!E187)</f>
        <v/>
      </c>
      <c r="F185" s="379" t="str">
        <f>IF('Marks Entry'!F187="","",'Marks Entry'!F187)</f>
        <v/>
      </c>
      <c r="G185" s="379" t="str">
        <f>IF('Marks Entry'!G187="","",'Marks Entry'!G187)</f>
        <v/>
      </c>
      <c r="H185" s="356" t="str">
        <f>IF('Marks Entry'!H187="","",'Marks Entry'!H187)</f>
        <v/>
      </c>
      <c r="I185" s="356" t="str">
        <f>IF('Marks Entry'!I187="","",'Marks Entry'!I187)</f>
        <v/>
      </c>
      <c r="J185" s="356" t="str">
        <f>IF('Marks Entry'!J187="","",'Marks Entry'!J187)</f>
        <v/>
      </c>
      <c r="K185" s="356" t="str">
        <f>IF('Marks Entry'!K187="","",'Marks Entry'!K187)</f>
        <v/>
      </c>
      <c r="L185" s="356" t="str">
        <f>IF('Marks Entry'!L187="","",'Marks Entry'!L187)</f>
        <v/>
      </c>
      <c r="M185" s="357" t="str">
        <f t="shared" si="254"/>
        <v/>
      </c>
      <c r="N185" s="380" t="str">
        <f t="shared" si="255"/>
        <v/>
      </c>
      <c r="O185" s="356" t="str">
        <f>IF('Marks Entry'!M187="","",'Marks Entry'!M187)</f>
        <v/>
      </c>
      <c r="P185" s="380" t="str">
        <f t="shared" si="256"/>
        <v/>
      </c>
      <c r="Q185" s="377" t="str">
        <f>IF(AND($B185="NSO",$E185="",O185=""),"",IF(AND('Marks Entry'!N187="AB"),"AB",IF(AND('Marks Entry'!N187="ML"),"RE",IF('Marks Entry'!N187="","",ROUNDUP('Marks Entry'!N187*30/100,0)))))</f>
        <v/>
      </c>
      <c r="R185" s="381" t="str">
        <f t="shared" si="257"/>
        <v/>
      </c>
      <c r="S185" s="361">
        <f t="shared" si="258"/>
        <v>0</v>
      </c>
      <c r="T185" s="361">
        <f t="shared" si="259"/>
        <v>0</v>
      </c>
      <c r="U185" s="362" t="str">
        <f t="shared" si="260"/>
        <v/>
      </c>
      <c r="V185" s="361" t="str">
        <f t="shared" si="261"/>
        <v/>
      </c>
      <c r="W185" s="361" t="str">
        <f t="shared" si="262"/>
        <v/>
      </c>
      <c r="X185" s="361" t="str">
        <f t="shared" si="263"/>
        <v/>
      </c>
      <c r="Y185" s="356" t="str">
        <f>IF('Marks Entry'!O187="","",'Marks Entry'!O187)</f>
        <v/>
      </c>
      <c r="Z185" s="356" t="str">
        <f>IF('Marks Entry'!P187="","",'Marks Entry'!P187)</f>
        <v/>
      </c>
      <c r="AA185" s="356" t="str">
        <f>IF('Marks Entry'!Q187="","",'Marks Entry'!Q187)</f>
        <v/>
      </c>
      <c r="AB185" s="357" t="str">
        <f t="shared" si="264"/>
        <v/>
      </c>
      <c r="AC185" s="380" t="str">
        <f t="shared" si="265"/>
        <v/>
      </c>
      <c r="AD185" s="356" t="str">
        <f>IF('Marks Entry'!R187="","",'Marks Entry'!R187)</f>
        <v/>
      </c>
      <c r="AE185" s="380" t="str">
        <f t="shared" si="266"/>
        <v/>
      </c>
      <c r="AF185" s="377" t="str">
        <f>IF(AND($B185="NSO",$E185=""),"",IF(AND('Marks Entry'!S187="AB"),"AB",IF(AND('Marks Entry'!S187="ML"),"RE",IF('Marks Entry'!S187="","",ROUNDUP('Marks Entry'!S187*30/100,0)))))</f>
        <v/>
      </c>
      <c r="AG185" s="381" t="str">
        <f t="shared" si="267"/>
        <v/>
      </c>
      <c r="AH185" s="361">
        <f t="shared" si="268"/>
        <v>0</v>
      </c>
      <c r="AI185" s="361">
        <f t="shared" si="269"/>
        <v>0</v>
      </c>
      <c r="AJ185" s="362" t="str">
        <f t="shared" si="270"/>
        <v/>
      </c>
      <c r="AK185" s="361" t="str">
        <f t="shared" si="271"/>
        <v/>
      </c>
      <c r="AL185" s="361" t="str">
        <f t="shared" si="272"/>
        <v/>
      </c>
      <c r="AM185" s="361" t="str">
        <f t="shared" si="273"/>
        <v/>
      </c>
      <c r="AN185" s="363" t="str">
        <f>IF('Marks Entry'!T187="","",'Marks Entry'!T187)</f>
        <v/>
      </c>
      <c r="AO185" s="356" t="str">
        <f>IF('Marks Entry'!V187="","",'Marks Entry'!V187)</f>
        <v/>
      </c>
      <c r="AP185" s="356" t="str">
        <f>IF('Marks Entry'!W187="","",'Marks Entry'!W187)</f>
        <v/>
      </c>
      <c r="AQ185" s="356" t="str">
        <f>IF('Marks Entry'!X187="","",'Marks Entry'!X187)</f>
        <v/>
      </c>
      <c r="AR185" s="357" t="str">
        <f t="shared" si="274"/>
        <v/>
      </c>
      <c r="AS185" s="380" t="str">
        <f t="shared" si="275"/>
        <v/>
      </c>
      <c r="AT185" s="356" t="str">
        <f>IF('Marks Entry'!Y187="","",'Marks Entry'!Y187)</f>
        <v/>
      </c>
      <c r="AU185" s="356" t="str">
        <f>IF('Marks Entry'!Z187="","",'Marks Entry'!Z187)</f>
        <v/>
      </c>
      <c r="AV185" s="356" t="str">
        <f t="shared" si="276"/>
        <v/>
      </c>
      <c r="AW185" s="380" t="str">
        <f t="shared" si="277"/>
        <v/>
      </c>
      <c r="AX185" s="377" t="str">
        <f>IF(AND($B185="NSO",$E185=""),"",IF(AND('Marks Entry'!AA187="AB",'Marks Entry'!AB187="AB"),"AB",IF(AND('Marks Entry'!AA187="ML",'Marks Entry'!AB187="ML"),"RE",IF('Marks Entry'!AA187="","",ROUNDUP(('Marks Entry'!AA187+'Marks Entry'!AB187)*30/100,0)))))</f>
        <v/>
      </c>
      <c r="AY185" s="381" t="str">
        <f t="shared" si="278"/>
        <v/>
      </c>
      <c r="AZ185" s="361">
        <f t="shared" si="279"/>
        <v>0</v>
      </c>
      <c r="BA185" s="361">
        <f t="shared" si="280"/>
        <v>0</v>
      </c>
      <c r="BB185" s="362" t="str">
        <f t="shared" si="281"/>
        <v/>
      </c>
      <c r="BC185" s="361" t="str">
        <f t="shared" si="282"/>
        <v/>
      </c>
      <c r="BD185" s="361" t="str">
        <f t="shared" si="283"/>
        <v/>
      </c>
      <c r="BE185" s="361" t="str">
        <f t="shared" si="284"/>
        <v/>
      </c>
      <c r="BF185" s="363" t="str">
        <f>IF('Marks Entry'!AC187="","",'Marks Entry'!AC187)</f>
        <v/>
      </c>
      <c r="BG185" s="356" t="str">
        <f>IF('Marks Entry'!AE187="","",'Marks Entry'!AE187)</f>
        <v/>
      </c>
      <c r="BH185" s="356" t="str">
        <f>IF('Marks Entry'!AF187="","",'Marks Entry'!AF187)</f>
        <v/>
      </c>
      <c r="BI185" s="356" t="str">
        <f>IF('Marks Entry'!AG187="","",'Marks Entry'!AG187)</f>
        <v/>
      </c>
      <c r="BJ185" s="357" t="str">
        <f t="shared" si="285"/>
        <v/>
      </c>
      <c r="BK185" s="380" t="str">
        <f t="shared" si="286"/>
        <v/>
      </c>
      <c r="BL185" s="356" t="str">
        <f>IF('Marks Entry'!AH187="","",'Marks Entry'!AH187)</f>
        <v/>
      </c>
      <c r="BM185" s="356" t="str">
        <f>IF('Marks Entry'!AI187="","",'Marks Entry'!AI187)</f>
        <v/>
      </c>
      <c r="BN185" s="356" t="str">
        <f t="shared" si="287"/>
        <v/>
      </c>
      <c r="BO185" s="380" t="str">
        <f t="shared" si="288"/>
        <v/>
      </c>
      <c r="BP185" s="377" t="str">
        <f>IF(AND($B185="NSO",$E185=""),"",IF(AND('Marks Entry'!AJ187="AB",'Marks Entry'!AK187="AB"),"AB",IF(AND('Marks Entry'!AJ187="ML",'Marks Entry'!AK187="ML"),"RE",IF('Marks Entry'!AJ187="","",ROUNDUP(('Marks Entry'!AJ187+'Marks Entry'!AK187)*30/100,0)))))</f>
        <v/>
      </c>
      <c r="BQ185" s="381" t="str">
        <f t="shared" si="289"/>
        <v/>
      </c>
      <c r="BR185" s="361">
        <f t="shared" si="290"/>
        <v>0</v>
      </c>
      <c r="BS185" s="361">
        <f t="shared" si="291"/>
        <v>0</v>
      </c>
      <c r="BT185" s="362" t="str">
        <f t="shared" si="292"/>
        <v/>
      </c>
      <c r="BU185" s="361" t="str">
        <f t="shared" si="293"/>
        <v/>
      </c>
      <c r="BV185" s="361" t="str">
        <f t="shared" si="294"/>
        <v/>
      </c>
      <c r="BW185" s="361" t="str">
        <f t="shared" si="295"/>
        <v/>
      </c>
      <c r="BX185" s="363" t="str">
        <f>IF('Marks Entry'!AL187="","",'Marks Entry'!AL187)</f>
        <v/>
      </c>
      <c r="BY185" s="356" t="str">
        <f>IF('Marks Entry'!AN187="","",'Marks Entry'!AN187)</f>
        <v/>
      </c>
      <c r="BZ185" s="356" t="str">
        <f>IF('Marks Entry'!AO187="","",'Marks Entry'!AO187)</f>
        <v/>
      </c>
      <c r="CA185" s="356" t="str">
        <f>IF('Marks Entry'!AP187="","",'Marks Entry'!AP187)</f>
        <v/>
      </c>
      <c r="CB185" s="357" t="str">
        <f t="shared" si="296"/>
        <v/>
      </c>
      <c r="CC185" s="380" t="str">
        <f t="shared" si="297"/>
        <v/>
      </c>
      <c r="CD185" s="356" t="str">
        <f>IF('Marks Entry'!AQ187="","",'Marks Entry'!AQ187)</f>
        <v/>
      </c>
      <c r="CE185" s="356" t="str">
        <f>IF('Marks Entry'!AR187="","",'Marks Entry'!AR187)</f>
        <v/>
      </c>
      <c r="CF185" s="356" t="str">
        <f t="shared" si="298"/>
        <v/>
      </c>
      <c r="CG185" s="380" t="str">
        <f t="shared" si="299"/>
        <v/>
      </c>
      <c r="CH185" s="377" t="str">
        <f>IF(AND($B185="NSO",$E185=""),"",IF(AND('Marks Entry'!AS187="AB",'Marks Entry'!AT187="AB"),"AB",IF(AND('Marks Entry'!AS187="ML",'Marks Entry'!AT187="ML"),"RE",IF('Marks Entry'!AS187="","",ROUNDUP(('Marks Entry'!AS187+'Marks Entry'!AT187)*30/100,0)))))</f>
        <v/>
      </c>
      <c r="CI185" s="381" t="str">
        <f t="shared" si="300"/>
        <v/>
      </c>
      <c r="CJ185" s="361">
        <f t="shared" si="301"/>
        <v>0</v>
      </c>
      <c r="CK185" s="361">
        <f t="shared" si="302"/>
        <v>0</v>
      </c>
      <c r="CL185" s="362" t="str">
        <f t="shared" si="303"/>
        <v/>
      </c>
      <c r="CM185" s="361" t="str">
        <f t="shared" si="304"/>
        <v/>
      </c>
      <c r="CN185" s="361" t="str">
        <f t="shared" si="305"/>
        <v/>
      </c>
      <c r="CO185" s="361" t="str">
        <f t="shared" si="306"/>
        <v/>
      </c>
      <c r="CP185" s="363" t="str">
        <f>IF('Marks Entry'!AU187="","",'Marks Entry'!AU187)</f>
        <v/>
      </c>
      <c r="CQ185" s="356" t="str">
        <f>IF('Marks Entry'!AW187="","",'Marks Entry'!AW187)</f>
        <v/>
      </c>
      <c r="CR185" s="356" t="str">
        <f>IF('Marks Entry'!AX187="","",'Marks Entry'!AX187)</f>
        <v/>
      </c>
      <c r="CS185" s="356" t="str">
        <f>IF('Marks Entry'!AY187="","",'Marks Entry'!AY187)</f>
        <v/>
      </c>
      <c r="CT185" s="357" t="str">
        <f t="shared" si="307"/>
        <v/>
      </c>
      <c r="CU185" s="380" t="str">
        <f t="shared" si="308"/>
        <v/>
      </c>
      <c r="CV185" s="356" t="str">
        <f>IF('Marks Entry'!AZ187="","",'Marks Entry'!AZ187)</f>
        <v/>
      </c>
      <c r="CW185" s="356" t="str">
        <f>IF('Marks Entry'!BA187="","",'Marks Entry'!BA187)</f>
        <v/>
      </c>
      <c r="CX185" s="356" t="str">
        <f t="shared" si="309"/>
        <v/>
      </c>
      <c r="CY185" s="380" t="str">
        <f t="shared" si="310"/>
        <v/>
      </c>
      <c r="CZ185" s="377" t="str">
        <f>IF(AND($B185="NSO",$E185=""),"",IF(AND('Marks Entry'!BB187="AB",'Marks Entry'!BC187="AB"),"AB",IF(AND('Marks Entry'!BB187="ML",'Marks Entry'!BC187="ML"),"RE",IF('Marks Entry'!BB187="","",ROUNDUP(('Marks Entry'!BB187+'Marks Entry'!BC187)*30/100,0)))))</f>
        <v/>
      </c>
      <c r="DA185" s="381" t="str">
        <f t="shared" si="311"/>
        <v/>
      </c>
      <c r="DB185" s="361">
        <f t="shared" si="312"/>
        <v>0</v>
      </c>
      <c r="DC185" s="361">
        <f t="shared" si="313"/>
        <v>0</v>
      </c>
      <c r="DD185" s="362" t="str">
        <f t="shared" si="314"/>
        <v/>
      </c>
      <c r="DE185" s="361" t="str">
        <f t="shared" si="315"/>
        <v/>
      </c>
      <c r="DF185" s="361" t="str">
        <f t="shared" si="316"/>
        <v/>
      </c>
      <c r="DG185" s="361" t="str">
        <f t="shared" si="317"/>
        <v/>
      </c>
      <c r="DH185" s="361">
        <f t="shared" si="318"/>
        <v>0</v>
      </c>
      <c r="DI185" s="382" t="str">
        <f t="shared" si="319"/>
        <v/>
      </c>
      <c r="DJ185" s="382" t="str">
        <f t="shared" si="320"/>
        <v/>
      </c>
      <c r="DK185" s="382" t="str">
        <f t="shared" si="321"/>
        <v/>
      </c>
      <c r="DL185" s="382" t="str">
        <f t="shared" si="322"/>
        <v/>
      </c>
      <c r="DM185" s="382" t="str">
        <f t="shared" si="323"/>
        <v/>
      </c>
      <c r="DN185" s="382" t="str">
        <f t="shared" si="324"/>
        <v/>
      </c>
      <c r="DO185" s="365">
        <f t="shared" si="325"/>
        <v>0</v>
      </c>
      <c r="DP185" s="365">
        <f t="shared" si="326"/>
        <v>0</v>
      </c>
      <c r="DQ185" s="365">
        <f t="shared" si="327"/>
        <v>0</v>
      </c>
      <c r="DR185" s="365">
        <f t="shared" si="328"/>
        <v>0</v>
      </c>
      <c r="DS185" s="365">
        <f t="shared" si="329"/>
        <v>0</v>
      </c>
      <c r="DT185" s="383" t="str">
        <f t="shared" si="330"/>
        <v/>
      </c>
      <c r="DU185" s="482" t="str">
        <f>IF('Marks Entry'!BD187="","",'Marks Entry'!BD187)</f>
        <v/>
      </c>
      <c r="DV185" s="482" t="str">
        <f>IF('Marks Entry'!BE187="","",'Marks Entry'!BE187)</f>
        <v/>
      </c>
      <c r="DW185" s="482" t="str">
        <f>IF('Marks Entry'!BF187="","",'Marks Entry'!BF187)</f>
        <v/>
      </c>
      <c r="DX185" s="384" t="str">
        <f t="shared" si="331"/>
        <v/>
      </c>
      <c r="DY185" s="356" t="str">
        <f t="shared" si="332"/>
        <v/>
      </c>
      <c r="DZ185" s="385" t="str">
        <f t="shared" si="333"/>
        <v/>
      </c>
      <c r="EA185" s="356" t="str">
        <f t="shared" si="334"/>
        <v/>
      </c>
      <c r="EB185" s="385" t="str">
        <f t="shared" si="335"/>
        <v/>
      </c>
      <c r="EC185" s="356" t="str">
        <f t="shared" si="336"/>
        <v/>
      </c>
      <c r="ED185" s="356" t="str">
        <f t="shared" si="337"/>
        <v/>
      </c>
      <c r="EE185" s="356" t="str">
        <f t="shared" si="338"/>
        <v/>
      </c>
      <c r="EF185" s="386" t="str">
        <f t="shared" si="339"/>
        <v/>
      </c>
      <c r="EG185" s="385" t="str">
        <f t="shared" si="340"/>
        <v/>
      </c>
      <c r="EH185" s="356" t="str">
        <f t="shared" si="341"/>
        <v/>
      </c>
      <c r="EI185" s="356" t="str">
        <f t="shared" si="342"/>
        <v/>
      </c>
      <c r="EJ185" s="356" t="str">
        <f t="shared" si="343"/>
        <v/>
      </c>
      <c r="EK185" s="356" t="str">
        <f t="shared" si="344"/>
        <v/>
      </c>
      <c r="EL185" s="385" t="str">
        <f t="shared" si="345"/>
        <v/>
      </c>
      <c r="EM185" s="356" t="str">
        <f t="shared" si="346"/>
        <v/>
      </c>
      <c r="EN185" s="356" t="str">
        <f t="shared" si="347"/>
        <v/>
      </c>
      <c r="EO185" s="356" t="str">
        <f t="shared" si="348"/>
        <v/>
      </c>
      <c r="EP185" s="356" t="str">
        <f t="shared" si="349"/>
        <v/>
      </c>
      <c r="EQ185" s="385" t="str">
        <f t="shared" si="350"/>
        <v/>
      </c>
      <c r="ER185" s="356" t="str">
        <f t="shared" si="351"/>
        <v/>
      </c>
      <c r="ES185" s="356" t="str">
        <f t="shared" si="352"/>
        <v/>
      </c>
      <c r="ET185" s="356" t="str">
        <f t="shared" si="353"/>
        <v/>
      </c>
      <c r="EU185" s="356" t="str">
        <f t="shared" si="354"/>
        <v/>
      </c>
      <c r="EV185" s="385" t="str">
        <f t="shared" si="355"/>
        <v/>
      </c>
      <c r="EW185" s="385" t="str">
        <f t="shared" si="356"/>
        <v/>
      </c>
      <c r="EX185" s="387" t="str">
        <f>IF('Student DATA Entry'!I182="","",'Student DATA Entry'!I182)</f>
        <v/>
      </c>
      <c r="EY185" s="388" t="str">
        <f>IF('Student DATA Entry'!J182="","",'Student DATA Entry'!J182)</f>
        <v/>
      </c>
      <c r="EZ185" s="373" t="str">
        <f t="shared" si="357"/>
        <v xml:space="preserve">      </v>
      </c>
      <c r="FA185" s="373" t="str">
        <f t="shared" si="358"/>
        <v xml:space="preserve">      </v>
      </c>
      <c r="FB185" s="373" t="str">
        <f t="shared" si="359"/>
        <v xml:space="preserve">      </v>
      </c>
      <c r="FC185" s="373" t="str">
        <f t="shared" si="360"/>
        <v xml:space="preserve">              </v>
      </c>
      <c r="FD185" s="373" t="str">
        <f t="shared" si="361"/>
        <v xml:space="preserve"> </v>
      </c>
      <c r="FE185" s="484" t="str">
        <f t="shared" si="362"/>
        <v/>
      </c>
      <c r="FF185" s="390" t="str">
        <f t="shared" si="363"/>
        <v/>
      </c>
      <c r="FG185" s="483" t="str">
        <f t="shared" si="364"/>
        <v/>
      </c>
      <c r="FH185" s="392" t="str">
        <f t="shared" si="253"/>
        <v/>
      </c>
      <c r="FI185" s="482" t="str">
        <f t="shared" si="365"/>
        <v/>
      </c>
    </row>
    <row r="186" spans="1:165" s="393" customFormat="1" ht="22" customHeight="1">
      <c r="A186" s="375">
        <v>181</v>
      </c>
      <c r="B186" s="376" t="str">
        <f>IF('Marks Entry'!B188="","",VALUE('Marks Entry'!B188))</f>
        <v/>
      </c>
      <c r="C186" s="377" t="str">
        <f>IF('Marks Entry'!C188="","",'Marks Entry'!C188)</f>
        <v/>
      </c>
      <c r="D186" s="378" t="str">
        <f>IF('Marks Entry'!D188="","",'Marks Entry'!D188)</f>
        <v/>
      </c>
      <c r="E186" s="379" t="str">
        <f>IF('Marks Entry'!E188="","",'Marks Entry'!E188)</f>
        <v/>
      </c>
      <c r="F186" s="379" t="str">
        <f>IF('Marks Entry'!F188="","",'Marks Entry'!F188)</f>
        <v/>
      </c>
      <c r="G186" s="379" t="str">
        <f>IF('Marks Entry'!G188="","",'Marks Entry'!G188)</f>
        <v/>
      </c>
      <c r="H186" s="356" t="str">
        <f>IF('Marks Entry'!H188="","",'Marks Entry'!H188)</f>
        <v/>
      </c>
      <c r="I186" s="356" t="str">
        <f>IF('Marks Entry'!I188="","",'Marks Entry'!I188)</f>
        <v/>
      </c>
      <c r="J186" s="356" t="str">
        <f>IF('Marks Entry'!J188="","",'Marks Entry'!J188)</f>
        <v/>
      </c>
      <c r="K186" s="356" t="str">
        <f>IF('Marks Entry'!K188="","",'Marks Entry'!K188)</f>
        <v/>
      </c>
      <c r="L186" s="356" t="str">
        <f>IF('Marks Entry'!L188="","",'Marks Entry'!L188)</f>
        <v/>
      </c>
      <c r="M186" s="357" t="str">
        <f t="shared" si="254"/>
        <v/>
      </c>
      <c r="N186" s="380" t="str">
        <f t="shared" si="255"/>
        <v/>
      </c>
      <c r="O186" s="356" t="str">
        <f>IF('Marks Entry'!M188="","",'Marks Entry'!M188)</f>
        <v/>
      </c>
      <c r="P186" s="380" t="str">
        <f t="shared" si="256"/>
        <v/>
      </c>
      <c r="Q186" s="377" t="str">
        <f>IF(AND($B186="NSO",$E186="",O186=""),"",IF(AND('Marks Entry'!N188="AB"),"AB",IF(AND('Marks Entry'!N188="ML"),"RE",IF('Marks Entry'!N188="","",ROUNDUP('Marks Entry'!N188*30/100,0)))))</f>
        <v/>
      </c>
      <c r="R186" s="381" t="str">
        <f t="shared" si="257"/>
        <v/>
      </c>
      <c r="S186" s="361">
        <f t="shared" si="258"/>
        <v>0</v>
      </c>
      <c r="T186" s="361">
        <f t="shared" si="259"/>
        <v>0</v>
      </c>
      <c r="U186" s="362" t="str">
        <f t="shared" si="260"/>
        <v/>
      </c>
      <c r="V186" s="361" t="str">
        <f t="shared" si="261"/>
        <v/>
      </c>
      <c r="W186" s="361" t="str">
        <f t="shared" si="262"/>
        <v/>
      </c>
      <c r="X186" s="361" t="str">
        <f t="shared" si="263"/>
        <v/>
      </c>
      <c r="Y186" s="356" t="str">
        <f>IF('Marks Entry'!O188="","",'Marks Entry'!O188)</f>
        <v/>
      </c>
      <c r="Z186" s="356" t="str">
        <f>IF('Marks Entry'!P188="","",'Marks Entry'!P188)</f>
        <v/>
      </c>
      <c r="AA186" s="356" t="str">
        <f>IF('Marks Entry'!Q188="","",'Marks Entry'!Q188)</f>
        <v/>
      </c>
      <c r="AB186" s="357" t="str">
        <f t="shared" si="264"/>
        <v/>
      </c>
      <c r="AC186" s="380" t="str">
        <f t="shared" si="265"/>
        <v/>
      </c>
      <c r="AD186" s="356" t="str">
        <f>IF('Marks Entry'!R188="","",'Marks Entry'!R188)</f>
        <v/>
      </c>
      <c r="AE186" s="380" t="str">
        <f t="shared" si="266"/>
        <v/>
      </c>
      <c r="AF186" s="377" t="str">
        <f>IF(AND($B186="NSO",$E186=""),"",IF(AND('Marks Entry'!S188="AB"),"AB",IF(AND('Marks Entry'!S188="ML"),"RE",IF('Marks Entry'!S188="","",ROUNDUP('Marks Entry'!S188*30/100,0)))))</f>
        <v/>
      </c>
      <c r="AG186" s="381" t="str">
        <f t="shared" si="267"/>
        <v/>
      </c>
      <c r="AH186" s="361">
        <f t="shared" si="268"/>
        <v>0</v>
      </c>
      <c r="AI186" s="361">
        <f t="shared" si="269"/>
        <v>0</v>
      </c>
      <c r="AJ186" s="362" t="str">
        <f t="shared" si="270"/>
        <v/>
      </c>
      <c r="AK186" s="361" t="str">
        <f t="shared" si="271"/>
        <v/>
      </c>
      <c r="AL186" s="361" t="str">
        <f t="shared" si="272"/>
        <v/>
      </c>
      <c r="AM186" s="361" t="str">
        <f t="shared" si="273"/>
        <v/>
      </c>
      <c r="AN186" s="363" t="str">
        <f>IF('Marks Entry'!T188="","",'Marks Entry'!T188)</f>
        <v/>
      </c>
      <c r="AO186" s="356" t="str">
        <f>IF('Marks Entry'!V188="","",'Marks Entry'!V188)</f>
        <v/>
      </c>
      <c r="AP186" s="356" t="str">
        <f>IF('Marks Entry'!W188="","",'Marks Entry'!W188)</f>
        <v/>
      </c>
      <c r="AQ186" s="356" t="str">
        <f>IF('Marks Entry'!X188="","",'Marks Entry'!X188)</f>
        <v/>
      </c>
      <c r="AR186" s="357" t="str">
        <f t="shared" si="274"/>
        <v/>
      </c>
      <c r="AS186" s="380" t="str">
        <f t="shared" si="275"/>
        <v/>
      </c>
      <c r="AT186" s="356" t="str">
        <f>IF('Marks Entry'!Y188="","",'Marks Entry'!Y188)</f>
        <v/>
      </c>
      <c r="AU186" s="356" t="str">
        <f>IF('Marks Entry'!Z188="","",'Marks Entry'!Z188)</f>
        <v/>
      </c>
      <c r="AV186" s="356" t="str">
        <f t="shared" si="276"/>
        <v/>
      </c>
      <c r="AW186" s="380" t="str">
        <f t="shared" si="277"/>
        <v/>
      </c>
      <c r="AX186" s="377" t="str">
        <f>IF(AND($B186="NSO",$E186=""),"",IF(AND('Marks Entry'!AA188="AB",'Marks Entry'!AB188="AB"),"AB",IF(AND('Marks Entry'!AA188="ML",'Marks Entry'!AB188="ML"),"RE",IF('Marks Entry'!AA188="","",ROUNDUP(('Marks Entry'!AA188+'Marks Entry'!AB188)*30/100,0)))))</f>
        <v/>
      </c>
      <c r="AY186" s="381" t="str">
        <f t="shared" si="278"/>
        <v/>
      </c>
      <c r="AZ186" s="361">
        <f t="shared" si="279"/>
        <v>0</v>
      </c>
      <c r="BA186" s="361">
        <f t="shared" si="280"/>
        <v>0</v>
      </c>
      <c r="BB186" s="362" t="str">
        <f t="shared" si="281"/>
        <v/>
      </c>
      <c r="BC186" s="361" t="str">
        <f t="shared" si="282"/>
        <v/>
      </c>
      <c r="BD186" s="361" t="str">
        <f t="shared" si="283"/>
        <v/>
      </c>
      <c r="BE186" s="361" t="str">
        <f t="shared" si="284"/>
        <v/>
      </c>
      <c r="BF186" s="363" t="str">
        <f>IF('Marks Entry'!AC188="","",'Marks Entry'!AC188)</f>
        <v/>
      </c>
      <c r="BG186" s="356" t="str">
        <f>IF('Marks Entry'!AE188="","",'Marks Entry'!AE188)</f>
        <v/>
      </c>
      <c r="BH186" s="356" t="str">
        <f>IF('Marks Entry'!AF188="","",'Marks Entry'!AF188)</f>
        <v/>
      </c>
      <c r="BI186" s="356" t="str">
        <f>IF('Marks Entry'!AG188="","",'Marks Entry'!AG188)</f>
        <v/>
      </c>
      <c r="BJ186" s="357" t="str">
        <f t="shared" si="285"/>
        <v/>
      </c>
      <c r="BK186" s="380" t="str">
        <f t="shared" si="286"/>
        <v/>
      </c>
      <c r="BL186" s="356" t="str">
        <f>IF('Marks Entry'!AH188="","",'Marks Entry'!AH188)</f>
        <v/>
      </c>
      <c r="BM186" s="356" t="str">
        <f>IF('Marks Entry'!AI188="","",'Marks Entry'!AI188)</f>
        <v/>
      </c>
      <c r="BN186" s="356" t="str">
        <f t="shared" si="287"/>
        <v/>
      </c>
      <c r="BO186" s="380" t="str">
        <f t="shared" si="288"/>
        <v/>
      </c>
      <c r="BP186" s="377" t="str">
        <f>IF(AND($B186="NSO",$E186=""),"",IF(AND('Marks Entry'!AJ188="AB",'Marks Entry'!AK188="AB"),"AB",IF(AND('Marks Entry'!AJ188="ML",'Marks Entry'!AK188="ML"),"RE",IF('Marks Entry'!AJ188="","",ROUNDUP(('Marks Entry'!AJ188+'Marks Entry'!AK188)*30/100,0)))))</f>
        <v/>
      </c>
      <c r="BQ186" s="381" t="str">
        <f t="shared" si="289"/>
        <v/>
      </c>
      <c r="BR186" s="361">
        <f t="shared" si="290"/>
        <v>0</v>
      </c>
      <c r="BS186" s="361">
        <f t="shared" si="291"/>
        <v>0</v>
      </c>
      <c r="BT186" s="362" t="str">
        <f t="shared" si="292"/>
        <v/>
      </c>
      <c r="BU186" s="361" t="str">
        <f t="shared" si="293"/>
        <v/>
      </c>
      <c r="BV186" s="361" t="str">
        <f t="shared" si="294"/>
        <v/>
      </c>
      <c r="BW186" s="361" t="str">
        <f t="shared" si="295"/>
        <v/>
      </c>
      <c r="BX186" s="363" t="str">
        <f>IF('Marks Entry'!AL188="","",'Marks Entry'!AL188)</f>
        <v/>
      </c>
      <c r="BY186" s="356" t="str">
        <f>IF('Marks Entry'!AN188="","",'Marks Entry'!AN188)</f>
        <v/>
      </c>
      <c r="BZ186" s="356" t="str">
        <f>IF('Marks Entry'!AO188="","",'Marks Entry'!AO188)</f>
        <v/>
      </c>
      <c r="CA186" s="356" t="str">
        <f>IF('Marks Entry'!AP188="","",'Marks Entry'!AP188)</f>
        <v/>
      </c>
      <c r="CB186" s="357" t="str">
        <f t="shared" si="296"/>
        <v/>
      </c>
      <c r="CC186" s="380" t="str">
        <f t="shared" si="297"/>
        <v/>
      </c>
      <c r="CD186" s="356" t="str">
        <f>IF('Marks Entry'!AQ188="","",'Marks Entry'!AQ188)</f>
        <v/>
      </c>
      <c r="CE186" s="356" t="str">
        <f>IF('Marks Entry'!AR188="","",'Marks Entry'!AR188)</f>
        <v/>
      </c>
      <c r="CF186" s="356" t="str">
        <f t="shared" si="298"/>
        <v/>
      </c>
      <c r="CG186" s="380" t="str">
        <f t="shared" si="299"/>
        <v/>
      </c>
      <c r="CH186" s="377" t="str">
        <f>IF(AND($B186="NSO",$E186=""),"",IF(AND('Marks Entry'!AS188="AB",'Marks Entry'!AT188="AB"),"AB",IF(AND('Marks Entry'!AS188="ML",'Marks Entry'!AT188="ML"),"RE",IF('Marks Entry'!AS188="","",ROUNDUP(('Marks Entry'!AS188+'Marks Entry'!AT188)*30/100,0)))))</f>
        <v/>
      </c>
      <c r="CI186" s="381" t="str">
        <f t="shared" si="300"/>
        <v/>
      </c>
      <c r="CJ186" s="361">
        <f t="shared" si="301"/>
        <v>0</v>
      </c>
      <c r="CK186" s="361">
        <f t="shared" si="302"/>
        <v>0</v>
      </c>
      <c r="CL186" s="362" t="str">
        <f t="shared" si="303"/>
        <v/>
      </c>
      <c r="CM186" s="361" t="str">
        <f t="shared" si="304"/>
        <v/>
      </c>
      <c r="CN186" s="361" t="str">
        <f t="shared" si="305"/>
        <v/>
      </c>
      <c r="CO186" s="361" t="str">
        <f t="shared" si="306"/>
        <v/>
      </c>
      <c r="CP186" s="363" t="str">
        <f>IF('Marks Entry'!AU188="","",'Marks Entry'!AU188)</f>
        <v/>
      </c>
      <c r="CQ186" s="356" t="str">
        <f>IF('Marks Entry'!AW188="","",'Marks Entry'!AW188)</f>
        <v/>
      </c>
      <c r="CR186" s="356" t="str">
        <f>IF('Marks Entry'!AX188="","",'Marks Entry'!AX188)</f>
        <v/>
      </c>
      <c r="CS186" s="356" t="str">
        <f>IF('Marks Entry'!AY188="","",'Marks Entry'!AY188)</f>
        <v/>
      </c>
      <c r="CT186" s="357" t="str">
        <f t="shared" si="307"/>
        <v/>
      </c>
      <c r="CU186" s="380" t="str">
        <f t="shared" si="308"/>
        <v/>
      </c>
      <c r="CV186" s="356" t="str">
        <f>IF('Marks Entry'!AZ188="","",'Marks Entry'!AZ188)</f>
        <v/>
      </c>
      <c r="CW186" s="356" t="str">
        <f>IF('Marks Entry'!BA188="","",'Marks Entry'!BA188)</f>
        <v/>
      </c>
      <c r="CX186" s="356" t="str">
        <f t="shared" si="309"/>
        <v/>
      </c>
      <c r="CY186" s="380" t="str">
        <f t="shared" si="310"/>
        <v/>
      </c>
      <c r="CZ186" s="377" t="str">
        <f>IF(AND($B186="NSO",$E186=""),"",IF(AND('Marks Entry'!BB188="AB",'Marks Entry'!BC188="AB"),"AB",IF(AND('Marks Entry'!BB188="ML",'Marks Entry'!BC188="ML"),"RE",IF('Marks Entry'!BB188="","",ROUNDUP(('Marks Entry'!BB188+'Marks Entry'!BC188)*30/100,0)))))</f>
        <v/>
      </c>
      <c r="DA186" s="381" t="str">
        <f t="shared" si="311"/>
        <v/>
      </c>
      <c r="DB186" s="361">
        <f t="shared" si="312"/>
        <v>0</v>
      </c>
      <c r="DC186" s="361">
        <f t="shared" si="313"/>
        <v>0</v>
      </c>
      <c r="DD186" s="362" t="str">
        <f t="shared" si="314"/>
        <v/>
      </c>
      <c r="DE186" s="361" t="str">
        <f t="shared" si="315"/>
        <v/>
      </c>
      <c r="DF186" s="361" t="str">
        <f t="shared" si="316"/>
        <v/>
      </c>
      <c r="DG186" s="361" t="str">
        <f t="shared" si="317"/>
        <v/>
      </c>
      <c r="DH186" s="361">
        <f t="shared" si="318"/>
        <v>0</v>
      </c>
      <c r="DI186" s="382" t="str">
        <f t="shared" si="319"/>
        <v/>
      </c>
      <c r="DJ186" s="382" t="str">
        <f t="shared" si="320"/>
        <v/>
      </c>
      <c r="DK186" s="382" t="str">
        <f t="shared" si="321"/>
        <v/>
      </c>
      <c r="DL186" s="382" t="str">
        <f t="shared" si="322"/>
        <v/>
      </c>
      <c r="DM186" s="382" t="str">
        <f t="shared" si="323"/>
        <v/>
      </c>
      <c r="DN186" s="382" t="str">
        <f t="shared" si="324"/>
        <v/>
      </c>
      <c r="DO186" s="365">
        <f t="shared" si="325"/>
        <v>0</v>
      </c>
      <c r="DP186" s="365">
        <f t="shared" si="326"/>
        <v>0</v>
      </c>
      <c r="DQ186" s="365">
        <f t="shared" si="327"/>
        <v>0</v>
      </c>
      <c r="DR186" s="365">
        <f t="shared" si="328"/>
        <v>0</v>
      </c>
      <c r="DS186" s="365">
        <f t="shared" si="329"/>
        <v>0</v>
      </c>
      <c r="DT186" s="383" t="str">
        <f t="shared" si="330"/>
        <v/>
      </c>
      <c r="DU186" s="482" t="str">
        <f>IF('Marks Entry'!BD188="","",'Marks Entry'!BD188)</f>
        <v/>
      </c>
      <c r="DV186" s="482" t="str">
        <f>IF('Marks Entry'!BE188="","",'Marks Entry'!BE188)</f>
        <v/>
      </c>
      <c r="DW186" s="482" t="str">
        <f>IF('Marks Entry'!BF188="","",'Marks Entry'!BF188)</f>
        <v/>
      </c>
      <c r="DX186" s="384" t="str">
        <f t="shared" si="331"/>
        <v/>
      </c>
      <c r="DY186" s="356" t="str">
        <f t="shared" si="332"/>
        <v/>
      </c>
      <c r="DZ186" s="385" t="str">
        <f t="shared" si="333"/>
        <v/>
      </c>
      <c r="EA186" s="356" t="str">
        <f t="shared" si="334"/>
        <v/>
      </c>
      <c r="EB186" s="385" t="str">
        <f t="shared" si="335"/>
        <v/>
      </c>
      <c r="EC186" s="356" t="str">
        <f t="shared" si="336"/>
        <v/>
      </c>
      <c r="ED186" s="356" t="str">
        <f t="shared" si="337"/>
        <v/>
      </c>
      <c r="EE186" s="356" t="str">
        <f t="shared" si="338"/>
        <v/>
      </c>
      <c r="EF186" s="386" t="str">
        <f t="shared" si="339"/>
        <v/>
      </c>
      <c r="EG186" s="385" t="str">
        <f t="shared" si="340"/>
        <v/>
      </c>
      <c r="EH186" s="356" t="str">
        <f t="shared" si="341"/>
        <v/>
      </c>
      <c r="EI186" s="356" t="str">
        <f t="shared" si="342"/>
        <v/>
      </c>
      <c r="EJ186" s="356" t="str">
        <f t="shared" si="343"/>
        <v/>
      </c>
      <c r="EK186" s="356" t="str">
        <f t="shared" si="344"/>
        <v/>
      </c>
      <c r="EL186" s="385" t="str">
        <f t="shared" si="345"/>
        <v/>
      </c>
      <c r="EM186" s="356" t="str">
        <f t="shared" si="346"/>
        <v/>
      </c>
      <c r="EN186" s="356" t="str">
        <f t="shared" si="347"/>
        <v/>
      </c>
      <c r="EO186" s="356" t="str">
        <f t="shared" si="348"/>
        <v/>
      </c>
      <c r="EP186" s="356" t="str">
        <f t="shared" si="349"/>
        <v/>
      </c>
      <c r="EQ186" s="385" t="str">
        <f t="shared" si="350"/>
        <v/>
      </c>
      <c r="ER186" s="356" t="str">
        <f t="shared" si="351"/>
        <v/>
      </c>
      <c r="ES186" s="356" t="str">
        <f t="shared" si="352"/>
        <v/>
      </c>
      <c r="ET186" s="356" t="str">
        <f t="shared" si="353"/>
        <v/>
      </c>
      <c r="EU186" s="356" t="str">
        <f t="shared" si="354"/>
        <v/>
      </c>
      <c r="EV186" s="385" t="str">
        <f t="shared" si="355"/>
        <v/>
      </c>
      <c r="EW186" s="385" t="str">
        <f t="shared" si="356"/>
        <v/>
      </c>
      <c r="EX186" s="387" t="str">
        <f>IF('Student DATA Entry'!I183="","",'Student DATA Entry'!I183)</f>
        <v/>
      </c>
      <c r="EY186" s="388" t="str">
        <f>IF('Student DATA Entry'!J183="","",'Student DATA Entry'!J183)</f>
        <v/>
      </c>
      <c r="EZ186" s="373" t="str">
        <f t="shared" si="357"/>
        <v xml:space="preserve">      </v>
      </c>
      <c r="FA186" s="373" t="str">
        <f t="shared" si="358"/>
        <v xml:space="preserve">      </v>
      </c>
      <c r="FB186" s="373" t="str">
        <f t="shared" si="359"/>
        <v xml:space="preserve">      </v>
      </c>
      <c r="FC186" s="373" t="str">
        <f t="shared" si="360"/>
        <v xml:space="preserve">              </v>
      </c>
      <c r="FD186" s="373" t="str">
        <f t="shared" si="361"/>
        <v xml:space="preserve"> </v>
      </c>
      <c r="FE186" s="484" t="str">
        <f t="shared" si="362"/>
        <v/>
      </c>
      <c r="FF186" s="390" t="str">
        <f t="shared" si="363"/>
        <v/>
      </c>
      <c r="FG186" s="483" t="str">
        <f t="shared" si="364"/>
        <v/>
      </c>
      <c r="FH186" s="392" t="str">
        <f t="shared" si="253"/>
        <v/>
      </c>
      <c r="FI186" s="482" t="str">
        <f t="shared" si="365"/>
        <v/>
      </c>
    </row>
    <row r="187" spans="1:165" s="393" customFormat="1" ht="22" customHeight="1">
      <c r="A187" s="375">
        <v>182</v>
      </c>
      <c r="B187" s="376" t="str">
        <f>IF('Marks Entry'!B189="","",VALUE('Marks Entry'!B189))</f>
        <v/>
      </c>
      <c r="C187" s="377" t="str">
        <f>IF('Marks Entry'!C189="","",'Marks Entry'!C189)</f>
        <v/>
      </c>
      <c r="D187" s="378" t="str">
        <f>IF('Marks Entry'!D189="","",'Marks Entry'!D189)</f>
        <v/>
      </c>
      <c r="E187" s="379" t="str">
        <f>IF('Marks Entry'!E189="","",'Marks Entry'!E189)</f>
        <v/>
      </c>
      <c r="F187" s="379" t="str">
        <f>IF('Marks Entry'!F189="","",'Marks Entry'!F189)</f>
        <v/>
      </c>
      <c r="G187" s="379" t="str">
        <f>IF('Marks Entry'!G189="","",'Marks Entry'!G189)</f>
        <v/>
      </c>
      <c r="H187" s="356" t="str">
        <f>IF('Marks Entry'!H189="","",'Marks Entry'!H189)</f>
        <v/>
      </c>
      <c r="I187" s="356" t="str">
        <f>IF('Marks Entry'!I189="","",'Marks Entry'!I189)</f>
        <v/>
      </c>
      <c r="J187" s="356" t="str">
        <f>IF('Marks Entry'!J189="","",'Marks Entry'!J189)</f>
        <v/>
      </c>
      <c r="K187" s="356" t="str">
        <f>IF('Marks Entry'!K189="","",'Marks Entry'!K189)</f>
        <v/>
      </c>
      <c r="L187" s="356" t="str">
        <f>IF('Marks Entry'!L189="","",'Marks Entry'!L189)</f>
        <v/>
      </c>
      <c r="M187" s="357" t="str">
        <f t="shared" si="254"/>
        <v/>
      </c>
      <c r="N187" s="380" t="str">
        <f t="shared" si="255"/>
        <v/>
      </c>
      <c r="O187" s="356" t="str">
        <f>IF('Marks Entry'!M189="","",'Marks Entry'!M189)</f>
        <v/>
      </c>
      <c r="P187" s="380" t="str">
        <f t="shared" si="256"/>
        <v/>
      </c>
      <c r="Q187" s="377" t="str">
        <f>IF(AND($B187="NSO",$E187="",O187=""),"",IF(AND('Marks Entry'!N189="AB"),"AB",IF(AND('Marks Entry'!N189="ML"),"RE",IF('Marks Entry'!N189="","",ROUNDUP('Marks Entry'!N189*30/100,0)))))</f>
        <v/>
      </c>
      <c r="R187" s="381" t="str">
        <f t="shared" si="257"/>
        <v/>
      </c>
      <c r="S187" s="361">
        <f t="shared" si="258"/>
        <v>0</v>
      </c>
      <c r="T187" s="361">
        <f t="shared" si="259"/>
        <v>0</v>
      </c>
      <c r="U187" s="362" t="str">
        <f t="shared" si="260"/>
        <v/>
      </c>
      <c r="V187" s="361" t="str">
        <f t="shared" si="261"/>
        <v/>
      </c>
      <c r="W187" s="361" t="str">
        <f t="shared" si="262"/>
        <v/>
      </c>
      <c r="X187" s="361" t="str">
        <f t="shared" si="263"/>
        <v/>
      </c>
      <c r="Y187" s="356" t="str">
        <f>IF('Marks Entry'!O189="","",'Marks Entry'!O189)</f>
        <v/>
      </c>
      <c r="Z187" s="356" t="str">
        <f>IF('Marks Entry'!P189="","",'Marks Entry'!P189)</f>
        <v/>
      </c>
      <c r="AA187" s="356" t="str">
        <f>IF('Marks Entry'!Q189="","",'Marks Entry'!Q189)</f>
        <v/>
      </c>
      <c r="AB187" s="357" t="str">
        <f t="shared" si="264"/>
        <v/>
      </c>
      <c r="AC187" s="380" t="str">
        <f t="shared" si="265"/>
        <v/>
      </c>
      <c r="AD187" s="356" t="str">
        <f>IF('Marks Entry'!R189="","",'Marks Entry'!R189)</f>
        <v/>
      </c>
      <c r="AE187" s="380" t="str">
        <f t="shared" si="266"/>
        <v/>
      </c>
      <c r="AF187" s="377" t="str">
        <f>IF(AND($B187="NSO",$E187=""),"",IF(AND('Marks Entry'!S189="AB"),"AB",IF(AND('Marks Entry'!S189="ML"),"RE",IF('Marks Entry'!S189="","",ROUNDUP('Marks Entry'!S189*30/100,0)))))</f>
        <v/>
      </c>
      <c r="AG187" s="381" t="str">
        <f t="shared" si="267"/>
        <v/>
      </c>
      <c r="AH187" s="361">
        <f t="shared" si="268"/>
        <v>0</v>
      </c>
      <c r="AI187" s="361">
        <f t="shared" si="269"/>
        <v>0</v>
      </c>
      <c r="AJ187" s="362" t="str">
        <f t="shared" si="270"/>
        <v/>
      </c>
      <c r="AK187" s="361" t="str">
        <f t="shared" si="271"/>
        <v/>
      </c>
      <c r="AL187" s="361" t="str">
        <f t="shared" si="272"/>
        <v/>
      </c>
      <c r="AM187" s="361" t="str">
        <f t="shared" si="273"/>
        <v/>
      </c>
      <c r="AN187" s="363" t="str">
        <f>IF('Marks Entry'!T189="","",'Marks Entry'!T189)</f>
        <v/>
      </c>
      <c r="AO187" s="356" t="str">
        <f>IF('Marks Entry'!V189="","",'Marks Entry'!V189)</f>
        <v/>
      </c>
      <c r="AP187" s="356" t="str">
        <f>IF('Marks Entry'!W189="","",'Marks Entry'!W189)</f>
        <v/>
      </c>
      <c r="AQ187" s="356" t="str">
        <f>IF('Marks Entry'!X189="","",'Marks Entry'!X189)</f>
        <v/>
      </c>
      <c r="AR187" s="357" t="str">
        <f t="shared" si="274"/>
        <v/>
      </c>
      <c r="AS187" s="380" t="str">
        <f t="shared" si="275"/>
        <v/>
      </c>
      <c r="AT187" s="356" t="str">
        <f>IF('Marks Entry'!Y189="","",'Marks Entry'!Y189)</f>
        <v/>
      </c>
      <c r="AU187" s="356" t="str">
        <f>IF('Marks Entry'!Z189="","",'Marks Entry'!Z189)</f>
        <v/>
      </c>
      <c r="AV187" s="356" t="str">
        <f t="shared" si="276"/>
        <v/>
      </c>
      <c r="AW187" s="380" t="str">
        <f t="shared" si="277"/>
        <v/>
      </c>
      <c r="AX187" s="377" t="str">
        <f>IF(AND($B187="NSO",$E187=""),"",IF(AND('Marks Entry'!AA189="AB",'Marks Entry'!AB189="AB"),"AB",IF(AND('Marks Entry'!AA189="ML",'Marks Entry'!AB189="ML"),"RE",IF('Marks Entry'!AA189="","",ROUNDUP(('Marks Entry'!AA189+'Marks Entry'!AB189)*30/100,0)))))</f>
        <v/>
      </c>
      <c r="AY187" s="381" t="str">
        <f t="shared" si="278"/>
        <v/>
      </c>
      <c r="AZ187" s="361">
        <f t="shared" si="279"/>
        <v>0</v>
      </c>
      <c r="BA187" s="361">
        <f t="shared" si="280"/>
        <v>0</v>
      </c>
      <c r="BB187" s="362" t="str">
        <f t="shared" si="281"/>
        <v/>
      </c>
      <c r="BC187" s="361" t="str">
        <f t="shared" si="282"/>
        <v/>
      </c>
      <c r="BD187" s="361" t="str">
        <f t="shared" si="283"/>
        <v/>
      </c>
      <c r="BE187" s="361" t="str">
        <f t="shared" si="284"/>
        <v/>
      </c>
      <c r="BF187" s="363" t="str">
        <f>IF('Marks Entry'!AC189="","",'Marks Entry'!AC189)</f>
        <v/>
      </c>
      <c r="BG187" s="356" t="str">
        <f>IF('Marks Entry'!AE189="","",'Marks Entry'!AE189)</f>
        <v/>
      </c>
      <c r="BH187" s="356" t="str">
        <f>IF('Marks Entry'!AF189="","",'Marks Entry'!AF189)</f>
        <v/>
      </c>
      <c r="BI187" s="356" t="str">
        <f>IF('Marks Entry'!AG189="","",'Marks Entry'!AG189)</f>
        <v/>
      </c>
      <c r="BJ187" s="357" t="str">
        <f t="shared" si="285"/>
        <v/>
      </c>
      <c r="BK187" s="380" t="str">
        <f t="shared" si="286"/>
        <v/>
      </c>
      <c r="BL187" s="356" t="str">
        <f>IF('Marks Entry'!AH189="","",'Marks Entry'!AH189)</f>
        <v/>
      </c>
      <c r="BM187" s="356" t="str">
        <f>IF('Marks Entry'!AI189="","",'Marks Entry'!AI189)</f>
        <v/>
      </c>
      <c r="BN187" s="356" t="str">
        <f t="shared" si="287"/>
        <v/>
      </c>
      <c r="BO187" s="380" t="str">
        <f t="shared" si="288"/>
        <v/>
      </c>
      <c r="BP187" s="377" t="str">
        <f>IF(AND($B187="NSO",$E187=""),"",IF(AND('Marks Entry'!AJ189="AB",'Marks Entry'!AK189="AB"),"AB",IF(AND('Marks Entry'!AJ189="ML",'Marks Entry'!AK189="ML"),"RE",IF('Marks Entry'!AJ189="","",ROUNDUP(('Marks Entry'!AJ189+'Marks Entry'!AK189)*30/100,0)))))</f>
        <v/>
      </c>
      <c r="BQ187" s="381" t="str">
        <f t="shared" si="289"/>
        <v/>
      </c>
      <c r="BR187" s="361">
        <f t="shared" si="290"/>
        <v>0</v>
      </c>
      <c r="BS187" s="361">
        <f t="shared" si="291"/>
        <v>0</v>
      </c>
      <c r="BT187" s="362" t="str">
        <f t="shared" si="292"/>
        <v/>
      </c>
      <c r="BU187" s="361" t="str">
        <f t="shared" si="293"/>
        <v/>
      </c>
      <c r="BV187" s="361" t="str">
        <f t="shared" si="294"/>
        <v/>
      </c>
      <c r="BW187" s="361" t="str">
        <f t="shared" si="295"/>
        <v/>
      </c>
      <c r="BX187" s="363" t="str">
        <f>IF('Marks Entry'!AL189="","",'Marks Entry'!AL189)</f>
        <v/>
      </c>
      <c r="BY187" s="356" t="str">
        <f>IF('Marks Entry'!AN189="","",'Marks Entry'!AN189)</f>
        <v/>
      </c>
      <c r="BZ187" s="356" t="str">
        <f>IF('Marks Entry'!AO189="","",'Marks Entry'!AO189)</f>
        <v/>
      </c>
      <c r="CA187" s="356" t="str">
        <f>IF('Marks Entry'!AP189="","",'Marks Entry'!AP189)</f>
        <v/>
      </c>
      <c r="CB187" s="357" t="str">
        <f t="shared" si="296"/>
        <v/>
      </c>
      <c r="CC187" s="380" t="str">
        <f t="shared" si="297"/>
        <v/>
      </c>
      <c r="CD187" s="356" t="str">
        <f>IF('Marks Entry'!AQ189="","",'Marks Entry'!AQ189)</f>
        <v/>
      </c>
      <c r="CE187" s="356" t="str">
        <f>IF('Marks Entry'!AR189="","",'Marks Entry'!AR189)</f>
        <v/>
      </c>
      <c r="CF187" s="356" t="str">
        <f t="shared" si="298"/>
        <v/>
      </c>
      <c r="CG187" s="380" t="str">
        <f t="shared" si="299"/>
        <v/>
      </c>
      <c r="CH187" s="377" t="str">
        <f>IF(AND($B187="NSO",$E187=""),"",IF(AND('Marks Entry'!AS189="AB",'Marks Entry'!AT189="AB"),"AB",IF(AND('Marks Entry'!AS189="ML",'Marks Entry'!AT189="ML"),"RE",IF('Marks Entry'!AS189="","",ROUNDUP(('Marks Entry'!AS189+'Marks Entry'!AT189)*30/100,0)))))</f>
        <v/>
      </c>
      <c r="CI187" s="381" t="str">
        <f t="shared" si="300"/>
        <v/>
      </c>
      <c r="CJ187" s="361">
        <f t="shared" si="301"/>
        <v>0</v>
      </c>
      <c r="CK187" s="361">
        <f t="shared" si="302"/>
        <v>0</v>
      </c>
      <c r="CL187" s="362" t="str">
        <f t="shared" si="303"/>
        <v/>
      </c>
      <c r="CM187" s="361" t="str">
        <f t="shared" si="304"/>
        <v/>
      </c>
      <c r="CN187" s="361" t="str">
        <f t="shared" si="305"/>
        <v/>
      </c>
      <c r="CO187" s="361" t="str">
        <f t="shared" si="306"/>
        <v/>
      </c>
      <c r="CP187" s="363" t="str">
        <f>IF('Marks Entry'!AU189="","",'Marks Entry'!AU189)</f>
        <v/>
      </c>
      <c r="CQ187" s="356" t="str">
        <f>IF('Marks Entry'!AW189="","",'Marks Entry'!AW189)</f>
        <v/>
      </c>
      <c r="CR187" s="356" t="str">
        <f>IF('Marks Entry'!AX189="","",'Marks Entry'!AX189)</f>
        <v/>
      </c>
      <c r="CS187" s="356" t="str">
        <f>IF('Marks Entry'!AY189="","",'Marks Entry'!AY189)</f>
        <v/>
      </c>
      <c r="CT187" s="357" t="str">
        <f t="shared" si="307"/>
        <v/>
      </c>
      <c r="CU187" s="380" t="str">
        <f t="shared" si="308"/>
        <v/>
      </c>
      <c r="CV187" s="356" t="str">
        <f>IF('Marks Entry'!AZ189="","",'Marks Entry'!AZ189)</f>
        <v/>
      </c>
      <c r="CW187" s="356" t="str">
        <f>IF('Marks Entry'!BA189="","",'Marks Entry'!BA189)</f>
        <v/>
      </c>
      <c r="CX187" s="356" t="str">
        <f t="shared" si="309"/>
        <v/>
      </c>
      <c r="CY187" s="380" t="str">
        <f t="shared" si="310"/>
        <v/>
      </c>
      <c r="CZ187" s="377" t="str">
        <f>IF(AND($B187="NSO",$E187=""),"",IF(AND('Marks Entry'!BB189="AB",'Marks Entry'!BC189="AB"),"AB",IF(AND('Marks Entry'!BB189="ML",'Marks Entry'!BC189="ML"),"RE",IF('Marks Entry'!BB189="","",ROUNDUP(('Marks Entry'!BB189+'Marks Entry'!BC189)*30/100,0)))))</f>
        <v/>
      </c>
      <c r="DA187" s="381" t="str">
        <f t="shared" si="311"/>
        <v/>
      </c>
      <c r="DB187" s="361">
        <f t="shared" si="312"/>
        <v>0</v>
      </c>
      <c r="DC187" s="361">
        <f t="shared" si="313"/>
        <v>0</v>
      </c>
      <c r="DD187" s="362" t="str">
        <f t="shared" si="314"/>
        <v/>
      </c>
      <c r="DE187" s="361" t="str">
        <f t="shared" si="315"/>
        <v/>
      </c>
      <c r="DF187" s="361" t="str">
        <f t="shared" si="316"/>
        <v/>
      </c>
      <c r="DG187" s="361" t="str">
        <f t="shared" si="317"/>
        <v/>
      </c>
      <c r="DH187" s="361">
        <f t="shared" si="318"/>
        <v>0</v>
      </c>
      <c r="DI187" s="382" t="str">
        <f t="shared" si="319"/>
        <v/>
      </c>
      <c r="DJ187" s="382" t="str">
        <f t="shared" si="320"/>
        <v/>
      </c>
      <c r="DK187" s="382" t="str">
        <f t="shared" si="321"/>
        <v/>
      </c>
      <c r="DL187" s="382" t="str">
        <f t="shared" si="322"/>
        <v/>
      </c>
      <c r="DM187" s="382" t="str">
        <f t="shared" si="323"/>
        <v/>
      </c>
      <c r="DN187" s="382" t="str">
        <f t="shared" si="324"/>
        <v/>
      </c>
      <c r="DO187" s="365">
        <f t="shared" si="325"/>
        <v>0</v>
      </c>
      <c r="DP187" s="365">
        <f t="shared" si="326"/>
        <v>0</v>
      </c>
      <c r="DQ187" s="365">
        <f t="shared" si="327"/>
        <v>0</v>
      </c>
      <c r="DR187" s="365">
        <f t="shared" si="328"/>
        <v>0</v>
      </c>
      <c r="DS187" s="365">
        <f t="shared" si="329"/>
        <v>0</v>
      </c>
      <c r="DT187" s="383" t="str">
        <f t="shared" si="330"/>
        <v/>
      </c>
      <c r="DU187" s="482" t="str">
        <f>IF('Marks Entry'!BD189="","",'Marks Entry'!BD189)</f>
        <v/>
      </c>
      <c r="DV187" s="482" t="str">
        <f>IF('Marks Entry'!BE189="","",'Marks Entry'!BE189)</f>
        <v/>
      </c>
      <c r="DW187" s="482" t="str">
        <f>IF('Marks Entry'!BF189="","",'Marks Entry'!BF189)</f>
        <v/>
      </c>
      <c r="DX187" s="384" t="str">
        <f t="shared" si="331"/>
        <v/>
      </c>
      <c r="DY187" s="356" t="str">
        <f t="shared" si="332"/>
        <v/>
      </c>
      <c r="DZ187" s="385" t="str">
        <f t="shared" si="333"/>
        <v/>
      </c>
      <c r="EA187" s="356" t="str">
        <f t="shared" si="334"/>
        <v/>
      </c>
      <c r="EB187" s="385" t="str">
        <f t="shared" si="335"/>
        <v/>
      </c>
      <c r="EC187" s="356" t="str">
        <f t="shared" si="336"/>
        <v/>
      </c>
      <c r="ED187" s="356" t="str">
        <f t="shared" si="337"/>
        <v/>
      </c>
      <c r="EE187" s="356" t="str">
        <f t="shared" si="338"/>
        <v/>
      </c>
      <c r="EF187" s="386" t="str">
        <f t="shared" si="339"/>
        <v/>
      </c>
      <c r="EG187" s="385" t="str">
        <f t="shared" si="340"/>
        <v/>
      </c>
      <c r="EH187" s="356" t="str">
        <f t="shared" si="341"/>
        <v/>
      </c>
      <c r="EI187" s="356" t="str">
        <f t="shared" si="342"/>
        <v/>
      </c>
      <c r="EJ187" s="356" t="str">
        <f t="shared" si="343"/>
        <v/>
      </c>
      <c r="EK187" s="356" t="str">
        <f t="shared" si="344"/>
        <v/>
      </c>
      <c r="EL187" s="385" t="str">
        <f t="shared" si="345"/>
        <v/>
      </c>
      <c r="EM187" s="356" t="str">
        <f t="shared" si="346"/>
        <v/>
      </c>
      <c r="EN187" s="356" t="str">
        <f t="shared" si="347"/>
        <v/>
      </c>
      <c r="EO187" s="356" t="str">
        <f t="shared" si="348"/>
        <v/>
      </c>
      <c r="EP187" s="356" t="str">
        <f t="shared" si="349"/>
        <v/>
      </c>
      <c r="EQ187" s="385" t="str">
        <f t="shared" si="350"/>
        <v/>
      </c>
      <c r="ER187" s="356" t="str">
        <f t="shared" si="351"/>
        <v/>
      </c>
      <c r="ES187" s="356" t="str">
        <f t="shared" si="352"/>
        <v/>
      </c>
      <c r="ET187" s="356" t="str">
        <f t="shared" si="353"/>
        <v/>
      </c>
      <c r="EU187" s="356" t="str">
        <f t="shared" si="354"/>
        <v/>
      </c>
      <c r="EV187" s="385" t="str">
        <f t="shared" si="355"/>
        <v/>
      </c>
      <c r="EW187" s="385" t="str">
        <f t="shared" si="356"/>
        <v/>
      </c>
      <c r="EX187" s="387" t="str">
        <f>IF('Student DATA Entry'!I184="","",'Student DATA Entry'!I184)</f>
        <v/>
      </c>
      <c r="EY187" s="388" t="str">
        <f>IF('Student DATA Entry'!J184="","",'Student DATA Entry'!J184)</f>
        <v/>
      </c>
      <c r="EZ187" s="373" t="str">
        <f t="shared" si="357"/>
        <v xml:space="preserve">      </v>
      </c>
      <c r="FA187" s="373" t="str">
        <f t="shared" si="358"/>
        <v xml:space="preserve">      </v>
      </c>
      <c r="FB187" s="373" t="str">
        <f t="shared" si="359"/>
        <v xml:space="preserve">      </v>
      </c>
      <c r="FC187" s="373" t="str">
        <f t="shared" si="360"/>
        <v xml:space="preserve">              </v>
      </c>
      <c r="FD187" s="373" t="str">
        <f t="shared" si="361"/>
        <v xml:space="preserve"> </v>
      </c>
      <c r="FE187" s="484" t="str">
        <f t="shared" si="362"/>
        <v/>
      </c>
      <c r="FF187" s="390" t="str">
        <f t="shared" si="363"/>
        <v/>
      </c>
      <c r="FG187" s="483" t="str">
        <f t="shared" si="364"/>
        <v/>
      </c>
      <c r="FH187" s="392" t="str">
        <f t="shared" si="253"/>
        <v/>
      </c>
      <c r="FI187" s="482" t="str">
        <f t="shared" si="365"/>
        <v/>
      </c>
    </row>
    <row r="188" spans="1:165" s="393" customFormat="1" ht="22" customHeight="1">
      <c r="A188" s="375">
        <v>183</v>
      </c>
      <c r="B188" s="376" t="str">
        <f>IF('Marks Entry'!B190="","",VALUE('Marks Entry'!B190))</f>
        <v/>
      </c>
      <c r="C188" s="377" t="str">
        <f>IF('Marks Entry'!C190="","",'Marks Entry'!C190)</f>
        <v/>
      </c>
      <c r="D188" s="378" t="str">
        <f>IF('Marks Entry'!D190="","",'Marks Entry'!D190)</f>
        <v/>
      </c>
      <c r="E188" s="379" t="str">
        <f>IF('Marks Entry'!E190="","",'Marks Entry'!E190)</f>
        <v/>
      </c>
      <c r="F188" s="379" t="str">
        <f>IF('Marks Entry'!F190="","",'Marks Entry'!F190)</f>
        <v/>
      </c>
      <c r="G188" s="379" t="str">
        <f>IF('Marks Entry'!G190="","",'Marks Entry'!G190)</f>
        <v/>
      </c>
      <c r="H188" s="356" t="str">
        <f>IF('Marks Entry'!H190="","",'Marks Entry'!H190)</f>
        <v/>
      </c>
      <c r="I188" s="356" t="str">
        <f>IF('Marks Entry'!I190="","",'Marks Entry'!I190)</f>
        <v/>
      </c>
      <c r="J188" s="356" t="str">
        <f>IF('Marks Entry'!J190="","",'Marks Entry'!J190)</f>
        <v/>
      </c>
      <c r="K188" s="356" t="str">
        <f>IF('Marks Entry'!K190="","",'Marks Entry'!K190)</f>
        <v/>
      </c>
      <c r="L188" s="356" t="str">
        <f>IF('Marks Entry'!L190="","",'Marks Entry'!L190)</f>
        <v/>
      </c>
      <c r="M188" s="357" t="str">
        <f t="shared" si="254"/>
        <v/>
      </c>
      <c r="N188" s="380" t="str">
        <f t="shared" si="255"/>
        <v/>
      </c>
      <c r="O188" s="356" t="str">
        <f>IF('Marks Entry'!M190="","",'Marks Entry'!M190)</f>
        <v/>
      </c>
      <c r="P188" s="380" t="str">
        <f t="shared" si="256"/>
        <v/>
      </c>
      <c r="Q188" s="377" t="str">
        <f>IF(AND($B188="NSO",$E188="",O188=""),"",IF(AND('Marks Entry'!N190="AB"),"AB",IF(AND('Marks Entry'!N190="ML"),"RE",IF('Marks Entry'!N190="","",ROUNDUP('Marks Entry'!N190*30/100,0)))))</f>
        <v/>
      </c>
      <c r="R188" s="381" t="str">
        <f t="shared" si="257"/>
        <v/>
      </c>
      <c r="S188" s="361">
        <f t="shared" si="258"/>
        <v>0</v>
      </c>
      <c r="T188" s="361">
        <f t="shared" si="259"/>
        <v>0</v>
      </c>
      <c r="U188" s="362" t="str">
        <f t="shared" si="260"/>
        <v/>
      </c>
      <c r="V188" s="361" t="str">
        <f t="shared" si="261"/>
        <v/>
      </c>
      <c r="W188" s="361" t="str">
        <f t="shared" si="262"/>
        <v/>
      </c>
      <c r="X188" s="361" t="str">
        <f t="shared" si="263"/>
        <v/>
      </c>
      <c r="Y188" s="356" t="str">
        <f>IF('Marks Entry'!O190="","",'Marks Entry'!O190)</f>
        <v/>
      </c>
      <c r="Z188" s="356" t="str">
        <f>IF('Marks Entry'!P190="","",'Marks Entry'!P190)</f>
        <v/>
      </c>
      <c r="AA188" s="356" t="str">
        <f>IF('Marks Entry'!Q190="","",'Marks Entry'!Q190)</f>
        <v/>
      </c>
      <c r="AB188" s="357" t="str">
        <f t="shared" si="264"/>
        <v/>
      </c>
      <c r="AC188" s="380" t="str">
        <f t="shared" si="265"/>
        <v/>
      </c>
      <c r="AD188" s="356" t="str">
        <f>IF('Marks Entry'!R190="","",'Marks Entry'!R190)</f>
        <v/>
      </c>
      <c r="AE188" s="380" t="str">
        <f t="shared" si="266"/>
        <v/>
      </c>
      <c r="AF188" s="377" t="str">
        <f>IF(AND($B188="NSO",$E188=""),"",IF(AND('Marks Entry'!S190="AB"),"AB",IF(AND('Marks Entry'!S190="ML"),"RE",IF('Marks Entry'!S190="","",ROUNDUP('Marks Entry'!S190*30/100,0)))))</f>
        <v/>
      </c>
      <c r="AG188" s="381" t="str">
        <f t="shared" si="267"/>
        <v/>
      </c>
      <c r="AH188" s="361">
        <f t="shared" si="268"/>
        <v>0</v>
      </c>
      <c r="AI188" s="361">
        <f t="shared" si="269"/>
        <v>0</v>
      </c>
      <c r="AJ188" s="362" t="str">
        <f t="shared" si="270"/>
        <v/>
      </c>
      <c r="AK188" s="361" t="str">
        <f t="shared" si="271"/>
        <v/>
      </c>
      <c r="AL188" s="361" t="str">
        <f t="shared" si="272"/>
        <v/>
      </c>
      <c r="AM188" s="361" t="str">
        <f t="shared" si="273"/>
        <v/>
      </c>
      <c r="AN188" s="363" t="str">
        <f>IF('Marks Entry'!T190="","",'Marks Entry'!T190)</f>
        <v/>
      </c>
      <c r="AO188" s="356" t="str">
        <f>IF('Marks Entry'!V190="","",'Marks Entry'!V190)</f>
        <v/>
      </c>
      <c r="AP188" s="356" t="str">
        <f>IF('Marks Entry'!W190="","",'Marks Entry'!W190)</f>
        <v/>
      </c>
      <c r="AQ188" s="356" t="str">
        <f>IF('Marks Entry'!X190="","",'Marks Entry'!X190)</f>
        <v/>
      </c>
      <c r="AR188" s="357" t="str">
        <f t="shared" si="274"/>
        <v/>
      </c>
      <c r="AS188" s="380" t="str">
        <f t="shared" si="275"/>
        <v/>
      </c>
      <c r="AT188" s="356" t="str">
        <f>IF('Marks Entry'!Y190="","",'Marks Entry'!Y190)</f>
        <v/>
      </c>
      <c r="AU188" s="356" t="str">
        <f>IF('Marks Entry'!Z190="","",'Marks Entry'!Z190)</f>
        <v/>
      </c>
      <c r="AV188" s="356" t="str">
        <f t="shared" si="276"/>
        <v/>
      </c>
      <c r="AW188" s="380" t="str">
        <f t="shared" si="277"/>
        <v/>
      </c>
      <c r="AX188" s="377" t="str">
        <f>IF(AND($B188="NSO",$E188=""),"",IF(AND('Marks Entry'!AA190="AB",'Marks Entry'!AB190="AB"),"AB",IF(AND('Marks Entry'!AA190="ML",'Marks Entry'!AB190="ML"),"RE",IF('Marks Entry'!AA190="","",ROUNDUP(('Marks Entry'!AA190+'Marks Entry'!AB190)*30/100,0)))))</f>
        <v/>
      </c>
      <c r="AY188" s="381" t="str">
        <f t="shared" si="278"/>
        <v/>
      </c>
      <c r="AZ188" s="361">
        <f t="shared" si="279"/>
        <v>0</v>
      </c>
      <c r="BA188" s="361">
        <f t="shared" si="280"/>
        <v>0</v>
      </c>
      <c r="BB188" s="362" t="str">
        <f t="shared" si="281"/>
        <v/>
      </c>
      <c r="BC188" s="361" t="str">
        <f t="shared" si="282"/>
        <v/>
      </c>
      <c r="BD188" s="361" t="str">
        <f t="shared" si="283"/>
        <v/>
      </c>
      <c r="BE188" s="361" t="str">
        <f t="shared" si="284"/>
        <v/>
      </c>
      <c r="BF188" s="363" t="str">
        <f>IF('Marks Entry'!AC190="","",'Marks Entry'!AC190)</f>
        <v/>
      </c>
      <c r="BG188" s="356" t="str">
        <f>IF('Marks Entry'!AE190="","",'Marks Entry'!AE190)</f>
        <v/>
      </c>
      <c r="BH188" s="356" t="str">
        <f>IF('Marks Entry'!AF190="","",'Marks Entry'!AF190)</f>
        <v/>
      </c>
      <c r="BI188" s="356" t="str">
        <f>IF('Marks Entry'!AG190="","",'Marks Entry'!AG190)</f>
        <v/>
      </c>
      <c r="BJ188" s="357" t="str">
        <f t="shared" si="285"/>
        <v/>
      </c>
      <c r="BK188" s="380" t="str">
        <f t="shared" si="286"/>
        <v/>
      </c>
      <c r="BL188" s="356" t="str">
        <f>IF('Marks Entry'!AH190="","",'Marks Entry'!AH190)</f>
        <v/>
      </c>
      <c r="BM188" s="356" t="str">
        <f>IF('Marks Entry'!AI190="","",'Marks Entry'!AI190)</f>
        <v/>
      </c>
      <c r="BN188" s="356" t="str">
        <f t="shared" si="287"/>
        <v/>
      </c>
      <c r="BO188" s="380" t="str">
        <f t="shared" si="288"/>
        <v/>
      </c>
      <c r="BP188" s="377" t="str">
        <f>IF(AND($B188="NSO",$E188=""),"",IF(AND('Marks Entry'!AJ190="AB",'Marks Entry'!AK190="AB"),"AB",IF(AND('Marks Entry'!AJ190="ML",'Marks Entry'!AK190="ML"),"RE",IF('Marks Entry'!AJ190="","",ROUNDUP(('Marks Entry'!AJ190+'Marks Entry'!AK190)*30/100,0)))))</f>
        <v/>
      </c>
      <c r="BQ188" s="381" t="str">
        <f t="shared" si="289"/>
        <v/>
      </c>
      <c r="BR188" s="361">
        <f t="shared" si="290"/>
        <v>0</v>
      </c>
      <c r="BS188" s="361">
        <f t="shared" si="291"/>
        <v>0</v>
      </c>
      <c r="BT188" s="362" t="str">
        <f t="shared" si="292"/>
        <v/>
      </c>
      <c r="BU188" s="361" t="str">
        <f t="shared" si="293"/>
        <v/>
      </c>
      <c r="BV188" s="361" t="str">
        <f t="shared" si="294"/>
        <v/>
      </c>
      <c r="BW188" s="361" t="str">
        <f t="shared" si="295"/>
        <v/>
      </c>
      <c r="BX188" s="363" t="str">
        <f>IF('Marks Entry'!AL190="","",'Marks Entry'!AL190)</f>
        <v/>
      </c>
      <c r="BY188" s="356" t="str">
        <f>IF('Marks Entry'!AN190="","",'Marks Entry'!AN190)</f>
        <v/>
      </c>
      <c r="BZ188" s="356" t="str">
        <f>IF('Marks Entry'!AO190="","",'Marks Entry'!AO190)</f>
        <v/>
      </c>
      <c r="CA188" s="356" t="str">
        <f>IF('Marks Entry'!AP190="","",'Marks Entry'!AP190)</f>
        <v/>
      </c>
      <c r="CB188" s="357" t="str">
        <f t="shared" si="296"/>
        <v/>
      </c>
      <c r="CC188" s="380" t="str">
        <f t="shared" si="297"/>
        <v/>
      </c>
      <c r="CD188" s="356" t="str">
        <f>IF('Marks Entry'!AQ190="","",'Marks Entry'!AQ190)</f>
        <v/>
      </c>
      <c r="CE188" s="356" t="str">
        <f>IF('Marks Entry'!AR190="","",'Marks Entry'!AR190)</f>
        <v/>
      </c>
      <c r="CF188" s="356" t="str">
        <f t="shared" si="298"/>
        <v/>
      </c>
      <c r="CG188" s="380" t="str">
        <f t="shared" si="299"/>
        <v/>
      </c>
      <c r="CH188" s="377" t="str">
        <f>IF(AND($B188="NSO",$E188=""),"",IF(AND('Marks Entry'!AS190="AB",'Marks Entry'!AT190="AB"),"AB",IF(AND('Marks Entry'!AS190="ML",'Marks Entry'!AT190="ML"),"RE",IF('Marks Entry'!AS190="","",ROUNDUP(('Marks Entry'!AS190+'Marks Entry'!AT190)*30/100,0)))))</f>
        <v/>
      </c>
      <c r="CI188" s="381" t="str">
        <f t="shared" si="300"/>
        <v/>
      </c>
      <c r="CJ188" s="361">
        <f t="shared" si="301"/>
        <v>0</v>
      </c>
      <c r="CK188" s="361">
        <f t="shared" si="302"/>
        <v>0</v>
      </c>
      <c r="CL188" s="362" t="str">
        <f t="shared" si="303"/>
        <v/>
      </c>
      <c r="CM188" s="361" t="str">
        <f t="shared" si="304"/>
        <v/>
      </c>
      <c r="CN188" s="361" t="str">
        <f t="shared" si="305"/>
        <v/>
      </c>
      <c r="CO188" s="361" t="str">
        <f t="shared" si="306"/>
        <v/>
      </c>
      <c r="CP188" s="363" t="str">
        <f>IF('Marks Entry'!AU190="","",'Marks Entry'!AU190)</f>
        <v/>
      </c>
      <c r="CQ188" s="356" t="str">
        <f>IF('Marks Entry'!AW190="","",'Marks Entry'!AW190)</f>
        <v/>
      </c>
      <c r="CR188" s="356" t="str">
        <f>IF('Marks Entry'!AX190="","",'Marks Entry'!AX190)</f>
        <v/>
      </c>
      <c r="CS188" s="356" t="str">
        <f>IF('Marks Entry'!AY190="","",'Marks Entry'!AY190)</f>
        <v/>
      </c>
      <c r="CT188" s="357" t="str">
        <f t="shared" si="307"/>
        <v/>
      </c>
      <c r="CU188" s="380" t="str">
        <f t="shared" si="308"/>
        <v/>
      </c>
      <c r="CV188" s="356" t="str">
        <f>IF('Marks Entry'!AZ190="","",'Marks Entry'!AZ190)</f>
        <v/>
      </c>
      <c r="CW188" s="356" t="str">
        <f>IF('Marks Entry'!BA190="","",'Marks Entry'!BA190)</f>
        <v/>
      </c>
      <c r="CX188" s="356" t="str">
        <f t="shared" si="309"/>
        <v/>
      </c>
      <c r="CY188" s="380" t="str">
        <f t="shared" si="310"/>
        <v/>
      </c>
      <c r="CZ188" s="377" t="str">
        <f>IF(AND($B188="NSO",$E188=""),"",IF(AND('Marks Entry'!BB190="AB",'Marks Entry'!BC190="AB"),"AB",IF(AND('Marks Entry'!BB190="ML",'Marks Entry'!BC190="ML"),"RE",IF('Marks Entry'!BB190="","",ROUNDUP(('Marks Entry'!BB190+'Marks Entry'!BC190)*30/100,0)))))</f>
        <v/>
      </c>
      <c r="DA188" s="381" t="str">
        <f t="shared" si="311"/>
        <v/>
      </c>
      <c r="DB188" s="361">
        <f t="shared" si="312"/>
        <v>0</v>
      </c>
      <c r="DC188" s="361">
        <f t="shared" si="313"/>
        <v>0</v>
      </c>
      <c r="DD188" s="362" t="str">
        <f t="shared" si="314"/>
        <v/>
      </c>
      <c r="DE188" s="361" t="str">
        <f t="shared" si="315"/>
        <v/>
      </c>
      <c r="DF188" s="361" t="str">
        <f t="shared" si="316"/>
        <v/>
      </c>
      <c r="DG188" s="361" t="str">
        <f t="shared" si="317"/>
        <v/>
      </c>
      <c r="DH188" s="361">
        <f t="shared" si="318"/>
        <v>0</v>
      </c>
      <c r="DI188" s="382" t="str">
        <f t="shared" si="319"/>
        <v/>
      </c>
      <c r="DJ188" s="382" t="str">
        <f t="shared" si="320"/>
        <v/>
      </c>
      <c r="DK188" s="382" t="str">
        <f t="shared" si="321"/>
        <v/>
      </c>
      <c r="DL188" s="382" t="str">
        <f t="shared" si="322"/>
        <v/>
      </c>
      <c r="DM188" s="382" t="str">
        <f t="shared" si="323"/>
        <v/>
      </c>
      <c r="DN188" s="382" t="str">
        <f t="shared" si="324"/>
        <v/>
      </c>
      <c r="DO188" s="365">
        <f t="shared" si="325"/>
        <v>0</v>
      </c>
      <c r="DP188" s="365">
        <f t="shared" si="326"/>
        <v>0</v>
      </c>
      <c r="DQ188" s="365">
        <f t="shared" si="327"/>
        <v>0</v>
      </c>
      <c r="DR188" s="365">
        <f t="shared" si="328"/>
        <v>0</v>
      </c>
      <c r="DS188" s="365">
        <f t="shared" si="329"/>
        <v>0</v>
      </c>
      <c r="DT188" s="383" t="str">
        <f t="shared" si="330"/>
        <v/>
      </c>
      <c r="DU188" s="482" t="str">
        <f>IF('Marks Entry'!BD190="","",'Marks Entry'!BD190)</f>
        <v/>
      </c>
      <c r="DV188" s="482" t="str">
        <f>IF('Marks Entry'!BE190="","",'Marks Entry'!BE190)</f>
        <v/>
      </c>
      <c r="DW188" s="482" t="str">
        <f>IF('Marks Entry'!BF190="","",'Marks Entry'!BF190)</f>
        <v/>
      </c>
      <c r="DX188" s="384" t="str">
        <f t="shared" si="331"/>
        <v/>
      </c>
      <c r="DY188" s="356" t="str">
        <f t="shared" si="332"/>
        <v/>
      </c>
      <c r="DZ188" s="385" t="str">
        <f t="shared" si="333"/>
        <v/>
      </c>
      <c r="EA188" s="356" t="str">
        <f t="shared" si="334"/>
        <v/>
      </c>
      <c r="EB188" s="385" t="str">
        <f t="shared" si="335"/>
        <v/>
      </c>
      <c r="EC188" s="356" t="str">
        <f t="shared" si="336"/>
        <v/>
      </c>
      <c r="ED188" s="356" t="str">
        <f t="shared" si="337"/>
        <v/>
      </c>
      <c r="EE188" s="356" t="str">
        <f t="shared" si="338"/>
        <v/>
      </c>
      <c r="EF188" s="386" t="str">
        <f t="shared" si="339"/>
        <v/>
      </c>
      <c r="EG188" s="385" t="str">
        <f t="shared" si="340"/>
        <v/>
      </c>
      <c r="EH188" s="356" t="str">
        <f t="shared" si="341"/>
        <v/>
      </c>
      <c r="EI188" s="356" t="str">
        <f t="shared" si="342"/>
        <v/>
      </c>
      <c r="EJ188" s="356" t="str">
        <f t="shared" si="343"/>
        <v/>
      </c>
      <c r="EK188" s="356" t="str">
        <f t="shared" si="344"/>
        <v/>
      </c>
      <c r="EL188" s="385" t="str">
        <f t="shared" si="345"/>
        <v/>
      </c>
      <c r="EM188" s="356" t="str">
        <f t="shared" si="346"/>
        <v/>
      </c>
      <c r="EN188" s="356" t="str">
        <f t="shared" si="347"/>
        <v/>
      </c>
      <c r="EO188" s="356" t="str">
        <f t="shared" si="348"/>
        <v/>
      </c>
      <c r="EP188" s="356" t="str">
        <f t="shared" si="349"/>
        <v/>
      </c>
      <c r="EQ188" s="385" t="str">
        <f t="shared" si="350"/>
        <v/>
      </c>
      <c r="ER188" s="356" t="str">
        <f t="shared" si="351"/>
        <v/>
      </c>
      <c r="ES188" s="356" t="str">
        <f t="shared" si="352"/>
        <v/>
      </c>
      <c r="ET188" s="356" t="str">
        <f t="shared" si="353"/>
        <v/>
      </c>
      <c r="EU188" s="356" t="str">
        <f t="shared" si="354"/>
        <v/>
      </c>
      <c r="EV188" s="385" t="str">
        <f t="shared" si="355"/>
        <v/>
      </c>
      <c r="EW188" s="385" t="str">
        <f t="shared" si="356"/>
        <v/>
      </c>
      <c r="EX188" s="387" t="str">
        <f>IF('Student DATA Entry'!I185="","",'Student DATA Entry'!I185)</f>
        <v/>
      </c>
      <c r="EY188" s="388" t="str">
        <f>IF('Student DATA Entry'!J185="","",'Student DATA Entry'!J185)</f>
        <v/>
      </c>
      <c r="EZ188" s="373" t="str">
        <f t="shared" si="357"/>
        <v xml:space="preserve">      </v>
      </c>
      <c r="FA188" s="373" t="str">
        <f t="shared" si="358"/>
        <v xml:space="preserve">      </v>
      </c>
      <c r="FB188" s="373" t="str">
        <f t="shared" si="359"/>
        <v xml:space="preserve">      </v>
      </c>
      <c r="FC188" s="373" t="str">
        <f t="shared" si="360"/>
        <v xml:space="preserve">              </v>
      </c>
      <c r="FD188" s="373" t="str">
        <f t="shared" si="361"/>
        <v xml:space="preserve"> </v>
      </c>
      <c r="FE188" s="484" t="str">
        <f t="shared" si="362"/>
        <v/>
      </c>
      <c r="FF188" s="390" t="str">
        <f t="shared" si="363"/>
        <v/>
      </c>
      <c r="FG188" s="483" t="str">
        <f t="shared" si="364"/>
        <v/>
      </c>
      <c r="FH188" s="392" t="str">
        <f t="shared" si="253"/>
        <v/>
      </c>
      <c r="FI188" s="482" t="str">
        <f t="shared" si="365"/>
        <v/>
      </c>
    </row>
    <row r="189" spans="1:165" s="393" customFormat="1" ht="22" customHeight="1">
      <c r="A189" s="375">
        <v>184</v>
      </c>
      <c r="B189" s="376" t="str">
        <f>IF('Marks Entry'!B191="","",VALUE('Marks Entry'!B191))</f>
        <v/>
      </c>
      <c r="C189" s="377" t="str">
        <f>IF('Marks Entry'!C191="","",'Marks Entry'!C191)</f>
        <v/>
      </c>
      <c r="D189" s="378" t="str">
        <f>IF('Marks Entry'!D191="","",'Marks Entry'!D191)</f>
        <v/>
      </c>
      <c r="E189" s="379" t="str">
        <f>IF('Marks Entry'!E191="","",'Marks Entry'!E191)</f>
        <v/>
      </c>
      <c r="F189" s="379" t="str">
        <f>IF('Marks Entry'!F191="","",'Marks Entry'!F191)</f>
        <v/>
      </c>
      <c r="G189" s="379" t="str">
        <f>IF('Marks Entry'!G191="","",'Marks Entry'!G191)</f>
        <v/>
      </c>
      <c r="H189" s="356" t="str">
        <f>IF('Marks Entry'!H191="","",'Marks Entry'!H191)</f>
        <v/>
      </c>
      <c r="I189" s="356" t="str">
        <f>IF('Marks Entry'!I191="","",'Marks Entry'!I191)</f>
        <v/>
      </c>
      <c r="J189" s="356" t="str">
        <f>IF('Marks Entry'!J191="","",'Marks Entry'!J191)</f>
        <v/>
      </c>
      <c r="K189" s="356" t="str">
        <f>IF('Marks Entry'!K191="","",'Marks Entry'!K191)</f>
        <v/>
      </c>
      <c r="L189" s="356" t="str">
        <f>IF('Marks Entry'!L191="","",'Marks Entry'!L191)</f>
        <v/>
      </c>
      <c r="M189" s="357" t="str">
        <f t="shared" si="254"/>
        <v/>
      </c>
      <c r="N189" s="380" t="str">
        <f t="shared" si="255"/>
        <v/>
      </c>
      <c r="O189" s="356" t="str">
        <f>IF('Marks Entry'!M191="","",'Marks Entry'!M191)</f>
        <v/>
      </c>
      <c r="P189" s="380" t="str">
        <f t="shared" si="256"/>
        <v/>
      </c>
      <c r="Q189" s="377" t="str">
        <f>IF(AND($B189="NSO",$E189="",O189=""),"",IF(AND('Marks Entry'!N191="AB"),"AB",IF(AND('Marks Entry'!N191="ML"),"RE",IF('Marks Entry'!N191="","",ROUNDUP('Marks Entry'!N191*30/100,0)))))</f>
        <v/>
      </c>
      <c r="R189" s="381" t="str">
        <f t="shared" si="257"/>
        <v/>
      </c>
      <c r="S189" s="361">
        <f t="shared" si="258"/>
        <v>0</v>
      </c>
      <c r="T189" s="361">
        <f t="shared" si="259"/>
        <v>0</v>
      </c>
      <c r="U189" s="362" t="str">
        <f t="shared" si="260"/>
        <v/>
      </c>
      <c r="V189" s="361" t="str">
        <f t="shared" si="261"/>
        <v/>
      </c>
      <c r="W189" s="361" t="str">
        <f t="shared" si="262"/>
        <v/>
      </c>
      <c r="X189" s="361" t="str">
        <f t="shared" si="263"/>
        <v/>
      </c>
      <c r="Y189" s="356" t="str">
        <f>IF('Marks Entry'!O191="","",'Marks Entry'!O191)</f>
        <v/>
      </c>
      <c r="Z189" s="356" t="str">
        <f>IF('Marks Entry'!P191="","",'Marks Entry'!P191)</f>
        <v/>
      </c>
      <c r="AA189" s="356" t="str">
        <f>IF('Marks Entry'!Q191="","",'Marks Entry'!Q191)</f>
        <v/>
      </c>
      <c r="AB189" s="357" t="str">
        <f t="shared" si="264"/>
        <v/>
      </c>
      <c r="AC189" s="380" t="str">
        <f t="shared" si="265"/>
        <v/>
      </c>
      <c r="AD189" s="356" t="str">
        <f>IF('Marks Entry'!R191="","",'Marks Entry'!R191)</f>
        <v/>
      </c>
      <c r="AE189" s="380" t="str">
        <f t="shared" si="266"/>
        <v/>
      </c>
      <c r="AF189" s="377" t="str">
        <f>IF(AND($B189="NSO",$E189=""),"",IF(AND('Marks Entry'!S191="AB"),"AB",IF(AND('Marks Entry'!S191="ML"),"RE",IF('Marks Entry'!S191="","",ROUNDUP('Marks Entry'!S191*30/100,0)))))</f>
        <v/>
      </c>
      <c r="AG189" s="381" t="str">
        <f t="shared" si="267"/>
        <v/>
      </c>
      <c r="AH189" s="361">
        <f t="shared" si="268"/>
        <v>0</v>
      </c>
      <c r="AI189" s="361">
        <f t="shared" si="269"/>
        <v>0</v>
      </c>
      <c r="AJ189" s="362" t="str">
        <f t="shared" si="270"/>
        <v/>
      </c>
      <c r="AK189" s="361" t="str">
        <f t="shared" si="271"/>
        <v/>
      </c>
      <c r="AL189" s="361" t="str">
        <f t="shared" si="272"/>
        <v/>
      </c>
      <c r="AM189" s="361" t="str">
        <f t="shared" si="273"/>
        <v/>
      </c>
      <c r="AN189" s="363" t="str">
        <f>IF('Marks Entry'!T191="","",'Marks Entry'!T191)</f>
        <v/>
      </c>
      <c r="AO189" s="356" t="str">
        <f>IF('Marks Entry'!V191="","",'Marks Entry'!V191)</f>
        <v/>
      </c>
      <c r="AP189" s="356" t="str">
        <f>IF('Marks Entry'!W191="","",'Marks Entry'!W191)</f>
        <v/>
      </c>
      <c r="AQ189" s="356" t="str">
        <f>IF('Marks Entry'!X191="","",'Marks Entry'!X191)</f>
        <v/>
      </c>
      <c r="AR189" s="357" t="str">
        <f t="shared" si="274"/>
        <v/>
      </c>
      <c r="AS189" s="380" t="str">
        <f t="shared" si="275"/>
        <v/>
      </c>
      <c r="AT189" s="356" t="str">
        <f>IF('Marks Entry'!Y191="","",'Marks Entry'!Y191)</f>
        <v/>
      </c>
      <c r="AU189" s="356" t="str">
        <f>IF('Marks Entry'!Z191="","",'Marks Entry'!Z191)</f>
        <v/>
      </c>
      <c r="AV189" s="356" t="str">
        <f t="shared" si="276"/>
        <v/>
      </c>
      <c r="AW189" s="380" t="str">
        <f t="shared" si="277"/>
        <v/>
      </c>
      <c r="AX189" s="377" t="str">
        <f>IF(AND($B189="NSO",$E189=""),"",IF(AND('Marks Entry'!AA191="AB",'Marks Entry'!AB191="AB"),"AB",IF(AND('Marks Entry'!AA191="ML",'Marks Entry'!AB191="ML"),"RE",IF('Marks Entry'!AA191="","",ROUNDUP(('Marks Entry'!AA191+'Marks Entry'!AB191)*30/100,0)))))</f>
        <v/>
      </c>
      <c r="AY189" s="381" t="str">
        <f t="shared" si="278"/>
        <v/>
      </c>
      <c r="AZ189" s="361">
        <f t="shared" si="279"/>
        <v>0</v>
      </c>
      <c r="BA189" s="361">
        <f t="shared" si="280"/>
        <v>0</v>
      </c>
      <c r="BB189" s="362" t="str">
        <f t="shared" si="281"/>
        <v/>
      </c>
      <c r="BC189" s="361" t="str">
        <f t="shared" si="282"/>
        <v/>
      </c>
      <c r="BD189" s="361" t="str">
        <f t="shared" si="283"/>
        <v/>
      </c>
      <c r="BE189" s="361" t="str">
        <f t="shared" si="284"/>
        <v/>
      </c>
      <c r="BF189" s="363" t="str">
        <f>IF('Marks Entry'!AC191="","",'Marks Entry'!AC191)</f>
        <v/>
      </c>
      <c r="BG189" s="356" t="str">
        <f>IF('Marks Entry'!AE191="","",'Marks Entry'!AE191)</f>
        <v/>
      </c>
      <c r="BH189" s="356" t="str">
        <f>IF('Marks Entry'!AF191="","",'Marks Entry'!AF191)</f>
        <v/>
      </c>
      <c r="BI189" s="356" t="str">
        <f>IF('Marks Entry'!AG191="","",'Marks Entry'!AG191)</f>
        <v/>
      </c>
      <c r="BJ189" s="357" t="str">
        <f t="shared" si="285"/>
        <v/>
      </c>
      <c r="BK189" s="380" t="str">
        <f t="shared" si="286"/>
        <v/>
      </c>
      <c r="BL189" s="356" t="str">
        <f>IF('Marks Entry'!AH191="","",'Marks Entry'!AH191)</f>
        <v/>
      </c>
      <c r="BM189" s="356" t="str">
        <f>IF('Marks Entry'!AI191="","",'Marks Entry'!AI191)</f>
        <v/>
      </c>
      <c r="BN189" s="356" t="str">
        <f t="shared" si="287"/>
        <v/>
      </c>
      <c r="BO189" s="380" t="str">
        <f t="shared" si="288"/>
        <v/>
      </c>
      <c r="BP189" s="377" t="str">
        <f>IF(AND($B189="NSO",$E189=""),"",IF(AND('Marks Entry'!AJ191="AB",'Marks Entry'!AK191="AB"),"AB",IF(AND('Marks Entry'!AJ191="ML",'Marks Entry'!AK191="ML"),"RE",IF('Marks Entry'!AJ191="","",ROUNDUP(('Marks Entry'!AJ191+'Marks Entry'!AK191)*30/100,0)))))</f>
        <v/>
      </c>
      <c r="BQ189" s="381" t="str">
        <f t="shared" si="289"/>
        <v/>
      </c>
      <c r="BR189" s="361">
        <f t="shared" si="290"/>
        <v>0</v>
      </c>
      <c r="BS189" s="361">
        <f t="shared" si="291"/>
        <v>0</v>
      </c>
      <c r="BT189" s="362" t="str">
        <f t="shared" si="292"/>
        <v/>
      </c>
      <c r="BU189" s="361" t="str">
        <f t="shared" si="293"/>
        <v/>
      </c>
      <c r="BV189" s="361" t="str">
        <f t="shared" si="294"/>
        <v/>
      </c>
      <c r="BW189" s="361" t="str">
        <f t="shared" si="295"/>
        <v/>
      </c>
      <c r="BX189" s="363" t="str">
        <f>IF('Marks Entry'!AL191="","",'Marks Entry'!AL191)</f>
        <v/>
      </c>
      <c r="BY189" s="356" t="str">
        <f>IF('Marks Entry'!AN191="","",'Marks Entry'!AN191)</f>
        <v/>
      </c>
      <c r="BZ189" s="356" t="str">
        <f>IF('Marks Entry'!AO191="","",'Marks Entry'!AO191)</f>
        <v/>
      </c>
      <c r="CA189" s="356" t="str">
        <f>IF('Marks Entry'!AP191="","",'Marks Entry'!AP191)</f>
        <v/>
      </c>
      <c r="CB189" s="357" t="str">
        <f t="shared" si="296"/>
        <v/>
      </c>
      <c r="CC189" s="380" t="str">
        <f t="shared" si="297"/>
        <v/>
      </c>
      <c r="CD189" s="356" t="str">
        <f>IF('Marks Entry'!AQ191="","",'Marks Entry'!AQ191)</f>
        <v/>
      </c>
      <c r="CE189" s="356" t="str">
        <f>IF('Marks Entry'!AR191="","",'Marks Entry'!AR191)</f>
        <v/>
      </c>
      <c r="CF189" s="356" t="str">
        <f t="shared" si="298"/>
        <v/>
      </c>
      <c r="CG189" s="380" t="str">
        <f t="shared" si="299"/>
        <v/>
      </c>
      <c r="CH189" s="377" t="str">
        <f>IF(AND($B189="NSO",$E189=""),"",IF(AND('Marks Entry'!AS191="AB",'Marks Entry'!AT191="AB"),"AB",IF(AND('Marks Entry'!AS191="ML",'Marks Entry'!AT191="ML"),"RE",IF('Marks Entry'!AS191="","",ROUNDUP(('Marks Entry'!AS191+'Marks Entry'!AT191)*30/100,0)))))</f>
        <v/>
      </c>
      <c r="CI189" s="381" t="str">
        <f t="shared" si="300"/>
        <v/>
      </c>
      <c r="CJ189" s="361">
        <f t="shared" si="301"/>
        <v>0</v>
      </c>
      <c r="CK189" s="361">
        <f t="shared" si="302"/>
        <v>0</v>
      </c>
      <c r="CL189" s="362" t="str">
        <f t="shared" si="303"/>
        <v/>
      </c>
      <c r="CM189" s="361" t="str">
        <f t="shared" si="304"/>
        <v/>
      </c>
      <c r="CN189" s="361" t="str">
        <f t="shared" si="305"/>
        <v/>
      </c>
      <c r="CO189" s="361" t="str">
        <f t="shared" si="306"/>
        <v/>
      </c>
      <c r="CP189" s="363" t="str">
        <f>IF('Marks Entry'!AU191="","",'Marks Entry'!AU191)</f>
        <v/>
      </c>
      <c r="CQ189" s="356" t="str">
        <f>IF('Marks Entry'!AW191="","",'Marks Entry'!AW191)</f>
        <v/>
      </c>
      <c r="CR189" s="356" t="str">
        <f>IF('Marks Entry'!AX191="","",'Marks Entry'!AX191)</f>
        <v/>
      </c>
      <c r="CS189" s="356" t="str">
        <f>IF('Marks Entry'!AY191="","",'Marks Entry'!AY191)</f>
        <v/>
      </c>
      <c r="CT189" s="357" t="str">
        <f t="shared" si="307"/>
        <v/>
      </c>
      <c r="CU189" s="380" t="str">
        <f t="shared" si="308"/>
        <v/>
      </c>
      <c r="CV189" s="356" t="str">
        <f>IF('Marks Entry'!AZ191="","",'Marks Entry'!AZ191)</f>
        <v/>
      </c>
      <c r="CW189" s="356" t="str">
        <f>IF('Marks Entry'!BA191="","",'Marks Entry'!BA191)</f>
        <v/>
      </c>
      <c r="CX189" s="356" t="str">
        <f t="shared" si="309"/>
        <v/>
      </c>
      <c r="CY189" s="380" t="str">
        <f t="shared" si="310"/>
        <v/>
      </c>
      <c r="CZ189" s="377" t="str">
        <f>IF(AND($B189="NSO",$E189=""),"",IF(AND('Marks Entry'!BB191="AB",'Marks Entry'!BC191="AB"),"AB",IF(AND('Marks Entry'!BB191="ML",'Marks Entry'!BC191="ML"),"RE",IF('Marks Entry'!BB191="","",ROUNDUP(('Marks Entry'!BB191+'Marks Entry'!BC191)*30/100,0)))))</f>
        <v/>
      </c>
      <c r="DA189" s="381" t="str">
        <f t="shared" si="311"/>
        <v/>
      </c>
      <c r="DB189" s="361">
        <f t="shared" si="312"/>
        <v>0</v>
      </c>
      <c r="DC189" s="361">
        <f t="shared" si="313"/>
        <v>0</v>
      </c>
      <c r="DD189" s="362" t="str">
        <f t="shared" si="314"/>
        <v/>
      </c>
      <c r="DE189" s="361" t="str">
        <f t="shared" si="315"/>
        <v/>
      </c>
      <c r="DF189" s="361" t="str">
        <f t="shared" si="316"/>
        <v/>
      </c>
      <c r="DG189" s="361" t="str">
        <f t="shared" si="317"/>
        <v/>
      </c>
      <c r="DH189" s="361">
        <f t="shared" si="318"/>
        <v>0</v>
      </c>
      <c r="DI189" s="382" t="str">
        <f t="shared" si="319"/>
        <v/>
      </c>
      <c r="DJ189" s="382" t="str">
        <f t="shared" si="320"/>
        <v/>
      </c>
      <c r="DK189" s="382" t="str">
        <f t="shared" si="321"/>
        <v/>
      </c>
      <c r="DL189" s="382" t="str">
        <f t="shared" si="322"/>
        <v/>
      </c>
      <c r="DM189" s="382" t="str">
        <f t="shared" si="323"/>
        <v/>
      </c>
      <c r="DN189" s="382" t="str">
        <f t="shared" si="324"/>
        <v/>
      </c>
      <c r="DO189" s="365">
        <f t="shared" si="325"/>
        <v>0</v>
      </c>
      <c r="DP189" s="365">
        <f t="shared" si="326"/>
        <v>0</v>
      </c>
      <c r="DQ189" s="365">
        <f t="shared" si="327"/>
        <v>0</v>
      </c>
      <c r="DR189" s="365">
        <f t="shared" si="328"/>
        <v>0</v>
      </c>
      <c r="DS189" s="365">
        <f t="shared" si="329"/>
        <v>0</v>
      </c>
      <c r="DT189" s="383" t="str">
        <f t="shared" si="330"/>
        <v/>
      </c>
      <c r="DU189" s="482" t="str">
        <f>IF('Marks Entry'!BD191="","",'Marks Entry'!BD191)</f>
        <v/>
      </c>
      <c r="DV189" s="482" t="str">
        <f>IF('Marks Entry'!BE191="","",'Marks Entry'!BE191)</f>
        <v/>
      </c>
      <c r="DW189" s="482" t="str">
        <f>IF('Marks Entry'!BF191="","",'Marks Entry'!BF191)</f>
        <v/>
      </c>
      <c r="DX189" s="384" t="str">
        <f t="shared" si="331"/>
        <v/>
      </c>
      <c r="DY189" s="356" t="str">
        <f t="shared" si="332"/>
        <v/>
      </c>
      <c r="DZ189" s="385" t="str">
        <f t="shared" si="333"/>
        <v/>
      </c>
      <c r="EA189" s="356" t="str">
        <f t="shared" si="334"/>
        <v/>
      </c>
      <c r="EB189" s="385" t="str">
        <f t="shared" si="335"/>
        <v/>
      </c>
      <c r="EC189" s="356" t="str">
        <f t="shared" si="336"/>
        <v/>
      </c>
      <c r="ED189" s="356" t="str">
        <f t="shared" si="337"/>
        <v/>
      </c>
      <c r="EE189" s="356" t="str">
        <f t="shared" si="338"/>
        <v/>
      </c>
      <c r="EF189" s="386" t="str">
        <f t="shared" si="339"/>
        <v/>
      </c>
      <c r="EG189" s="385" t="str">
        <f t="shared" si="340"/>
        <v/>
      </c>
      <c r="EH189" s="356" t="str">
        <f t="shared" si="341"/>
        <v/>
      </c>
      <c r="EI189" s="356" t="str">
        <f t="shared" si="342"/>
        <v/>
      </c>
      <c r="EJ189" s="356" t="str">
        <f t="shared" si="343"/>
        <v/>
      </c>
      <c r="EK189" s="356" t="str">
        <f t="shared" si="344"/>
        <v/>
      </c>
      <c r="EL189" s="385" t="str">
        <f t="shared" si="345"/>
        <v/>
      </c>
      <c r="EM189" s="356" t="str">
        <f t="shared" si="346"/>
        <v/>
      </c>
      <c r="EN189" s="356" t="str">
        <f t="shared" si="347"/>
        <v/>
      </c>
      <c r="EO189" s="356" t="str">
        <f t="shared" si="348"/>
        <v/>
      </c>
      <c r="EP189" s="356" t="str">
        <f t="shared" si="349"/>
        <v/>
      </c>
      <c r="EQ189" s="385" t="str">
        <f t="shared" si="350"/>
        <v/>
      </c>
      <c r="ER189" s="356" t="str">
        <f t="shared" si="351"/>
        <v/>
      </c>
      <c r="ES189" s="356" t="str">
        <f t="shared" si="352"/>
        <v/>
      </c>
      <c r="ET189" s="356" t="str">
        <f t="shared" si="353"/>
        <v/>
      </c>
      <c r="EU189" s="356" t="str">
        <f t="shared" si="354"/>
        <v/>
      </c>
      <c r="EV189" s="385" t="str">
        <f t="shared" si="355"/>
        <v/>
      </c>
      <c r="EW189" s="385" t="str">
        <f t="shared" si="356"/>
        <v/>
      </c>
      <c r="EX189" s="387" t="str">
        <f>IF('Student DATA Entry'!I186="","",'Student DATA Entry'!I186)</f>
        <v/>
      </c>
      <c r="EY189" s="388" t="str">
        <f>IF('Student DATA Entry'!J186="","",'Student DATA Entry'!J186)</f>
        <v/>
      </c>
      <c r="EZ189" s="373" t="str">
        <f t="shared" si="357"/>
        <v xml:space="preserve">      </v>
      </c>
      <c r="FA189" s="373" t="str">
        <f t="shared" si="358"/>
        <v xml:space="preserve">      </v>
      </c>
      <c r="FB189" s="373" t="str">
        <f t="shared" si="359"/>
        <v xml:space="preserve">      </v>
      </c>
      <c r="FC189" s="373" t="str">
        <f t="shared" si="360"/>
        <v xml:space="preserve">              </v>
      </c>
      <c r="FD189" s="373" t="str">
        <f t="shared" si="361"/>
        <v xml:space="preserve"> </v>
      </c>
      <c r="FE189" s="484" t="str">
        <f t="shared" si="362"/>
        <v/>
      </c>
      <c r="FF189" s="390" t="str">
        <f t="shared" si="363"/>
        <v/>
      </c>
      <c r="FG189" s="483" t="str">
        <f t="shared" si="364"/>
        <v/>
      </c>
      <c r="FH189" s="392" t="str">
        <f t="shared" si="253"/>
        <v/>
      </c>
      <c r="FI189" s="482" t="str">
        <f t="shared" si="365"/>
        <v/>
      </c>
    </row>
    <row r="190" spans="1:165" s="393" customFormat="1" ht="22" customHeight="1">
      <c r="A190" s="375">
        <v>185</v>
      </c>
      <c r="B190" s="376" t="str">
        <f>IF('Marks Entry'!B192="","",VALUE('Marks Entry'!B192))</f>
        <v/>
      </c>
      <c r="C190" s="377" t="str">
        <f>IF('Marks Entry'!C192="","",'Marks Entry'!C192)</f>
        <v/>
      </c>
      <c r="D190" s="378" t="str">
        <f>IF('Marks Entry'!D192="","",'Marks Entry'!D192)</f>
        <v/>
      </c>
      <c r="E190" s="379" t="str">
        <f>IF('Marks Entry'!E192="","",'Marks Entry'!E192)</f>
        <v/>
      </c>
      <c r="F190" s="379" t="str">
        <f>IF('Marks Entry'!F192="","",'Marks Entry'!F192)</f>
        <v/>
      </c>
      <c r="G190" s="379" t="str">
        <f>IF('Marks Entry'!G192="","",'Marks Entry'!G192)</f>
        <v/>
      </c>
      <c r="H190" s="356" t="str">
        <f>IF('Marks Entry'!H192="","",'Marks Entry'!H192)</f>
        <v/>
      </c>
      <c r="I190" s="356" t="str">
        <f>IF('Marks Entry'!I192="","",'Marks Entry'!I192)</f>
        <v/>
      </c>
      <c r="J190" s="356" t="str">
        <f>IF('Marks Entry'!J192="","",'Marks Entry'!J192)</f>
        <v/>
      </c>
      <c r="K190" s="356" t="str">
        <f>IF('Marks Entry'!K192="","",'Marks Entry'!K192)</f>
        <v/>
      </c>
      <c r="L190" s="356" t="str">
        <f>IF('Marks Entry'!L192="","",'Marks Entry'!L192)</f>
        <v/>
      </c>
      <c r="M190" s="357" t="str">
        <f t="shared" si="254"/>
        <v/>
      </c>
      <c r="N190" s="380" t="str">
        <f t="shared" si="255"/>
        <v/>
      </c>
      <c r="O190" s="356" t="str">
        <f>IF('Marks Entry'!M192="","",'Marks Entry'!M192)</f>
        <v/>
      </c>
      <c r="P190" s="380" t="str">
        <f t="shared" si="256"/>
        <v/>
      </c>
      <c r="Q190" s="377" t="str">
        <f>IF(AND($B190="NSO",$E190="",O190=""),"",IF(AND('Marks Entry'!N192="AB"),"AB",IF(AND('Marks Entry'!N192="ML"),"RE",IF('Marks Entry'!N192="","",ROUNDUP('Marks Entry'!N192*30/100,0)))))</f>
        <v/>
      </c>
      <c r="R190" s="381" t="str">
        <f t="shared" si="257"/>
        <v/>
      </c>
      <c r="S190" s="361">
        <f t="shared" si="258"/>
        <v>0</v>
      </c>
      <c r="T190" s="361">
        <f t="shared" si="259"/>
        <v>0</v>
      </c>
      <c r="U190" s="362" t="str">
        <f t="shared" si="260"/>
        <v/>
      </c>
      <c r="V190" s="361" t="str">
        <f t="shared" si="261"/>
        <v/>
      </c>
      <c r="W190" s="361" t="str">
        <f t="shared" si="262"/>
        <v/>
      </c>
      <c r="X190" s="361" t="str">
        <f t="shared" si="263"/>
        <v/>
      </c>
      <c r="Y190" s="356" t="str">
        <f>IF('Marks Entry'!O192="","",'Marks Entry'!O192)</f>
        <v/>
      </c>
      <c r="Z190" s="356" t="str">
        <f>IF('Marks Entry'!P192="","",'Marks Entry'!P192)</f>
        <v/>
      </c>
      <c r="AA190" s="356" t="str">
        <f>IF('Marks Entry'!Q192="","",'Marks Entry'!Q192)</f>
        <v/>
      </c>
      <c r="AB190" s="357" t="str">
        <f t="shared" si="264"/>
        <v/>
      </c>
      <c r="AC190" s="380" t="str">
        <f t="shared" si="265"/>
        <v/>
      </c>
      <c r="AD190" s="356" t="str">
        <f>IF('Marks Entry'!R192="","",'Marks Entry'!R192)</f>
        <v/>
      </c>
      <c r="AE190" s="380" t="str">
        <f t="shared" si="266"/>
        <v/>
      </c>
      <c r="AF190" s="377" t="str">
        <f>IF(AND($B190="NSO",$E190=""),"",IF(AND('Marks Entry'!S192="AB"),"AB",IF(AND('Marks Entry'!S192="ML"),"RE",IF('Marks Entry'!S192="","",ROUNDUP('Marks Entry'!S192*30/100,0)))))</f>
        <v/>
      </c>
      <c r="AG190" s="381" t="str">
        <f t="shared" si="267"/>
        <v/>
      </c>
      <c r="AH190" s="361">
        <f t="shared" si="268"/>
        <v>0</v>
      </c>
      <c r="AI190" s="361">
        <f t="shared" si="269"/>
        <v>0</v>
      </c>
      <c r="AJ190" s="362" t="str">
        <f t="shared" si="270"/>
        <v/>
      </c>
      <c r="AK190" s="361" t="str">
        <f t="shared" si="271"/>
        <v/>
      </c>
      <c r="AL190" s="361" t="str">
        <f t="shared" si="272"/>
        <v/>
      </c>
      <c r="AM190" s="361" t="str">
        <f t="shared" si="273"/>
        <v/>
      </c>
      <c r="AN190" s="363" t="str">
        <f>IF('Marks Entry'!T192="","",'Marks Entry'!T192)</f>
        <v/>
      </c>
      <c r="AO190" s="356" t="str">
        <f>IF('Marks Entry'!V192="","",'Marks Entry'!V192)</f>
        <v/>
      </c>
      <c r="AP190" s="356" t="str">
        <f>IF('Marks Entry'!W192="","",'Marks Entry'!W192)</f>
        <v/>
      </c>
      <c r="AQ190" s="356" t="str">
        <f>IF('Marks Entry'!X192="","",'Marks Entry'!X192)</f>
        <v/>
      </c>
      <c r="AR190" s="357" t="str">
        <f t="shared" si="274"/>
        <v/>
      </c>
      <c r="AS190" s="380" t="str">
        <f t="shared" si="275"/>
        <v/>
      </c>
      <c r="AT190" s="356" t="str">
        <f>IF('Marks Entry'!Y192="","",'Marks Entry'!Y192)</f>
        <v/>
      </c>
      <c r="AU190" s="356" t="str">
        <f>IF('Marks Entry'!Z192="","",'Marks Entry'!Z192)</f>
        <v/>
      </c>
      <c r="AV190" s="356" t="str">
        <f t="shared" si="276"/>
        <v/>
      </c>
      <c r="AW190" s="380" t="str">
        <f t="shared" si="277"/>
        <v/>
      </c>
      <c r="AX190" s="377" t="str">
        <f>IF(AND($B190="NSO",$E190=""),"",IF(AND('Marks Entry'!AA192="AB",'Marks Entry'!AB192="AB"),"AB",IF(AND('Marks Entry'!AA192="ML",'Marks Entry'!AB192="ML"),"RE",IF('Marks Entry'!AA192="","",ROUNDUP(('Marks Entry'!AA192+'Marks Entry'!AB192)*30/100,0)))))</f>
        <v/>
      </c>
      <c r="AY190" s="381" t="str">
        <f t="shared" si="278"/>
        <v/>
      </c>
      <c r="AZ190" s="361">
        <f t="shared" si="279"/>
        <v>0</v>
      </c>
      <c r="BA190" s="361">
        <f t="shared" si="280"/>
        <v>0</v>
      </c>
      <c r="BB190" s="362" t="str">
        <f t="shared" si="281"/>
        <v/>
      </c>
      <c r="BC190" s="361" t="str">
        <f t="shared" si="282"/>
        <v/>
      </c>
      <c r="BD190" s="361" t="str">
        <f t="shared" si="283"/>
        <v/>
      </c>
      <c r="BE190" s="361" t="str">
        <f t="shared" si="284"/>
        <v/>
      </c>
      <c r="BF190" s="363" t="str">
        <f>IF('Marks Entry'!AC192="","",'Marks Entry'!AC192)</f>
        <v/>
      </c>
      <c r="BG190" s="356" t="str">
        <f>IF('Marks Entry'!AE192="","",'Marks Entry'!AE192)</f>
        <v/>
      </c>
      <c r="BH190" s="356" t="str">
        <f>IF('Marks Entry'!AF192="","",'Marks Entry'!AF192)</f>
        <v/>
      </c>
      <c r="BI190" s="356" t="str">
        <f>IF('Marks Entry'!AG192="","",'Marks Entry'!AG192)</f>
        <v/>
      </c>
      <c r="BJ190" s="357" t="str">
        <f t="shared" si="285"/>
        <v/>
      </c>
      <c r="BK190" s="380" t="str">
        <f t="shared" si="286"/>
        <v/>
      </c>
      <c r="BL190" s="356" t="str">
        <f>IF('Marks Entry'!AH192="","",'Marks Entry'!AH192)</f>
        <v/>
      </c>
      <c r="BM190" s="356" t="str">
        <f>IF('Marks Entry'!AI192="","",'Marks Entry'!AI192)</f>
        <v/>
      </c>
      <c r="BN190" s="356" t="str">
        <f t="shared" si="287"/>
        <v/>
      </c>
      <c r="BO190" s="380" t="str">
        <f t="shared" si="288"/>
        <v/>
      </c>
      <c r="BP190" s="377" t="str">
        <f>IF(AND($B190="NSO",$E190=""),"",IF(AND('Marks Entry'!AJ192="AB",'Marks Entry'!AK192="AB"),"AB",IF(AND('Marks Entry'!AJ192="ML",'Marks Entry'!AK192="ML"),"RE",IF('Marks Entry'!AJ192="","",ROUNDUP(('Marks Entry'!AJ192+'Marks Entry'!AK192)*30/100,0)))))</f>
        <v/>
      </c>
      <c r="BQ190" s="381" t="str">
        <f t="shared" si="289"/>
        <v/>
      </c>
      <c r="BR190" s="361">
        <f t="shared" si="290"/>
        <v>0</v>
      </c>
      <c r="BS190" s="361">
        <f t="shared" si="291"/>
        <v>0</v>
      </c>
      <c r="BT190" s="362" t="str">
        <f t="shared" si="292"/>
        <v/>
      </c>
      <c r="BU190" s="361" t="str">
        <f t="shared" si="293"/>
        <v/>
      </c>
      <c r="BV190" s="361" t="str">
        <f t="shared" si="294"/>
        <v/>
      </c>
      <c r="BW190" s="361" t="str">
        <f t="shared" si="295"/>
        <v/>
      </c>
      <c r="BX190" s="363" t="str">
        <f>IF('Marks Entry'!AL192="","",'Marks Entry'!AL192)</f>
        <v/>
      </c>
      <c r="BY190" s="356" t="str">
        <f>IF('Marks Entry'!AN192="","",'Marks Entry'!AN192)</f>
        <v/>
      </c>
      <c r="BZ190" s="356" t="str">
        <f>IF('Marks Entry'!AO192="","",'Marks Entry'!AO192)</f>
        <v/>
      </c>
      <c r="CA190" s="356" t="str">
        <f>IF('Marks Entry'!AP192="","",'Marks Entry'!AP192)</f>
        <v/>
      </c>
      <c r="CB190" s="357" t="str">
        <f t="shared" si="296"/>
        <v/>
      </c>
      <c r="CC190" s="380" t="str">
        <f t="shared" si="297"/>
        <v/>
      </c>
      <c r="CD190" s="356" t="str">
        <f>IF('Marks Entry'!AQ192="","",'Marks Entry'!AQ192)</f>
        <v/>
      </c>
      <c r="CE190" s="356" t="str">
        <f>IF('Marks Entry'!AR192="","",'Marks Entry'!AR192)</f>
        <v/>
      </c>
      <c r="CF190" s="356" t="str">
        <f t="shared" si="298"/>
        <v/>
      </c>
      <c r="CG190" s="380" t="str">
        <f t="shared" si="299"/>
        <v/>
      </c>
      <c r="CH190" s="377" t="str">
        <f>IF(AND($B190="NSO",$E190=""),"",IF(AND('Marks Entry'!AS192="AB",'Marks Entry'!AT192="AB"),"AB",IF(AND('Marks Entry'!AS192="ML",'Marks Entry'!AT192="ML"),"RE",IF('Marks Entry'!AS192="","",ROUNDUP(('Marks Entry'!AS192+'Marks Entry'!AT192)*30/100,0)))))</f>
        <v/>
      </c>
      <c r="CI190" s="381" t="str">
        <f t="shared" si="300"/>
        <v/>
      </c>
      <c r="CJ190" s="361">
        <f t="shared" si="301"/>
        <v>0</v>
      </c>
      <c r="CK190" s="361">
        <f t="shared" si="302"/>
        <v>0</v>
      </c>
      <c r="CL190" s="362" t="str">
        <f t="shared" si="303"/>
        <v/>
      </c>
      <c r="CM190" s="361" t="str">
        <f t="shared" si="304"/>
        <v/>
      </c>
      <c r="CN190" s="361" t="str">
        <f t="shared" si="305"/>
        <v/>
      </c>
      <c r="CO190" s="361" t="str">
        <f t="shared" si="306"/>
        <v/>
      </c>
      <c r="CP190" s="363" t="str">
        <f>IF('Marks Entry'!AU192="","",'Marks Entry'!AU192)</f>
        <v/>
      </c>
      <c r="CQ190" s="356" t="str">
        <f>IF('Marks Entry'!AW192="","",'Marks Entry'!AW192)</f>
        <v/>
      </c>
      <c r="CR190" s="356" t="str">
        <f>IF('Marks Entry'!AX192="","",'Marks Entry'!AX192)</f>
        <v/>
      </c>
      <c r="CS190" s="356" t="str">
        <f>IF('Marks Entry'!AY192="","",'Marks Entry'!AY192)</f>
        <v/>
      </c>
      <c r="CT190" s="357" t="str">
        <f t="shared" si="307"/>
        <v/>
      </c>
      <c r="CU190" s="380" t="str">
        <f t="shared" si="308"/>
        <v/>
      </c>
      <c r="CV190" s="356" t="str">
        <f>IF('Marks Entry'!AZ192="","",'Marks Entry'!AZ192)</f>
        <v/>
      </c>
      <c r="CW190" s="356" t="str">
        <f>IF('Marks Entry'!BA192="","",'Marks Entry'!BA192)</f>
        <v/>
      </c>
      <c r="CX190" s="356" t="str">
        <f t="shared" si="309"/>
        <v/>
      </c>
      <c r="CY190" s="380" t="str">
        <f t="shared" si="310"/>
        <v/>
      </c>
      <c r="CZ190" s="377" t="str">
        <f>IF(AND($B190="NSO",$E190=""),"",IF(AND('Marks Entry'!BB192="AB",'Marks Entry'!BC192="AB"),"AB",IF(AND('Marks Entry'!BB192="ML",'Marks Entry'!BC192="ML"),"RE",IF('Marks Entry'!BB192="","",ROUNDUP(('Marks Entry'!BB192+'Marks Entry'!BC192)*30/100,0)))))</f>
        <v/>
      </c>
      <c r="DA190" s="381" t="str">
        <f t="shared" si="311"/>
        <v/>
      </c>
      <c r="DB190" s="361">
        <f t="shared" si="312"/>
        <v>0</v>
      </c>
      <c r="DC190" s="361">
        <f t="shared" si="313"/>
        <v>0</v>
      </c>
      <c r="DD190" s="362" t="str">
        <f t="shared" si="314"/>
        <v/>
      </c>
      <c r="DE190" s="361" t="str">
        <f t="shared" si="315"/>
        <v/>
      </c>
      <c r="DF190" s="361" t="str">
        <f t="shared" si="316"/>
        <v/>
      </c>
      <c r="DG190" s="361" t="str">
        <f t="shared" si="317"/>
        <v/>
      </c>
      <c r="DH190" s="361">
        <f t="shared" si="318"/>
        <v>0</v>
      </c>
      <c r="DI190" s="382" t="str">
        <f t="shared" si="319"/>
        <v/>
      </c>
      <c r="DJ190" s="382" t="str">
        <f t="shared" si="320"/>
        <v/>
      </c>
      <c r="DK190" s="382" t="str">
        <f t="shared" si="321"/>
        <v/>
      </c>
      <c r="DL190" s="382" t="str">
        <f t="shared" si="322"/>
        <v/>
      </c>
      <c r="DM190" s="382" t="str">
        <f t="shared" si="323"/>
        <v/>
      </c>
      <c r="DN190" s="382" t="str">
        <f t="shared" si="324"/>
        <v/>
      </c>
      <c r="DO190" s="365">
        <f t="shared" si="325"/>
        <v>0</v>
      </c>
      <c r="DP190" s="365">
        <f t="shared" si="326"/>
        <v>0</v>
      </c>
      <c r="DQ190" s="365">
        <f t="shared" si="327"/>
        <v>0</v>
      </c>
      <c r="DR190" s="365">
        <f t="shared" si="328"/>
        <v>0</v>
      </c>
      <c r="DS190" s="365">
        <f t="shared" si="329"/>
        <v>0</v>
      </c>
      <c r="DT190" s="383" t="str">
        <f t="shared" si="330"/>
        <v/>
      </c>
      <c r="DU190" s="482" t="str">
        <f>IF('Marks Entry'!BD192="","",'Marks Entry'!BD192)</f>
        <v/>
      </c>
      <c r="DV190" s="482" t="str">
        <f>IF('Marks Entry'!BE192="","",'Marks Entry'!BE192)</f>
        <v/>
      </c>
      <c r="DW190" s="482" t="str">
        <f>IF('Marks Entry'!BF192="","",'Marks Entry'!BF192)</f>
        <v/>
      </c>
      <c r="DX190" s="384" t="str">
        <f t="shared" si="331"/>
        <v/>
      </c>
      <c r="DY190" s="356" t="str">
        <f t="shared" si="332"/>
        <v/>
      </c>
      <c r="DZ190" s="385" t="str">
        <f t="shared" si="333"/>
        <v/>
      </c>
      <c r="EA190" s="356" t="str">
        <f t="shared" si="334"/>
        <v/>
      </c>
      <c r="EB190" s="385" t="str">
        <f t="shared" si="335"/>
        <v/>
      </c>
      <c r="EC190" s="356" t="str">
        <f t="shared" si="336"/>
        <v/>
      </c>
      <c r="ED190" s="356" t="str">
        <f t="shared" si="337"/>
        <v/>
      </c>
      <c r="EE190" s="356" t="str">
        <f t="shared" si="338"/>
        <v/>
      </c>
      <c r="EF190" s="386" t="str">
        <f t="shared" si="339"/>
        <v/>
      </c>
      <c r="EG190" s="385" t="str">
        <f t="shared" si="340"/>
        <v/>
      </c>
      <c r="EH190" s="356" t="str">
        <f t="shared" si="341"/>
        <v/>
      </c>
      <c r="EI190" s="356" t="str">
        <f t="shared" si="342"/>
        <v/>
      </c>
      <c r="EJ190" s="356" t="str">
        <f t="shared" si="343"/>
        <v/>
      </c>
      <c r="EK190" s="356" t="str">
        <f t="shared" si="344"/>
        <v/>
      </c>
      <c r="EL190" s="385" t="str">
        <f t="shared" si="345"/>
        <v/>
      </c>
      <c r="EM190" s="356" t="str">
        <f t="shared" si="346"/>
        <v/>
      </c>
      <c r="EN190" s="356" t="str">
        <f t="shared" si="347"/>
        <v/>
      </c>
      <c r="EO190" s="356" t="str">
        <f t="shared" si="348"/>
        <v/>
      </c>
      <c r="EP190" s="356" t="str">
        <f t="shared" si="349"/>
        <v/>
      </c>
      <c r="EQ190" s="385" t="str">
        <f t="shared" si="350"/>
        <v/>
      </c>
      <c r="ER190" s="356" t="str">
        <f t="shared" si="351"/>
        <v/>
      </c>
      <c r="ES190" s="356" t="str">
        <f t="shared" si="352"/>
        <v/>
      </c>
      <c r="ET190" s="356" t="str">
        <f t="shared" si="353"/>
        <v/>
      </c>
      <c r="EU190" s="356" t="str">
        <f t="shared" si="354"/>
        <v/>
      </c>
      <c r="EV190" s="385" t="str">
        <f t="shared" si="355"/>
        <v/>
      </c>
      <c r="EW190" s="385" t="str">
        <f t="shared" si="356"/>
        <v/>
      </c>
      <c r="EX190" s="387" t="str">
        <f>IF('Student DATA Entry'!I187="","",'Student DATA Entry'!I187)</f>
        <v/>
      </c>
      <c r="EY190" s="388" t="str">
        <f>IF('Student DATA Entry'!J187="","",'Student DATA Entry'!J187)</f>
        <v/>
      </c>
      <c r="EZ190" s="373" t="str">
        <f t="shared" si="357"/>
        <v xml:space="preserve">      </v>
      </c>
      <c r="FA190" s="373" t="str">
        <f t="shared" si="358"/>
        <v xml:space="preserve">      </v>
      </c>
      <c r="FB190" s="373" t="str">
        <f t="shared" si="359"/>
        <v xml:space="preserve">      </v>
      </c>
      <c r="FC190" s="373" t="str">
        <f t="shared" si="360"/>
        <v xml:space="preserve">              </v>
      </c>
      <c r="FD190" s="373" t="str">
        <f t="shared" si="361"/>
        <v xml:space="preserve"> </v>
      </c>
      <c r="FE190" s="484" t="str">
        <f t="shared" si="362"/>
        <v/>
      </c>
      <c r="FF190" s="390" t="str">
        <f t="shared" si="363"/>
        <v/>
      </c>
      <c r="FG190" s="483" t="str">
        <f t="shared" si="364"/>
        <v/>
      </c>
      <c r="FH190" s="392" t="str">
        <f t="shared" si="253"/>
        <v/>
      </c>
      <c r="FI190" s="482" t="str">
        <f t="shared" si="365"/>
        <v/>
      </c>
    </row>
    <row r="191" spans="1:165" s="393" customFormat="1" ht="22" customHeight="1">
      <c r="A191" s="375">
        <v>186</v>
      </c>
      <c r="B191" s="376" t="str">
        <f>IF('Marks Entry'!B193="","",VALUE('Marks Entry'!B193))</f>
        <v/>
      </c>
      <c r="C191" s="377" t="str">
        <f>IF('Marks Entry'!C193="","",'Marks Entry'!C193)</f>
        <v/>
      </c>
      <c r="D191" s="378" t="str">
        <f>IF('Marks Entry'!D193="","",'Marks Entry'!D193)</f>
        <v/>
      </c>
      <c r="E191" s="379" t="str">
        <f>IF('Marks Entry'!E193="","",'Marks Entry'!E193)</f>
        <v/>
      </c>
      <c r="F191" s="379" t="str">
        <f>IF('Marks Entry'!F193="","",'Marks Entry'!F193)</f>
        <v/>
      </c>
      <c r="G191" s="379" t="str">
        <f>IF('Marks Entry'!G193="","",'Marks Entry'!G193)</f>
        <v/>
      </c>
      <c r="H191" s="356" t="str">
        <f>IF('Marks Entry'!H193="","",'Marks Entry'!H193)</f>
        <v/>
      </c>
      <c r="I191" s="356" t="str">
        <f>IF('Marks Entry'!I193="","",'Marks Entry'!I193)</f>
        <v/>
      </c>
      <c r="J191" s="356" t="str">
        <f>IF('Marks Entry'!J193="","",'Marks Entry'!J193)</f>
        <v/>
      </c>
      <c r="K191" s="356" t="str">
        <f>IF('Marks Entry'!K193="","",'Marks Entry'!K193)</f>
        <v/>
      </c>
      <c r="L191" s="356" t="str">
        <f>IF('Marks Entry'!L193="","",'Marks Entry'!L193)</f>
        <v/>
      </c>
      <c r="M191" s="357" t="str">
        <f t="shared" si="254"/>
        <v/>
      </c>
      <c r="N191" s="380" t="str">
        <f t="shared" si="255"/>
        <v/>
      </c>
      <c r="O191" s="356" t="str">
        <f>IF('Marks Entry'!M193="","",'Marks Entry'!M193)</f>
        <v/>
      </c>
      <c r="P191" s="380" t="str">
        <f t="shared" si="256"/>
        <v/>
      </c>
      <c r="Q191" s="377" t="str">
        <f>IF(AND($B191="NSO",$E191="",O191=""),"",IF(AND('Marks Entry'!N193="AB"),"AB",IF(AND('Marks Entry'!N193="ML"),"RE",IF('Marks Entry'!N193="","",ROUNDUP('Marks Entry'!N193*30/100,0)))))</f>
        <v/>
      </c>
      <c r="R191" s="381" t="str">
        <f t="shared" si="257"/>
        <v/>
      </c>
      <c r="S191" s="361">
        <f t="shared" si="258"/>
        <v>0</v>
      </c>
      <c r="T191" s="361">
        <f t="shared" si="259"/>
        <v>0</v>
      </c>
      <c r="U191" s="362" t="str">
        <f t="shared" si="260"/>
        <v/>
      </c>
      <c r="V191" s="361" t="str">
        <f t="shared" si="261"/>
        <v/>
      </c>
      <c r="W191" s="361" t="str">
        <f t="shared" si="262"/>
        <v/>
      </c>
      <c r="X191" s="361" t="str">
        <f t="shared" si="263"/>
        <v/>
      </c>
      <c r="Y191" s="356" t="str">
        <f>IF('Marks Entry'!O193="","",'Marks Entry'!O193)</f>
        <v/>
      </c>
      <c r="Z191" s="356" t="str">
        <f>IF('Marks Entry'!P193="","",'Marks Entry'!P193)</f>
        <v/>
      </c>
      <c r="AA191" s="356" t="str">
        <f>IF('Marks Entry'!Q193="","",'Marks Entry'!Q193)</f>
        <v/>
      </c>
      <c r="AB191" s="357" t="str">
        <f t="shared" si="264"/>
        <v/>
      </c>
      <c r="AC191" s="380" t="str">
        <f t="shared" si="265"/>
        <v/>
      </c>
      <c r="AD191" s="356" t="str">
        <f>IF('Marks Entry'!R193="","",'Marks Entry'!R193)</f>
        <v/>
      </c>
      <c r="AE191" s="380" t="str">
        <f t="shared" si="266"/>
        <v/>
      </c>
      <c r="AF191" s="377" t="str">
        <f>IF(AND($B191="NSO",$E191=""),"",IF(AND('Marks Entry'!S193="AB"),"AB",IF(AND('Marks Entry'!S193="ML"),"RE",IF('Marks Entry'!S193="","",ROUNDUP('Marks Entry'!S193*30/100,0)))))</f>
        <v/>
      </c>
      <c r="AG191" s="381" t="str">
        <f t="shared" si="267"/>
        <v/>
      </c>
      <c r="AH191" s="361">
        <f t="shared" si="268"/>
        <v>0</v>
      </c>
      <c r="AI191" s="361">
        <f t="shared" si="269"/>
        <v>0</v>
      </c>
      <c r="AJ191" s="362" t="str">
        <f t="shared" si="270"/>
        <v/>
      </c>
      <c r="AK191" s="361" t="str">
        <f t="shared" si="271"/>
        <v/>
      </c>
      <c r="AL191" s="361" t="str">
        <f t="shared" si="272"/>
        <v/>
      </c>
      <c r="AM191" s="361" t="str">
        <f t="shared" si="273"/>
        <v/>
      </c>
      <c r="AN191" s="363" t="str">
        <f>IF('Marks Entry'!T193="","",'Marks Entry'!T193)</f>
        <v/>
      </c>
      <c r="AO191" s="356" t="str">
        <f>IF('Marks Entry'!V193="","",'Marks Entry'!V193)</f>
        <v/>
      </c>
      <c r="AP191" s="356" t="str">
        <f>IF('Marks Entry'!W193="","",'Marks Entry'!W193)</f>
        <v/>
      </c>
      <c r="AQ191" s="356" t="str">
        <f>IF('Marks Entry'!X193="","",'Marks Entry'!X193)</f>
        <v/>
      </c>
      <c r="AR191" s="357" t="str">
        <f t="shared" si="274"/>
        <v/>
      </c>
      <c r="AS191" s="380" t="str">
        <f t="shared" si="275"/>
        <v/>
      </c>
      <c r="AT191" s="356" t="str">
        <f>IF('Marks Entry'!Y193="","",'Marks Entry'!Y193)</f>
        <v/>
      </c>
      <c r="AU191" s="356" t="str">
        <f>IF('Marks Entry'!Z193="","",'Marks Entry'!Z193)</f>
        <v/>
      </c>
      <c r="AV191" s="356" t="str">
        <f t="shared" si="276"/>
        <v/>
      </c>
      <c r="AW191" s="380" t="str">
        <f t="shared" si="277"/>
        <v/>
      </c>
      <c r="AX191" s="377" t="str">
        <f>IF(AND($B191="NSO",$E191=""),"",IF(AND('Marks Entry'!AA193="AB",'Marks Entry'!AB193="AB"),"AB",IF(AND('Marks Entry'!AA193="ML",'Marks Entry'!AB193="ML"),"RE",IF('Marks Entry'!AA193="","",ROUNDUP(('Marks Entry'!AA193+'Marks Entry'!AB193)*30/100,0)))))</f>
        <v/>
      </c>
      <c r="AY191" s="381" t="str">
        <f t="shared" si="278"/>
        <v/>
      </c>
      <c r="AZ191" s="361">
        <f t="shared" si="279"/>
        <v>0</v>
      </c>
      <c r="BA191" s="361">
        <f t="shared" si="280"/>
        <v>0</v>
      </c>
      <c r="BB191" s="362" t="str">
        <f t="shared" si="281"/>
        <v/>
      </c>
      <c r="BC191" s="361" t="str">
        <f t="shared" si="282"/>
        <v/>
      </c>
      <c r="BD191" s="361" t="str">
        <f t="shared" si="283"/>
        <v/>
      </c>
      <c r="BE191" s="361" t="str">
        <f t="shared" si="284"/>
        <v/>
      </c>
      <c r="BF191" s="363" t="str">
        <f>IF('Marks Entry'!AC193="","",'Marks Entry'!AC193)</f>
        <v/>
      </c>
      <c r="BG191" s="356" t="str">
        <f>IF('Marks Entry'!AE193="","",'Marks Entry'!AE193)</f>
        <v/>
      </c>
      <c r="BH191" s="356" t="str">
        <f>IF('Marks Entry'!AF193="","",'Marks Entry'!AF193)</f>
        <v/>
      </c>
      <c r="BI191" s="356" t="str">
        <f>IF('Marks Entry'!AG193="","",'Marks Entry'!AG193)</f>
        <v/>
      </c>
      <c r="BJ191" s="357" t="str">
        <f t="shared" si="285"/>
        <v/>
      </c>
      <c r="BK191" s="380" t="str">
        <f t="shared" si="286"/>
        <v/>
      </c>
      <c r="BL191" s="356" t="str">
        <f>IF('Marks Entry'!AH193="","",'Marks Entry'!AH193)</f>
        <v/>
      </c>
      <c r="BM191" s="356" t="str">
        <f>IF('Marks Entry'!AI193="","",'Marks Entry'!AI193)</f>
        <v/>
      </c>
      <c r="BN191" s="356" t="str">
        <f t="shared" si="287"/>
        <v/>
      </c>
      <c r="BO191" s="380" t="str">
        <f t="shared" si="288"/>
        <v/>
      </c>
      <c r="BP191" s="377" t="str">
        <f>IF(AND($B191="NSO",$E191=""),"",IF(AND('Marks Entry'!AJ193="AB",'Marks Entry'!AK193="AB"),"AB",IF(AND('Marks Entry'!AJ193="ML",'Marks Entry'!AK193="ML"),"RE",IF('Marks Entry'!AJ193="","",ROUNDUP(('Marks Entry'!AJ193+'Marks Entry'!AK193)*30/100,0)))))</f>
        <v/>
      </c>
      <c r="BQ191" s="381" t="str">
        <f t="shared" si="289"/>
        <v/>
      </c>
      <c r="BR191" s="361">
        <f t="shared" si="290"/>
        <v>0</v>
      </c>
      <c r="BS191" s="361">
        <f t="shared" si="291"/>
        <v>0</v>
      </c>
      <c r="BT191" s="362" t="str">
        <f t="shared" si="292"/>
        <v/>
      </c>
      <c r="BU191" s="361" t="str">
        <f t="shared" si="293"/>
        <v/>
      </c>
      <c r="BV191" s="361" t="str">
        <f t="shared" si="294"/>
        <v/>
      </c>
      <c r="BW191" s="361" t="str">
        <f t="shared" si="295"/>
        <v/>
      </c>
      <c r="BX191" s="363" t="str">
        <f>IF('Marks Entry'!AL193="","",'Marks Entry'!AL193)</f>
        <v/>
      </c>
      <c r="BY191" s="356" t="str">
        <f>IF('Marks Entry'!AN193="","",'Marks Entry'!AN193)</f>
        <v/>
      </c>
      <c r="BZ191" s="356" t="str">
        <f>IF('Marks Entry'!AO193="","",'Marks Entry'!AO193)</f>
        <v/>
      </c>
      <c r="CA191" s="356" t="str">
        <f>IF('Marks Entry'!AP193="","",'Marks Entry'!AP193)</f>
        <v/>
      </c>
      <c r="CB191" s="357" t="str">
        <f t="shared" si="296"/>
        <v/>
      </c>
      <c r="CC191" s="380" t="str">
        <f t="shared" si="297"/>
        <v/>
      </c>
      <c r="CD191" s="356" t="str">
        <f>IF('Marks Entry'!AQ193="","",'Marks Entry'!AQ193)</f>
        <v/>
      </c>
      <c r="CE191" s="356" t="str">
        <f>IF('Marks Entry'!AR193="","",'Marks Entry'!AR193)</f>
        <v/>
      </c>
      <c r="CF191" s="356" t="str">
        <f t="shared" si="298"/>
        <v/>
      </c>
      <c r="CG191" s="380" t="str">
        <f t="shared" si="299"/>
        <v/>
      </c>
      <c r="CH191" s="377" t="str">
        <f>IF(AND($B191="NSO",$E191=""),"",IF(AND('Marks Entry'!AS193="AB",'Marks Entry'!AT193="AB"),"AB",IF(AND('Marks Entry'!AS193="ML",'Marks Entry'!AT193="ML"),"RE",IF('Marks Entry'!AS193="","",ROUNDUP(('Marks Entry'!AS193+'Marks Entry'!AT193)*30/100,0)))))</f>
        <v/>
      </c>
      <c r="CI191" s="381" t="str">
        <f t="shared" si="300"/>
        <v/>
      </c>
      <c r="CJ191" s="361">
        <f t="shared" si="301"/>
        <v>0</v>
      </c>
      <c r="CK191" s="361">
        <f t="shared" si="302"/>
        <v>0</v>
      </c>
      <c r="CL191" s="362" t="str">
        <f t="shared" si="303"/>
        <v/>
      </c>
      <c r="CM191" s="361" t="str">
        <f t="shared" si="304"/>
        <v/>
      </c>
      <c r="CN191" s="361" t="str">
        <f t="shared" si="305"/>
        <v/>
      </c>
      <c r="CO191" s="361" t="str">
        <f t="shared" si="306"/>
        <v/>
      </c>
      <c r="CP191" s="363" t="str">
        <f>IF('Marks Entry'!AU193="","",'Marks Entry'!AU193)</f>
        <v/>
      </c>
      <c r="CQ191" s="356" t="str">
        <f>IF('Marks Entry'!AW193="","",'Marks Entry'!AW193)</f>
        <v/>
      </c>
      <c r="CR191" s="356" t="str">
        <f>IF('Marks Entry'!AX193="","",'Marks Entry'!AX193)</f>
        <v/>
      </c>
      <c r="CS191" s="356" t="str">
        <f>IF('Marks Entry'!AY193="","",'Marks Entry'!AY193)</f>
        <v/>
      </c>
      <c r="CT191" s="357" t="str">
        <f t="shared" si="307"/>
        <v/>
      </c>
      <c r="CU191" s="380" t="str">
        <f t="shared" si="308"/>
        <v/>
      </c>
      <c r="CV191" s="356" t="str">
        <f>IF('Marks Entry'!AZ193="","",'Marks Entry'!AZ193)</f>
        <v/>
      </c>
      <c r="CW191" s="356" t="str">
        <f>IF('Marks Entry'!BA193="","",'Marks Entry'!BA193)</f>
        <v/>
      </c>
      <c r="CX191" s="356" t="str">
        <f t="shared" si="309"/>
        <v/>
      </c>
      <c r="CY191" s="380" t="str">
        <f t="shared" si="310"/>
        <v/>
      </c>
      <c r="CZ191" s="377" t="str">
        <f>IF(AND($B191="NSO",$E191=""),"",IF(AND('Marks Entry'!BB193="AB",'Marks Entry'!BC193="AB"),"AB",IF(AND('Marks Entry'!BB193="ML",'Marks Entry'!BC193="ML"),"RE",IF('Marks Entry'!BB193="","",ROUNDUP(('Marks Entry'!BB193+'Marks Entry'!BC193)*30/100,0)))))</f>
        <v/>
      </c>
      <c r="DA191" s="381" t="str">
        <f t="shared" si="311"/>
        <v/>
      </c>
      <c r="DB191" s="361">
        <f t="shared" si="312"/>
        <v>0</v>
      </c>
      <c r="DC191" s="361">
        <f t="shared" si="313"/>
        <v>0</v>
      </c>
      <c r="DD191" s="362" t="str">
        <f t="shared" si="314"/>
        <v/>
      </c>
      <c r="DE191" s="361" t="str">
        <f t="shared" si="315"/>
        <v/>
      </c>
      <c r="DF191" s="361" t="str">
        <f t="shared" si="316"/>
        <v/>
      </c>
      <c r="DG191" s="361" t="str">
        <f t="shared" si="317"/>
        <v/>
      </c>
      <c r="DH191" s="361">
        <f t="shared" si="318"/>
        <v>0</v>
      </c>
      <c r="DI191" s="382" t="str">
        <f t="shared" si="319"/>
        <v/>
      </c>
      <c r="DJ191" s="382" t="str">
        <f t="shared" si="320"/>
        <v/>
      </c>
      <c r="DK191" s="382" t="str">
        <f t="shared" si="321"/>
        <v/>
      </c>
      <c r="DL191" s="382" t="str">
        <f t="shared" si="322"/>
        <v/>
      </c>
      <c r="DM191" s="382" t="str">
        <f t="shared" si="323"/>
        <v/>
      </c>
      <c r="DN191" s="382" t="str">
        <f t="shared" si="324"/>
        <v/>
      </c>
      <c r="DO191" s="365">
        <f t="shared" si="325"/>
        <v>0</v>
      </c>
      <c r="DP191" s="365">
        <f t="shared" si="326"/>
        <v>0</v>
      </c>
      <c r="DQ191" s="365">
        <f t="shared" si="327"/>
        <v>0</v>
      </c>
      <c r="DR191" s="365">
        <f t="shared" si="328"/>
        <v>0</v>
      </c>
      <c r="DS191" s="365">
        <f t="shared" si="329"/>
        <v>0</v>
      </c>
      <c r="DT191" s="383" t="str">
        <f t="shared" si="330"/>
        <v/>
      </c>
      <c r="DU191" s="482" t="str">
        <f>IF('Marks Entry'!BD193="","",'Marks Entry'!BD193)</f>
        <v/>
      </c>
      <c r="DV191" s="482" t="str">
        <f>IF('Marks Entry'!BE193="","",'Marks Entry'!BE193)</f>
        <v/>
      </c>
      <c r="DW191" s="482" t="str">
        <f>IF('Marks Entry'!BF193="","",'Marks Entry'!BF193)</f>
        <v/>
      </c>
      <c r="DX191" s="384" t="str">
        <f t="shared" si="331"/>
        <v/>
      </c>
      <c r="DY191" s="356" t="str">
        <f t="shared" si="332"/>
        <v/>
      </c>
      <c r="DZ191" s="385" t="str">
        <f t="shared" si="333"/>
        <v/>
      </c>
      <c r="EA191" s="356" t="str">
        <f t="shared" si="334"/>
        <v/>
      </c>
      <c r="EB191" s="385" t="str">
        <f t="shared" si="335"/>
        <v/>
      </c>
      <c r="EC191" s="356" t="str">
        <f t="shared" si="336"/>
        <v/>
      </c>
      <c r="ED191" s="356" t="str">
        <f t="shared" si="337"/>
        <v/>
      </c>
      <c r="EE191" s="356" t="str">
        <f t="shared" si="338"/>
        <v/>
      </c>
      <c r="EF191" s="386" t="str">
        <f t="shared" si="339"/>
        <v/>
      </c>
      <c r="EG191" s="385" t="str">
        <f t="shared" si="340"/>
        <v/>
      </c>
      <c r="EH191" s="356" t="str">
        <f t="shared" si="341"/>
        <v/>
      </c>
      <c r="EI191" s="356" t="str">
        <f t="shared" si="342"/>
        <v/>
      </c>
      <c r="EJ191" s="356" t="str">
        <f t="shared" si="343"/>
        <v/>
      </c>
      <c r="EK191" s="356" t="str">
        <f t="shared" si="344"/>
        <v/>
      </c>
      <c r="EL191" s="385" t="str">
        <f t="shared" si="345"/>
        <v/>
      </c>
      <c r="EM191" s="356" t="str">
        <f t="shared" si="346"/>
        <v/>
      </c>
      <c r="EN191" s="356" t="str">
        <f t="shared" si="347"/>
        <v/>
      </c>
      <c r="EO191" s="356" t="str">
        <f t="shared" si="348"/>
        <v/>
      </c>
      <c r="EP191" s="356" t="str">
        <f t="shared" si="349"/>
        <v/>
      </c>
      <c r="EQ191" s="385" t="str">
        <f t="shared" si="350"/>
        <v/>
      </c>
      <c r="ER191" s="356" t="str">
        <f t="shared" si="351"/>
        <v/>
      </c>
      <c r="ES191" s="356" t="str">
        <f t="shared" si="352"/>
        <v/>
      </c>
      <c r="ET191" s="356" t="str">
        <f t="shared" si="353"/>
        <v/>
      </c>
      <c r="EU191" s="356" t="str">
        <f t="shared" si="354"/>
        <v/>
      </c>
      <c r="EV191" s="385" t="str">
        <f t="shared" si="355"/>
        <v/>
      </c>
      <c r="EW191" s="385" t="str">
        <f t="shared" si="356"/>
        <v/>
      </c>
      <c r="EX191" s="387" t="str">
        <f>IF('Student DATA Entry'!I188="","",'Student DATA Entry'!I188)</f>
        <v/>
      </c>
      <c r="EY191" s="388" t="str">
        <f>IF('Student DATA Entry'!J188="","",'Student DATA Entry'!J188)</f>
        <v/>
      </c>
      <c r="EZ191" s="373" t="str">
        <f t="shared" si="357"/>
        <v xml:space="preserve">      </v>
      </c>
      <c r="FA191" s="373" t="str">
        <f t="shared" si="358"/>
        <v xml:space="preserve">      </v>
      </c>
      <c r="FB191" s="373" t="str">
        <f t="shared" si="359"/>
        <v xml:space="preserve">      </v>
      </c>
      <c r="FC191" s="373" t="str">
        <f t="shared" si="360"/>
        <v xml:space="preserve">              </v>
      </c>
      <c r="FD191" s="373" t="str">
        <f t="shared" si="361"/>
        <v xml:space="preserve"> </v>
      </c>
      <c r="FE191" s="484" t="str">
        <f t="shared" si="362"/>
        <v/>
      </c>
      <c r="FF191" s="390" t="str">
        <f t="shared" si="363"/>
        <v/>
      </c>
      <c r="FG191" s="483" t="str">
        <f t="shared" si="364"/>
        <v/>
      </c>
      <c r="FH191" s="392" t="str">
        <f t="shared" si="253"/>
        <v/>
      </c>
      <c r="FI191" s="482" t="str">
        <f t="shared" si="365"/>
        <v/>
      </c>
    </row>
    <row r="192" spans="1:165" s="393" customFormat="1" ht="22" customHeight="1">
      <c r="A192" s="375">
        <v>187</v>
      </c>
      <c r="B192" s="376" t="str">
        <f>IF('Marks Entry'!B194="","",VALUE('Marks Entry'!B194))</f>
        <v/>
      </c>
      <c r="C192" s="377" t="str">
        <f>IF('Marks Entry'!C194="","",'Marks Entry'!C194)</f>
        <v/>
      </c>
      <c r="D192" s="378" t="str">
        <f>IF('Marks Entry'!D194="","",'Marks Entry'!D194)</f>
        <v/>
      </c>
      <c r="E192" s="379" t="str">
        <f>IF('Marks Entry'!E194="","",'Marks Entry'!E194)</f>
        <v/>
      </c>
      <c r="F192" s="379" t="str">
        <f>IF('Marks Entry'!F194="","",'Marks Entry'!F194)</f>
        <v/>
      </c>
      <c r="G192" s="379" t="str">
        <f>IF('Marks Entry'!G194="","",'Marks Entry'!G194)</f>
        <v/>
      </c>
      <c r="H192" s="356" t="str">
        <f>IF('Marks Entry'!H194="","",'Marks Entry'!H194)</f>
        <v/>
      </c>
      <c r="I192" s="356" t="str">
        <f>IF('Marks Entry'!I194="","",'Marks Entry'!I194)</f>
        <v/>
      </c>
      <c r="J192" s="356" t="str">
        <f>IF('Marks Entry'!J194="","",'Marks Entry'!J194)</f>
        <v/>
      </c>
      <c r="K192" s="356" t="str">
        <f>IF('Marks Entry'!K194="","",'Marks Entry'!K194)</f>
        <v/>
      </c>
      <c r="L192" s="356" t="str">
        <f>IF('Marks Entry'!L194="","",'Marks Entry'!L194)</f>
        <v/>
      </c>
      <c r="M192" s="357" t="str">
        <f t="shared" si="254"/>
        <v/>
      </c>
      <c r="N192" s="380" t="str">
        <f t="shared" si="255"/>
        <v/>
      </c>
      <c r="O192" s="356" t="str">
        <f>IF('Marks Entry'!M194="","",'Marks Entry'!M194)</f>
        <v/>
      </c>
      <c r="P192" s="380" t="str">
        <f t="shared" si="256"/>
        <v/>
      </c>
      <c r="Q192" s="377" t="str">
        <f>IF(AND($B192="NSO",$E192="",O192=""),"",IF(AND('Marks Entry'!N194="AB"),"AB",IF(AND('Marks Entry'!N194="ML"),"RE",IF('Marks Entry'!N194="","",ROUNDUP('Marks Entry'!N194*30/100,0)))))</f>
        <v/>
      </c>
      <c r="R192" s="381" t="str">
        <f t="shared" si="257"/>
        <v/>
      </c>
      <c r="S192" s="361">
        <f t="shared" si="258"/>
        <v>0</v>
      </c>
      <c r="T192" s="361">
        <f t="shared" si="259"/>
        <v>0</v>
      </c>
      <c r="U192" s="362" t="str">
        <f t="shared" si="260"/>
        <v/>
      </c>
      <c r="V192" s="361" t="str">
        <f t="shared" si="261"/>
        <v/>
      </c>
      <c r="W192" s="361" t="str">
        <f t="shared" si="262"/>
        <v/>
      </c>
      <c r="X192" s="361" t="str">
        <f t="shared" si="263"/>
        <v/>
      </c>
      <c r="Y192" s="356" t="str">
        <f>IF('Marks Entry'!O194="","",'Marks Entry'!O194)</f>
        <v/>
      </c>
      <c r="Z192" s="356" t="str">
        <f>IF('Marks Entry'!P194="","",'Marks Entry'!P194)</f>
        <v/>
      </c>
      <c r="AA192" s="356" t="str">
        <f>IF('Marks Entry'!Q194="","",'Marks Entry'!Q194)</f>
        <v/>
      </c>
      <c r="AB192" s="357" t="str">
        <f t="shared" si="264"/>
        <v/>
      </c>
      <c r="AC192" s="380" t="str">
        <f t="shared" si="265"/>
        <v/>
      </c>
      <c r="AD192" s="356" t="str">
        <f>IF('Marks Entry'!R194="","",'Marks Entry'!R194)</f>
        <v/>
      </c>
      <c r="AE192" s="380" t="str">
        <f t="shared" si="266"/>
        <v/>
      </c>
      <c r="AF192" s="377" t="str">
        <f>IF(AND($B192="NSO",$E192=""),"",IF(AND('Marks Entry'!S194="AB"),"AB",IF(AND('Marks Entry'!S194="ML"),"RE",IF('Marks Entry'!S194="","",ROUNDUP('Marks Entry'!S194*30/100,0)))))</f>
        <v/>
      </c>
      <c r="AG192" s="381" t="str">
        <f t="shared" si="267"/>
        <v/>
      </c>
      <c r="AH192" s="361">
        <f t="shared" si="268"/>
        <v>0</v>
      </c>
      <c r="AI192" s="361">
        <f t="shared" si="269"/>
        <v>0</v>
      </c>
      <c r="AJ192" s="362" t="str">
        <f t="shared" si="270"/>
        <v/>
      </c>
      <c r="AK192" s="361" t="str">
        <f t="shared" si="271"/>
        <v/>
      </c>
      <c r="AL192" s="361" t="str">
        <f t="shared" si="272"/>
        <v/>
      </c>
      <c r="AM192" s="361" t="str">
        <f t="shared" si="273"/>
        <v/>
      </c>
      <c r="AN192" s="363" t="str">
        <f>IF('Marks Entry'!T194="","",'Marks Entry'!T194)</f>
        <v/>
      </c>
      <c r="AO192" s="356" t="str">
        <f>IF('Marks Entry'!V194="","",'Marks Entry'!V194)</f>
        <v/>
      </c>
      <c r="AP192" s="356" t="str">
        <f>IF('Marks Entry'!W194="","",'Marks Entry'!W194)</f>
        <v/>
      </c>
      <c r="AQ192" s="356" t="str">
        <f>IF('Marks Entry'!X194="","",'Marks Entry'!X194)</f>
        <v/>
      </c>
      <c r="AR192" s="357" t="str">
        <f t="shared" si="274"/>
        <v/>
      </c>
      <c r="AS192" s="380" t="str">
        <f t="shared" si="275"/>
        <v/>
      </c>
      <c r="AT192" s="356" t="str">
        <f>IF('Marks Entry'!Y194="","",'Marks Entry'!Y194)</f>
        <v/>
      </c>
      <c r="AU192" s="356" t="str">
        <f>IF('Marks Entry'!Z194="","",'Marks Entry'!Z194)</f>
        <v/>
      </c>
      <c r="AV192" s="356" t="str">
        <f t="shared" si="276"/>
        <v/>
      </c>
      <c r="AW192" s="380" t="str">
        <f t="shared" si="277"/>
        <v/>
      </c>
      <c r="AX192" s="377" t="str">
        <f>IF(AND($B192="NSO",$E192=""),"",IF(AND('Marks Entry'!AA194="AB",'Marks Entry'!AB194="AB"),"AB",IF(AND('Marks Entry'!AA194="ML",'Marks Entry'!AB194="ML"),"RE",IF('Marks Entry'!AA194="","",ROUNDUP(('Marks Entry'!AA194+'Marks Entry'!AB194)*30/100,0)))))</f>
        <v/>
      </c>
      <c r="AY192" s="381" t="str">
        <f t="shared" si="278"/>
        <v/>
      </c>
      <c r="AZ192" s="361">
        <f t="shared" si="279"/>
        <v>0</v>
      </c>
      <c r="BA192" s="361">
        <f t="shared" si="280"/>
        <v>0</v>
      </c>
      <c r="BB192" s="362" t="str">
        <f t="shared" si="281"/>
        <v/>
      </c>
      <c r="BC192" s="361" t="str">
        <f t="shared" si="282"/>
        <v/>
      </c>
      <c r="BD192" s="361" t="str">
        <f t="shared" si="283"/>
        <v/>
      </c>
      <c r="BE192" s="361" t="str">
        <f t="shared" si="284"/>
        <v/>
      </c>
      <c r="BF192" s="363" t="str">
        <f>IF('Marks Entry'!AC194="","",'Marks Entry'!AC194)</f>
        <v/>
      </c>
      <c r="BG192" s="356" t="str">
        <f>IF('Marks Entry'!AE194="","",'Marks Entry'!AE194)</f>
        <v/>
      </c>
      <c r="BH192" s="356" t="str">
        <f>IF('Marks Entry'!AF194="","",'Marks Entry'!AF194)</f>
        <v/>
      </c>
      <c r="BI192" s="356" t="str">
        <f>IF('Marks Entry'!AG194="","",'Marks Entry'!AG194)</f>
        <v/>
      </c>
      <c r="BJ192" s="357" t="str">
        <f t="shared" si="285"/>
        <v/>
      </c>
      <c r="BK192" s="380" t="str">
        <f t="shared" si="286"/>
        <v/>
      </c>
      <c r="BL192" s="356" t="str">
        <f>IF('Marks Entry'!AH194="","",'Marks Entry'!AH194)</f>
        <v/>
      </c>
      <c r="BM192" s="356" t="str">
        <f>IF('Marks Entry'!AI194="","",'Marks Entry'!AI194)</f>
        <v/>
      </c>
      <c r="BN192" s="356" t="str">
        <f t="shared" si="287"/>
        <v/>
      </c>
      <c r="BO192" s="380" t="str">
        <f t="shared" si="288"/>
        <v/>
      </c>
      <c r="BP192" s="377" t="str">
        <f>IF(AND($B192="NSO",$E192=""),"",IF(AND('Marks Entry'!AJ194="AB",'Marks Entry'!AK194="AB"),"AB",IF(AND('Marks Entry'!AJ194="ML",'Marks Entry'!AK194="ML"),"RE",IF('Marks Entry'!AJ194="","",ROUNDUP(('Marks Entry'!AJ194+'Marks Entry'!AK194)*30/100,0)))))</f>
        <v/>
      </c>
      <c r="BQ192" s="381" t="str">
        <f t="shared" si="289"/>
        <v/>
      </c>
      <c r="BR192" s="361">
        <f t="shared" si="290"/>
        <v>0</v>
      </c>
      <c r="BS192" s="361">
        <f t="shared" si="291"/>
        <v>0</v>
      </c>
      <c r="BT192" s="362" t="str">
        <f t="shared" si="292"/>
        <v/>
      </c>
      <c r="BU192" s="361" t="str">
        <f t="shared" si="293"/>
        <v/>
      </c>
      <c r="BV192" s="361" t="str">
        <f t="shared" si="294"/>
        <v/>
      </c>
      <c r="BW192" s="361" t="str">
        <f t="shared" si="295"/>
        <v/>
      </c>
      <c r="BX192" s="363" t="str">
        <f>IF('Marks Entry'!AL194="","",'Marks Entry'!AL194)</f>
        <v/>
      </c>
      <c r="BY192" s="356" t="str">
        <f>IF('Marks Entry'!AN194="","",'Marks Entry'!AN194)</f>
        <v/>
      </c>
      <c r="BZ192" s="356" t="str">
        <f>IF('Marks Entry'!AO194="","",'Marks Entry'!AO194)</f>
        <v/>
      </c>
      <c r="CA192" s="356" t="str">
        <f>IF('Marks Entry'!AP194="","",'Marks Entry'!AP194)</f>
        <v/>
      </c>
      <c r="CB192" s="357" t="str">
        <f t="shared" si="296"/>
        <v/>
      </c>
      <c r="CC192" s="380" t="str">
        <f t="shared" si="297"/>
        <v/>
      </c>
      <c r="CD192" s="356" t="str">
        <f>IF('Marks Entry'!AQ194="","",'Marks Entry'!AQ194)</f>
        <v/>
      </c>
      <c r="CE192" s="356" t="str">
        <f>IF('Marks Entry'!AR194="","",'Marks Entry'!AR194)</f>
        <v/>
      </c>
      <c r="CF192" s="356" t="str">
        <f t="shared" si="298"/>
        <v/>
      </c>
      <c r="CG192" s="380" t="str">
        <f t="shared" si="299"/>
        <v/>
      </c>
      <c r="CH192" s="377" t="str">
        <f>IF(AND($B192="NSO",$E192=""),"",IF(AND('Marks Entry'!AS194="AB",'Marks Entry'!AT194="AB"),"AB",IF(AND('Marks Entry'!AS194="ML",'Marks Entry'!AT194="ML"),"RE",IF('Marks Entry'!AS194="","",ROUNDUP(('Marks Entry'!AS194+'Marks Entry'!AT194)*30/100,0)))))</f>
        <v/>
      </c>
      <c r="CI192" s="381" t="str">
        <f t="shared" si="300"/>
        <v/>
      </c>
      <c r="CJ192" s="361">
        <f t="shared" si="301"/>
        <v>0</v>
      </c>
      <c r="CK192" s="361">
        <f t="shared" si="302"/>
        <v>0</v>
      </c>
      <c r="CL192" s="362" t="str">
        <f t="shared" si="303"/>
        <v/>
      </c>
      <c r="CM192" s="361" t="str">
        <f t="shared" si="304"/>
        <v/>
      </c>
      <c r="CN192" s="361" t="str">
        <f t="shared" si="305"/>
        <v/>
      </c>
      <c r="CO192" s="361" t="str">
        <f t="shared" si="306"/>
        <v/>
      </c>
      <c r="CP192" s="363" t="str">
        <f>IF('Marks Entry'!AU194="","",'Marks Entry'!AU194)</f>
        <v/>
      </c>
      <c r="CQ192" s="356" t="str">
        <f>IF('Marks Entry'!AW194="","",'Marks Entry'!AW194)</f>
        <v/>
      </c>
      <c r="CR192" s="356" t="str">
        <f>IF('Marks Entry'!AX194="","",'Marks Entry'!AX194)</f>
        <v/>
      </c>
      <c r="CS192" s="356" t="str">
        <f>IF('Marks Entry'!AY194="","",'Marks Entry'!AY194)</f>
        <v/>
      </c>
      <c r="CT192" s="357" t="str">
        <f t="shared" si="307"/>
        <v/>
      </c>
      <c r="CU192" s="380" t="str">
        <f t="shared" si="308"/>
        <v/>
      </c>
      <c r="CV192" s="356" t="str">
        <f>IF('Marks Entry'!AZ194="","",'Marks Entry'!AZ194)</f>
        <v/>
      </c>
      <c r="CW192" s="356" t="str">
        <f>IF('Marks Entry'!BA194="","",'Marks Entry'!BA194)</f>
        <v/>
      </c>
      <c r="CX192" s="356" t="str">
        <f t="shared" si="309"/>
        <v/>
      </c>
      <c r="CY192" s="380" t="str">
        <f t="shared" si="310"/>
        <v/>
      </c>
      <c r="CZ192" s="377" t="str">
        <f>IF(AND($B192="NSO",$E192=""),"",IF(AND('Marks Entry'!BB194="AB",'Marks Entry'!BC194="AB"),"AB",IF(AND('Marks Entry'!BB194="ML",'Marks Entry'!BC194="ML"),"RE",IF('Marks Entry'!BB194="","",ROUNDUP(('Marks Entry'!BB194+'Marks Entry'!BC194)*30/100,0)))))</f>
        <v/>
      </c>
      <c r="DA192" s="381" t="str">
        <f t="shared" si="311"/>
        <v/>
      </c>
      <c r="DB192" s="361">
        <f t="shared" si="312"/>
        <v>0</v>
      </c>
      <c r="DC192" s="361">
        <f t="shared" si="313"/>
        <v>0</v>
      </c>
      <c r="DD192" s="362" t="str">
        <f t="shared" si="314"/>
        <v/>
      </c>
      <c r="DE192" s="361" t="str">
        <f t="shared" si="315"/>
        <v/>
      </c>
      <c r="DF192" s="361" t="str">
        <f t="shared" si="316"/>
        <v/>
      </c>
      <c r="DG192" s="361" t="str">
        <f t="shared" si="317"/>
        <v/>
      </c>
      <c r="DH192" s="361">
        <f t="shared" si="318"/>
        <v>0</v>
      </c>
      <c r="DI192" s="382" t="str">
        <f t="shared" si="319"/>
        <v/>
      </c>
      <c r="DJ192" s="382" t="str">
        <f t="shared" si="320"/>
        <v/>
      </c>
      <c r="DK192" s="382" t="str">
        <f t="shared" si="321"/>
        <v/>
      </c>
      <c r="DL192" s="382" t="str">
        <f t="shared" si="322"/>
        <v/>
      </c>
      <c r="DM192" s="382" t="str">
        <f t="shared" si="323"/>
        <v/>
      </c>
      <c r="DN192" s="382" t="str">
        <f t="shared" si="324"/>
        <v/>
      </c>
      <c r="DO192" s="365">
        <f t="shared" si="325"/>
        <v>0</v>
      </c>
      <c r="DP192" s="365">
        <f t="shared" si="326"/>
        <v>0</v>
      </c>
      <c r="DQ192" s="365">
        <f t="shared" si="327"/>
        <v>0</v>
      </c>
      <c r="DR192" s="365">
        <f t="shared" si="328"/>
        <v>0</v>
      </c>
      <c r="DS192" s="365">
        <f t="shared" si="329"/>
        <v>0</v>
      </c>
      <c r="DT192" s="383" t="str">
        <f t="shared" si="330"/>
        <v/>
      </c>
      <c r="DU192" s="482" t="str">
        <f>IF('Marks Entry'!BD194="","",'Marks Entry'!BD194)</f>
        <v/>
      </c>
      <c r="DV192" s="482" t="str">
        <f>IF('Marks Entry'!BE194="","",'Marks Entry'!BE194)</f>
        <v/>
      </c>
      <c r="DW192" s="482" t="str">
        <f>IF('Marks Entry'!BF194="","",'Marks Entry'!BF194)</f>
        <v/>
      </c>
      <c r="DX192" s="384" t="str">
        <f t="shared" si="331"/>
        <v/>
      </c>
      <c r="DY192" s="356" t="str">
        <f t="shared" si="332"/>
        <v/>
      </c>
      <c r="DZ192" s="385" t="str">
        <f t="shared" si="333"/>
        <v/>
      </c>
      <c r="EA192" s="356" t="str">
        <f t="shared" si="334"/>
        <v/>
      </c>
      <c r="EB192" s="385" t="str">
        <f t="shared" si="335"/>
        <v/>
      </c>
      <c r="EC192" s="356" t="str">
        <f t="shared" si="336"/>
        <v/>
      </c>
      <c r="ED192" s="356" t="str">
        <f t="shared" si="337"/>
        <v/>
      </c>
      <c r="EE192" s="356" t="str">
        <f t="shared" si="338"/>
        <v/>
      </c>
      <c r="EF192" s="386" t="str">
        <f t="shared" si="339"/>
        <v/>
      </c>
      <c r="EG192" s="385" t="str">
        <f t="shared" si="340"/>
        <v/>
      </c>
      <c r="EH192" s="356" t="str">
        <f t="shared" si="341"/>
        <v/>
      </c>
      <c r="EI192" s="356" t="str">
        <f t="shared" si="342"/>
        <v/>
      </c>
      <c r="EJ192" s="356" t="str">
        <f t="shared" si="343"/>
        <v/>
      </c>
      <c r="EK192" s="356" t="str">
        <f t="shared" si="344"/>
        <v/>
      </c>
      <c r="EL192" s="385" t="str">
        <f t="shared" si="345"/>
        <v/>
      </c>
      <c r="EM192" s="356" t="str">
        <f t="shared" si="346"/>
        <v/>
      </c>
      <c r="EN192" s="356" t="str">
        <f t="shared" si="347"/>
        <v/>
      </c>
      <c r="EO192" s="356" t="str">
        <f t="shared" si="348"/>
        <v/>
      </c>
      <c r="EP192" s="356" t="str">
        <f t="shared" si="349"/>
        <v/>
      </c>
      <c r="EQ192" s="385" t="str">
        <f t="shared" si="350"/>
        <v/>
      </c>
      <c r="ER192" s="356" t="str">
        <f t="shared" si="351"/>
        <v/>
      </c>
      <c r="ES192" s="356" t="str">
        <f t="shared" si="352"/>
        <v/>
      </c>
      <c r="ET192" s="356" t="str">
        <f t="shared" si="353"/>
        <v/>
      </c>
      <c r="EU192" s="356" t="str">
        <f t="shared" si="354"/>
        <v/>
      </c>
      <c r="EV192" s="385" t="str">
        <f t="shared" si="355"/>
        <v/>
      </c>
      <c r="EW192" s="385" t="str">
        <f t="shared" si="356"/>
        <v/>
      </c>
      <c r="EX192" s="387" t="str">
        <f>IF('Student DATA Entry'!I189="","",'Student DATA Entry'!I189)</f>
        <v/>
      </c>
      <c r="EY192" s="388" t="str">
        <f>IF('Student DATA Entry'!J189="","",'Student DATA Entry'!J189)</f>
        <v/>
      </c>
      <c r="EZ192" s="373" t="str">
        <f t="shared" si="357"/>
        <v xml:space="preserve">      </v>
      </c>
      <c r="FA192" s="373" t="str">
        <f t="shared" si="358"/>
        <v xml:space="preserve">      </v>
      </c>
      <c r="FB192" s="373" t="str">
        <f t="shared" si="359"/>
        <v xml:space="preserve">      </v>
      </c>
      <c r="FC192" s="373" t="str">
        <f t="shared" si="360"/>
        <v xml:space="preserve">              </v>
      </c>
      <c r="FD192" s="373" t="str">
        <f t="shared" si="361"/>
        <v xml:space="preserve"> </v>
      </c>
      <c r="FE192" s="484" t="str">
        <f t="shared" si="362"/>
        <v/>
      </c>
      <c r="FF192" s="390" t="str">
        <f t="shared" si="363"/>
        <v/>
      </c>
      <c r="FG192" s="483" t="str">
        <f t="shared" si="364"/>
        <v/>
      </c>
      <c r="FH192" s="392" t="str">
        <f t="shared" si="253"/>
        <v/>
      </c>
      <c r="FI192" s="482" t="str">
        <f t="shared" si="365"/>
        <v/>
      </c>
    </row>
    <row r="193" spans="1:166" s="393" customFormat="1" ht="22" customHeight="1">
      <c r="A193" s="375">
        <v>188</v>
      </c>
      <c r="B193" s="376" t="str">
        <f>IF('Marks Entry'!B195="","",VALUE('Marks Entry'!B195))</f>
        <v/>
      </c>
      <c r="C193" s="377" t="str">
        <f>IF('Marks Entry'!C195="","",'Marks Entry'!C195)</f>
        <v/>
      </c>
      <c r="D193" s="378" t="str">
        <f>IF('Marks Entry'!D195="","",'Marks Entry'!D195)</f>
        <v/>
      </c>
      <c r="E193" s="379" t="str">
        <f>IF('Marks Entry'!E195="","",'Marks Entry'!E195)</f>
        <v/>
      </c>
      <c r="F193" s="379" t="str">
        <f>IF('Marks Entry'!F195="","",'Marks Entry'!F195)</f>
        <v/>
      </c>
      <c r="G193" s="379" t="str">
        <f>IF('Marks Entry'!G195="","",'Marks Entry'!G195)</f>
        <v/>
      </c>
      <c r="H193" s="356" t="str">
        <f>IF('Marks Entry'!H195="","",'Marks Entry'!H195)</f>
        <v/>
      </c>
      <c r="I193" s="356" t="str">
        <f>IF('Marks Entry'!I195="","",'Marks Entry'!I195)</f>
        <v/>
      </c>
      <c r="J193" s="356" t="str">
        <f>IF('Marks Entry'!J195="","",'Marks Entry'!J195)</f>
        <v/>
      </c>
      <c r="K193" s="356" t="str">
        <f>IF('Marks Entry'!K195="","",'Marks Entry'!K195)</f>
        <v/>
      </c>
      <c r="L193" s="356" t="str">
        <f>IF('Marks Entry'!L195="","",'Marks Entry'!L195)</f>
        <v/>
      </c>
      <c r="M193" s="357" t="str">
        <f t="shared" si="254"/>
        <v/>
      </c>
      <c r="N193" s="380" t="str">
        <f t="shared" si="255"/>
        <v/>
      </c>
      <c r="O193" s="356" t="str">
        <f>IF('Marks Entry'!M195="","",'Marks Entry'!M195)</f>
        <v/>
      </c>
      <c r="P193" s="380" t="str">
        <f t="shared" si="256"/>
        <v/>
      </c>
      <c r="Q193" s="377" t="str">
        <f>IF(AND($B193="NSO",$E193="",O193=""),"",IF(AND('Marks Entry'!N195="AB"),"AB",IF(AND('Marks Entry'!N195="ML"),"RE",IF('Marks Entry'!N195="","",ROUNDUP('Marks Entry'!N195*30/100,0)))))</f>
        <v/>
      </c>
      <c r="R193" s="381" t="str">
        <f t="shared" si="257"/>
        <v/>
      </c>
      <c r="S193" s="361">
        <f t="shared" si="258"/>
        <v>0</v>
      </c>
      <c r="T193" s="361">
        <f t="shared" si="259"/>
        <v>0</v>
      </c>
      <c r="U193" s="362" t="str">
        <f t="shared" si="260"/>
        <v/>
      </c>
      <c r="V193" s="361" t="str">
        <f t="shared" si="261"/>
        <v/>
      </c>
      <c r="W193" s="361" t="str">
        <f t="shared" si="262"/>
        <v/>
      </c>
      <c r="X193" s="361" t="str">
        <f t="shared" si="263"/>
        <v/>
      </c>
      <c r="Y193" s="356" t="str">
        <f>IF('Marks Entry'!O195="","",'Marks Entry'!O195)</f>
        <v/>
      </c>
      <c r="Z193" s="356" t="str">
        <f>IF('Marks Entry'!P195="","",'Marks Entry'!P195)</f>
        <v/>
      </c>
      <c r="AA193" s="356" t="str">
        <f>IF('Marks Entry'!Q195="","",'Marks Entry'!Q195)</f>
        <v/>
      </c>
      <c r="AB193" s="357" t="str">
        <f t="shared" si="264"/>
        <v/>
      </c>
      <c r="AC193" s="380" t="str">
        <f t="shared" si="265"/>
        <v/>
      </c>
      <c r="AD193" s="356" t="str">
        <f>IF('Marks Entry'!R195="","",'Marks Entry'!R195)</f>
        <v/>
      </c>
      <c r="AE193" s="380" t="str">
        <f t="shared" si="266"/>
        <v/>
      </c>
      <c r="AF193" s="377" t="str">
        <f>IF(AND($B193="NSO",$E193=""),"",IF(AND('Marks Entry'!S195="AB"),"AB",IF(AND('Marks Entry'!S195="ML"),"RE",IF('Marks Entry'!S195="","",ROUNDUP('Marks Entry'!S195*30/100,0)))))</f>
        <v/>
      </c>
      <c r="AG193" s="381" t="str">
        <f t="shared" si="267"/>
        <v/>
      </c>
      <c r="AH193" s="361">
        <f t="shared" si="268"/>
        <v>0</v>
      </c>
      <c r="AI193" s="361">
        <f t="shared" si="269"/>
        <v>0</v>
      </c>
      <c r="AJ193" s="362" t="str">
        <f t="shared" si="270"/>
        <v/>
      </c>
      <c r="AK193" s="361" t="str">
        <f t="shared" si="271"/>
        <v/>
      </c>
      <c r="AL193" s="361" t="str">
        <f t="shared" si="272"/>
        <v/>
      </c>
      <c r="AM193" s="361" t="str">
        <f t="shared" si="273"/>
        <v/>
      </c>
      <c r="AN193" s="363" t="str">
        <f>IF('Marks Entry'!T195="","",'Marks Entry'!T195)</f>
        <v/>
      </c>
      <c r="AO193" s="356" t="str">
        <f>IF('Marks Entry'!V195="","",'Marks Entry'!V195)</f>
        <v/>
      </c>
      <c r="AP193" s="356" t="str">
        <f>IF('Marks Entry'!W195="","",'Marks Entry'!W195)</f>
        <v/>
      </c>
      <c r="AQ193" s="356" t="str">
        <f>IF('Marks Entry'!X195="","",'Marks Entry'!X195)</f>
        <v/>
      </c>
      <c r="AR193" s="357" t="str">
        <f t="shared" si="274"/>
        <v/>
      </c>
      <c r="AS193" s="380" t="str">
        <f t="shared" si="275"/>
        <v/>
      </c>
      <c r="AT193" s="356" t="str">
        <f>IF('Marks Entry'!Y195="","",'Marks Entry'!Y195)</f>
        <v/>
      </c>
      <c r="AU193" s="356" t="str">
        <f>IF('Marks Entry'!Z195="","",'Marks Entry'!Z195)</f>
        <v/>
      </c>
      <c r="AV193" s="356" t="str">
        <f t="shared" si="276"/>
        <v/>
      </c>
      <c r="AW193" s="380" t="str">
        <f t="shared" si="277"/>
        <v/>
      </c>
      <c r="AX193" s="377" t="str">
        <f>IF(AND($B193="NSO",$E193=""),"",IF(AND('Marks Entry'!AA195="AB",'Marks Entry'!AB195="AB"),"AB",IF(AND('Marks Entry'!AA195="ML",'Marks Entry'!AB195="ML"),"RE",IF('Marks Entry'!AA195="","",ROUNDUP(('Marks Entry'!AA195+'Marks Entry'!AB195)*30/100,0)))))</f>
        <v/>
      </c>
      <c r="AY193" s="381" t="str">
        <f t="shared" si="278"/>
        <v/>
      </c>
      <c r="AZ193" s="361">
        <f t="shared" si="279"/>
        <v>0</v>
      </c>
      <c r="BA193" s="361">
        <f t="shared" si="280"/>
        <v>0</v>
      </c>
      <c r="BB193" s="362" t="str">
        <f t="shared" si="281"/>
        <v/>
      </c>
      <c r="BC193" s="361" t="str">
        <f t="shared" si="282"/>
        <v/>
      </c>
      <c r="BD193" s="361" t="str">
        <f t="shared" si="283"/>
        <v/>
      </c>
      <c r="BE193" s="361" t="str">
        <f t="shared" si="284"/>
        <v/>
      </c>
      <c r="BF193" s="363" t="str">
        <f>IF('Marks Entry'!AC195="","",'Marks Entry'!AC195)</f>
        <v/>
      </c>
      <c r="BG193" s="356" t="str">
        <f>IF('Marks Entry'!AE195="","",'Marks Entry'!AE195)</f>
        <v/>
      </c>
      <c r="BH193" s="356" t="str">
        <f>IF('Marks Entry'!AF195="","",'Marks Entry'!AF195)</f>
        <v/>
      </c>
      <c r="BI193" s="356" t="str">
        <f>IF('Marks Entry'!AG195="","",'Marks Entry'!AG195)</f>
        <v/>
      </c>
      <c r="BJ193" s="357" t="str">
        <f t="shared" si="285"/>
        <v/>
      </c>
      <c r="BK193" s="380" t="str">
        <f t="shared" si="286"/>
        <v/>
      </c>
      <c r="BL193" s="356" t="str">
        <f>IF('Marks Entry'!AH195="","",'Marks Entry'!AH195)</f>
        <v/>
      </c>
      <c r="BM193" s="356" t="str">
        <f>IF('Marks Entry'!AI195="","",'Marks Entry'!AI195)</f>
        <v/>
      </c>
      <c r="BN193" s="356" t="str">
        <f t="shared" si="287"/>
        <v/>
      </c>
      <c r="BO193" s="380" t="str">
        <f t="shared" si="288"/>
        <v/>
      </c>
      <c r="BP193" s="377" t="str">
        <f>IF(AND($B193="NSO",$E193=""),"",IF(AND('Marks Entry'!AJ195="AB",'Marks Entry'!AK195="AB"),"AB",IF(AND('Marks Entry'!AJ195="ML",'Marks Entry'!AK195="ML"),"RE",IF('Marks Entry'!AJ195="","",ROUNDUP(('Marks Entry'!AJ195+'Marks Entry'!AK195)*30/100,0)))))</f>
        <v/>
      </c>
      <c r="BQ193" s="381" t="str">
        <f t="shared" si="289"/>
        <v/>
      </c>
      <c r="BR193" s="361">
        <f t="shared" si="290"/>
        <v>0</v>
      </c>
      <c r="BS193" s="361">
        <f t="shared" si="291"/>
        <v>0</v>
      </c>
      <c r="BT193" s="362" t="str">
        <f t="shared" si="292"/>
        <v/>
      </c>
      <c r="BU193" s="361" t="str">
        <f t="shared" si="293"/>
        <v/>
      </c>
      <c r="BV193" s="361" t="str">
        <f t="shared" si="294"/>
        <v/>
      </c>
      <c r="BW193" s="361" t="str">
        <f t="shared" si="295"/>
        <v/>
      </c>
      <c r="BX193" s="363" t="str">
        <f>IF('Marks Entry'!AL195="","",'Marks Entry'!AL195)</f>
        <v/>
      </c>
      <c r="BY193" s="356" t="str">
        <f>IF('Marks Entry'!AN195="","",'Marks Entry'!AN195)</f>
        <v/>
      </c>
      <c r="BZ193" s="356" t="str">
        <f>IF('Marks Entry'!AO195="","",'Marks Entry'!AO195)</f>
        <v/>
      </c>
      <c r="CA193" s="356" t="str">
        <f>IF('Marks Entry'!AP195="","",'Marks Entry'!AP195)</f>
        <v/>
      </c>
      <c r="CB193" s="357" t="str">
        <f t="shared" si="296"/>
        <v/>
      </c>
      <c r="CC193" s="380" t="str">
        <f t="shared" si="297"/>
        <v/>
      </c>
      <c r="CD193" s="356" t="str">
        <f>IF('Marks Entry'!AQ195="","",'Marks Entry'!AQ195)</f>
        <v/>
      </c>
      <c r="CE193" s="356" t="str">
        <f>IF('Marks Entry'!AR195="","",'Marks Entry'!AR195)</f>
        <v/>
      </c>
      <c r="CF193" s="356" t="str">
        <f t="shared" si="298"/>
        <v/>
      </c>
      <c r="CG193" s="380" t="str">
        <f t="shared" si="299"/>
        <v/>
      </c>
      <c r="CH193" s="377" t="str">
        <f>IF(AND($B193="NSO",$E193=""),"",IF(AND('Marks Entry'!AS195="AB",'Marks Entry'!AT195="AB"),"AB",IF(AND('Marks Entry'!AS195="ML",'Marks Entry'!AT195="ML"),"RE",IF('Marks Entry'!AS195="","",ROUNDUP(('Marks Entry'!AS195+'Marks Entry'!AT195)*30/100,0)))))</f>
        <v/>
      </c>
      <c r="CI193" s="381" t="str">
        <f t="shared" si="300"/>
        <v/>
      </c>
      <c r="CJ193" s="361">
        <f t="shared" si="301"/>
        <v>0</v>
      </c>
      <c r="CK193" s="361">
        <f t="shared" si="302"/>
        <v>0</v>
      </c>
      <c r="CL193" s="362" t="str">
        <f t="shared" si="303"/>
        <v/>
      </c>
      <c r="CM193" s="361" t="str">
        <f t="shared" si="304"/>
        <v/>
      </c>
      <c r="CN193" s="361" t="str">
        <f t="shared" si="305"/>
        <v/>
      </c>
      <c r="CO193" s="361" t="str">
        <f t="shared" si="306"/>
        <v/>
      </c>
      <c r="CP193" s="363" t="str">
        <f>IF('Marks Entry'!AU195="","",'Marks Entry'!AU195)</f>
        <v/>
      </c>
      <c r="CQ193" s="356" t="str">
        <f>IF('Marks Entry'!AW195="","",'Marks Entry'!AW195)</f>
        <v/>
      </c>
      <c r="CR193" s="356" t="str">
        <f>IF('Marks Entry'!AX195="","",'Marks Entry'!AX195)</f>
        <v/>
      </c>
      <c r="CS193" s="356" t="str">
        <f>IF('Marks Entry'!AY195="","",'Marks Entry'!AY195)</f>
        <v/>
      </c>
      <c r="CT193" s="357" t="str">
        <f t="shared" si="307"/>
        <v/>
      </c>
      <c r="CU193" s="380" t="str">
        <f t="shared" si="308"/>
        <v/>
      </c>
      <c r="CV193" s="356" t="str">
        <f>IF('Marks Entry'!AZ195="","",'Marks Entry'!AZ195)</f>
        <v/>
      </c>
      <c r="CW193" s="356" t="str">
        <f>IF('Marks Entry'!BA195="","",'Marks Entry'!BA195)</f>
        <v/>
      </c>
      <c r="CX193" s="356" t="str">
        <f t="shared" si="309"/>
        <v/>
      </c>
      <c r="CY193" s="380" t="str">
        <f t="shared" si="310"/>
        <v/>
      </c>
      <c r="CZ193" s="377" t="str">
        <f>IF(AND($B193="NSO",$E193=""),"",IF(AND('Marks Entry'!BB195="AB",'Marks Entry'!BC195="AB"),"AB",IF(AND('Marks Entry'!BB195="ML",'Marks Entry'!BC195="ML"),"RE",IF('Marks Entry'!BB195="","",ROUNDUP(('Marks Entry'!BB195+'Marks Entry'!BC195)*30/100,0)))))</f>
        <v/>
      </c>
      <c r="DA193" s="381" t="str">
        <f t="shared" si="311"/>
        <v/>
      </c>
      <c r="DB193" s="361">
        <f t="shared" si="312"/>
        <v>0</v>
      </c>
      <c r="DC193" s="361">
        <f t="shared" si="313"/>
        <v>0</v>
      </c>
      <c r="DD193" s="362" t="str">
        <f t="shared" si="314"/>
        <v/>
      </c>
      <c r="DE193" s="361" t="str">
        <f t="shared" si="315"/>
        <v/>
      </c>
      <c r="DF193" s="361" t="str">
        <f t="shared" si="316"/>
        <v/>
      </c>
      <c r="DG193" s="361" t="str">
        <f t="shared" si="317"/>
        <v/>
      </c>
      <c r="DH193" s="361">
        <f t="shared" si="318"/>
        <v>0</v>
      </c>
      <c r="DI193" s="382" t="str">
        <f t="shared" si="319"/>
        <v/>
      </c>
      <c r="DJ193" s="382" t="str">
        <f t="shared" si="320"/>
        <v/>
      </c>
      <c r="DK193" s="382" t="str">
        <f t="shared" si="321"/>
        <v/>
      </c>
      <c r="DL193" s="382" t="str">
        <f t="shared" si="322"/>
        <v/>
      </c>
      <c r="DM193" s="382" t="str">
        <f t="shared" si="323"/>
        <v/>
      </c>
      <c r="DN193" s="382" t="str">
        <f t="shared" si="324"/>
        <v/>
      </c>
      <c r="DO193" s="365">
        <f t="shared" si="325"/>
        <v>0</v>
      </c>
      <c r="DP193" s="365">
        <f t="shared" si="326"/>
        <v>0</v>
      </c>
      <c r="DQ193" s="365">
        <f t="shared" si="327"/>
        <v>0</v>
      </c>
      <c r="DR193" s="365">
        <f t="shared" si="328"/>
        <v>0</v>
      </c>
      <c r="DS193" s="365">
        <f t="shared" si="329"/>
        <v>0</v>
      </c>
      <c r="DT193" s="383" t="str">
        <f t="shared" si="330"/>
        <v/>
      </c>
      <c r="DU193" s="482" t="str">
        <f>IF('Marks Entry'!BD195="","",'Marks Entry'!BD195)</f>
        <v/>
      </c>
      <c r="DV193" s="482" t="str">
        <f>IF('Marks Entry'!BE195="","",'Marks Entry'!BE195)</f>
        <v/>
      </c>
      <c r="DW193" s="482" t="str">
        <f>IF('Marks Entry'!BF195="","",'Marks Entry'!BF195)</f>
        <v/>
      </c>
      <c r="DX193" s="384" t="str">
        <f t="shared" si="331"/>
        <v/>
      </c>
      <c r="DY193" s="356" t="str">
        <f t="shared" si="332"/>
        <v/>
      </c>
      <c r="DZ193" s="385" t="str">
        <f t="shared" si="333"/>
        <v/>
      </c>
      <c r="EA193" s="356" t="str">
        <f t="shared" si="334"/>
        <v/>
      </c>
      <c r="EB193" s="385" t="str">
        <f t="shared" si="335"/>
        <v/>
      </c>
      <c r="EC193" s="356" t="str">
        <f t="shared" si="336"/>
        <v/>
      </c>
      <c r="ED193" s="356" t="str">
        <f t="shared" si="337"/>
        <v/>
      </c>
      <c r="EE193" s="356" t="str">
        <f t="shared" si="338"/>
        <v/>
      </c>
      <c r="EF193" s="386" t="str">
        <f t="shared" si="339"/>
        <v/>
      </c>
      <c r="EG193" s="385" t="str">
        <f t="shared" si="340"/>
        <v/>
      </c>
      <c r="EH193" s="356" t="str">
        <f t="shared" si="341"/>
        <v/>
      </c>
      <c r="EI193" s="356" t="str">
        <f t="shared" si="342"/>
        <v/>
      </c>
      <c r="EJ193" s="356" t="str">
        <f t="shared" si="343"/>
        <v/>
      </c>
      <c r="EK193" s="356" t="str">
        <f t="shared" si="344"/>
        <v/>
      </c>
      <c r="EL193" s="385" t="str">
        <f t="shared" si="345"/>
        <v/>
      </c>
      <c r="EM193" s="356" t="str">
        <f t="shared" si="346"/>
        <v/>
      </c>
      <c r="EN193" s="356" t="str">
        <f t="shared" si="347"/>
        <v/>
      </c>
      <c r="EO193" s="356" t="str">
        <f t="shared" si="348"/>
        <v/>
      </c>
      <c r="EP193" s="356" t="str">
        <f t="shared" si="349"/>
        <v/>
      </c>
      <c r="EQ193" s="385" t="str">
        <f t="shared" si="350"/>
        <v/>
      </c>
      <c r="ER193" s="356" t="str">
        <f t="shared" si="351"/>
        <v/>
      </c>
      <c r="ES193" s="356" t="str">
        <f t="shared" si="352"/>
        <v/>
      </c>
      <c r="ET193" s="356" t="str">
        <f t="shared" si="353"/>
        <v/>
      </c>
      <c r="EU193" s="356" t="str">
        <f t="shared" si="354"/>
        <v/>
      </c>
      <c r="EV193" s="385" t="str">
        <f t="shared" si="355"/>
        <v/>
      </c>
      <c r="EW193" s="385" t="str">
        <f t="shared" si="356"/>
        <v/>
      </c>
      <c r="EX193" s="387" t="str">
        <f>IF('Student DATA Entry'!I190="","",'Student DATA Entry'!I190)</f>
        <v/>
      </c>
      <c r="EY193" s="388" t="str">
        <f>IF('Student DATA Entry'!J190="","",'Student DATA Entry'!J190)</f>
        <v/>
      </c>
      <c r="EZ193" s="373" t="str">
        <f t="shared" si="357"/>
        <v xml:space="preserve">      </v>
      </c>
      <c r="FA193" s="373" t="str">
        <f t="shared" si="358"/>
        <v xml:space="preserve">      </v>
      </c>
      <c r="FB193" s="373" t="str">
        <f t="shared" si="359"/>
        <v xml:space="preserve">      </v>
      </c>
      <c r="FC193" s="373" t="str">
        <f t="shared" si="360"/>
        <v xml:space="preserve">              </v>
      </c>
      <c r="FD193" s="373" t="str">
        <f t="shared" si="361"/>
        <v xml:space="preserve"> </v>
      </c>
      <c r="FE193" s="484" t="str">
        <f t="shared" si="362"/>
        <v/>
      </c>
      <c r="FF193" s="390" t="str">
        <f t="shared" si="363"/>
        <v/>
      </c>
      <c r="FG193" s="483" t="str">
        <f t="shared" si="364"/>
        <v/>
      </c>
      <c r="FH193" s="392" t="str">
        <f t="shared" si="253"/>
        <v/>
      </c>
      <c r="FI193" s="482" t="str">
        <f t="shared" si="365"/>
        <v/>
      </c>
    </row>
    <row r="194" spans="1:166" s="393" customFormat="1" ht="22" customHeight="1">
      <c r="A194" s="375">
        <v>189</v>
      </c>
      <c r="B194" s="376" t="str">
        <f>IF('Marks Entry'!B196="","",VALUE('Marks Entry'!B196))</f>
        <v/>
      </c>
      <c r="C194" s="377" t="str">
        <f>IF('Marks Entry'!C196="","",'Marks Entry'!C196)</f>
        <v/>
      </c>
      <c r="D194" s="378" t="str">
        <f>IF('Marks Entry'!D196="","",'Marks Entry'!D196)</f>
        <v/>
      </c>
      <c r="E194" s="379" t="str">
        <f>IF('Marks Entry'!E196="","",'Marks Entry'!E196)</f>
        <v/>
      </c>
      <c r="F194" s="379" t="str">
        <f>IF('Marks Entry'!F196="","",'Marks Entry'!F196)</f>
        <v/>
      </c>
      <c r="G194" s="379" t="str">
        <f>IF('Marks Entry'!G196="","",'Marks Entry'!G196)</f>
        <v/>
      </c>
      <c r="H194" s="356" t="str">
        <f>IF('Marks Entry'!H196="","",'Marks Entry'!H196)</f>
        <v/>
      </c>
      <c r="I194" s="356" t="str">
        <f>IF('Marks Entry'!I196="","",'Marks Entry'!I196)</f>
        <v/>
      </c>
      <c r="J194" s="356" t="str">
        <f>IF('Marks Entry'!J196="","",'Marks Entry'!J196)</f>
        <v/>
      </c>
      <c r="K194" s="356" t="str">
        <f>IF('Marks Entry'!K196="","",'Marks Entry'!K196)</f>
        <v/>
      </c>
      <c r="L194" s="356" t="str">
        <f>IF('Marks Entry'!L196="","",'Marks Entry'!L196)</f>
        <v/>
      </c>
      <c r="M194" s="357" t="str">
        <f t="shared" si="254"/>
        <v/>
      </c>
      <c r="N194" s="380" t="str">
        <f t="shared" si="255"/>
        <v/>
      </c>
      <c r="O194" s="356" t="str">
        <f>IF('Marks Entry'!M196="","",'Marks Entry'!M196)</f>
        <v/>
      </c>
      <c r="P194" s="380" t="str">
        <f t="shared" si="256"/>
        <v/>
      </c>
      <c r="Q194" s="377" t="str">
        <f>IF(AND($B194="NSO",$E194="",O194=""),"",IF(AND('Marks Entry'!N196="AB"),"AB",IF(AND('Marks Entry'!N196="ML"),"RE",IF('Marks Entry'!N196="","",ROUNDUP('Marks Entry'!N196*30/100,0)))))</f>
        <v/>
      </c>
      <c r="R194" s="381" t="str">
        <f t="shared" si="257"/>
        <v/>
      </c>
      <c r="S194" s="361">
        <f t="shared" si="258"/>
        <v>0</v>
      </c>
      <c r="T194" s="361">
        <f t="shared" si="259"/>
        <v>0</v>
      </c>
      <c r="U194" s="362" t="str">
        <f t="shared" si="260"/>
        <v/>
      </c>
      <c r="V194" s="361" t="str">
        <f t="shared" si="261"/>
        <v/>
      </c>
      <c r="W194" s="361" t="str">
        <f t="shared" si="262"/>
        <v/>
      </c>
      <c r="X194" s="361" t="str">
        <f t="shared" si="263"/>
        <v/>
      </c>
      <c r="Y194" s="356" t="str">
        <f>IF('Marks Entry'!O196="","",'Marks Entry'!O196)</f>
        <v/>
      </c>
      <c r="Z194" s="356" t="str">
        <f>IF('Marks Entry'!P196="","",'Marks Entry'!P196)</f>
        <v/>
      </c>
      <c r="AA194" s="356" t="str">
        <f>IF('Marks Entry'!Q196="","",'Marks Entry'!Q196)</f>
        <v/>
      </c>
      <c r="AB194" s="357" t="str">
        <f t="shared" si="264"/>
        <v/>
      </c>
      <c r="AC194" s="380" t="str">
        <f t="shared" si="265"/>
        <v/>
      </c>
      <c r="AD194" s="356" t="str">
        <f>IF('Marks Entry'!R196="","",'Marks Entry'!R196)</f>
        <v/>
      </c>
      <c r="AE194" s="380" t="str">
        <f t="shared" si="266"/>
        <v/>
      </c>
      <c r="AF194" s="377" t="str">
        <f>IF(AND($B194="NSO",$E194=""),"",IF(AND('Marks Entry'!S196="AB"),"AB",IF(AND('Marks Entry'!S196="ML"),"RE",IF('Marks Entry'!S196="","",ROUNDUP('Marks Entry'!S196*30/100,0)))))</f>
        <v/>
      </c>
      <c r="AG194" s="381" t="str">
        <f t="shared" si="267"/>
        <v/>
      </c>
      <c r="AH194" s="361">
        <f t="shared" si="268"/>
        <v>0</v>
      </c>
      <c r="AI194" s="361">
        <f t="shared" si="269"/>
        <v>0</v>
      </c>
      <c r="AJ194" s="362" t="str">
        <f t="shared" si="270"/>
        <v/>
      </c>
      <c r="AK194" s="361" t="str">
        <f t="shared" si="271"/>
        <v/>
      </c>
      <c r="AL194" s="361" t="str">
        <f t="shared" si="272"/>
        <v/>
      </c>
      <c r="AM194" s="361" t="str">
        <f t="shared" si="273"/>
        <v/>
      </c>
      <c r="AN194" s="363" t="str">
        <f>IF('Marks Entry'!T196="","",'Marks Entry'!T196)</f>
        <v/>
      </c>
      <c r="AO194" s="356" t="str">
        <f>IF('Marks Entry'!V196="","",'Marks Entry'!V196)</f>
        <v/>
      </c>
      <c r="AP194" s="356" t="str">
        <f>IF('Marks Entry'!W196="","",'Marks Entry'!W196)</f>
        <v/>
      </c>
      <c r="AQ194" s="356" t="str">
        <f>IF('Marks Entry'!X196="","",'Marks Entry'!X196)</f>
        <v/>
      </c>
      <c r="AR194" s="357" t="str">
        <f t="shared" si="274"/>
        <v/>
      </c>
      <c r="AS194" s="380" t="str">
        <f t="shared" si="275"/>
        <v/>
      </c>
      <c r="AT194" s="356" t="str">
        <f>IF('Marks Entry'!Y196="","",'Marks Entry'!Y196)</f>
        <v/>
      </c>
      <c r="AU194" s="356" t="str">
        <f>IF('Marks Entry'!Z196="","",'Marks Entry'!Z196)</f>
        <v/>
      </c>
      <c r="AV194" s="356" t="str">
        <f t="shared" si="276"/>
        <v/>
      </c>
      <c r="AW194" s="380" t="str">
        <f t="shared" si="277"/>
        <v/>
      </c>
      <c r="AX194" s="377" t="str">
        <f>IF(AND($B194="NSO",$E194=""),"",IF(AND('Marks Entry'!AA196="AB",'Marks Entry'!AB196="AB"),"AB",IF(AND('Marks Entry'!AA196="ML",'Marks Entry'!AB196="ML"),"RE",IF('Marks Entry'!AA196="","",ROUNDUP(('Marks Entry'!AA196+'Marks Entry'!AB196)*30/100,0)))))</f>
        <v/>
      </c>
      <c r="AY194" s="381" t="str">
        <f t="shared" si="278"/>
        <v/>
      </c>
      <c r="AZ194" s="361">
        <f t="shared" si="279"/>
        <v>0</v>
      </c>
      <c r="BA194" s="361">
        <f t="shared" si="280"/>
        <v>0</v>
      </c>
      <c r="BB194" s="362" t="str">
        <f t="shared" si="281"/>
        <v/>
      </c>
      <c r="BC194" s="361" t="str">
        <f t="shared" si="282"/>
        <v/>
      </c>
      <c r="BD194" s="361" t="str">
        <f t="shared" si="283"/>
        <v/>
      </c>
      <c r="BE194" s="361" t="str">
        <f t="shared" si="284"/>
        <v/>
      </c>
      <c r="BF194" s="363" t="str">
        <f>IF('Marks Entry'!AC196="","",'Marks Entry'!AC196)</f>
        <v/>
      </c>
      <c r="BG194" s="356" t="str">
        <f>IF('Marks Entry'!AE196="","",'Marks Entry'!AE196)</f>
        <v/>
      </c>
      <c r="BH194" s="356" t="str">
        <f>IF('Marks Entry'!AF196="","",'Marks Entry'!AF196)</f>
        <v/>
      </c>
      <c r="BI194" s="356" t="str">
        <f>IF('Marks Entry'!AG196="","",'Marks Entry'!AG196)</f>
        <v/>
      </c>
      <c r="BJ194" s="357" t="str">
        <f t="shared" si="285"/>
        <v/>
      </c>
      <c r="BK194" s="380" t="str">
        <f t="shared" si="286"/>
        <v/>
      </c>
      <c r="BL194" s="356" t="str">
        <f>IF('Marks Entry'!AH196="","",'Marks Entry'!AH196)</f>
        <v/>
      </c>
      <c r="BM194" s="356" t="str">
        <f>IF('Marks Entry'!AI196="","",'Marks Entry'!AI196)</f>
        <v/>
      </c>
      <c r="BN194" s="356" t="str">
        <f t="shared" si="287"/>
        <v/>
      </c>
      <c r="BO194" s="380" t="str">
        <f t="shared" si="288"/>
        <v/>
      </c>
      <c r="BP194" s="377" t="str">
        <f>IF(AND($B194="NSO",$E194=""),"",IF(AND('Marks Entry'!AJ196="AB",'Marks Entry'!AK196="AB"),"AB",IF(AND('Marks Entry'!AJ196="ML",'Marks Entry'!AK196="ML"),"RE",IF('Marks Entry'!AJ196="","",ROUNDUP(('Marks Entry'!AJ196+'Marks Entry'!AK196)*30/100,0)))))</f>
        <v/>
      </c>
      <c r="BQ194" s="381" t="str">
        <f t="shared" si="289"/>
        <v/>
      </c>
      <c r="BR194" s="361">
        <f t="shared" si="290"/>
        <v>0</v>
      </c>
      <c r="BS194" s="361">
        <f t="shared" si="291"/>
        <v>0</v>
      </c>
      <c r="BT194" s="362" t="str">
        <f t="shared" si="292"/>
        <v/>
      </c>
      <c r="BU194" s="361" t="str">
        <f t="shared" si="293"/>
        <v/>
      </c>
      <c r="BV194" s="361" t="str">
        <f t="shared" si="294"/>
        <v/>
      </c>
      <c r="BW194" s="361" t="str">
        <f t="shared" si="295"/>
        <v/>
      </c>
      <c r="BX194" s="363" t="str">
        <f>IF('Marks Entry'!AL196="","",'Marks Entry'!AL196)</f>
        <v/>
      </c>
      <c r="BY194" s="356" t="str">
        <f>IF('Marks Entry'!AN196="","",'Marks Entry'!AN196)</f>
        <v/>
      </c>
      <c r="BZ194" s="356" t="str">
        <f>IF('Marks Entry'!AO196="","",'Marks Entry'!AO196)</f>
        <v/>
      </c>
      <c r="CA194" s="356" t="str">
        <f>IF('Marks Entry'!AP196="","",'Marks Entry'!AP196)</f>
        <v/>
      </c>
      <c r="CB194" s="357" t="str">
        <f t="shared" si="296"/>
        <v/>
      </c>
      <c r="CC194" s="380" t="str">
        <f t="shared" si="297"/>
        <v/>
      </c>
      <c r="CD194" s="356" t="str">
        <f>IF('Marks Entry'!AQ196="","",'Marks Entry'!AQ196)</f>
        <v/>
      </c>
      <c r="CE194" s="356" t="str">
        <f>IF('Marks Entry'!AR196="","",'Marks Entry'!AR196)</f>
        <v/>
      </c>
      <c r="CF194" s="356" t="str">
        <f t="shared" si="298"/>
        <v/>
      </c>
      <c r="CG194" s="380" t="str">
        <f t="shared" si="299"/>
        <v/>
      </c>
      <c r="CH194" s="377" t="str">
        <f>IF(AND($B194="NSO",$E194=""),"",IF(AND('Marks Entry'!AS196="AB",'Marks Entry'!AT196="AB"),"AB",IF(AND('Marks Entry'!AS196="ML",'Marks Entry'!AT196="ML"),"RE",IF('Marks Entry'!AS196="","",ROUNDUP(('Marks Entry'!AS196+'Marks Entry'!AT196)*30/100,0)))))</f>
        <v/>
      </c>
      <c r="CI194" s="381" t="str">
        <f t="shared" si="300"/>
        <v/>
      </c>
      <c r="CJ194" s="361">
        <f t="shared" si="301"/>
        <v>0</v>
      </c>
      <c r="CK194" s="361">
        <f t="shared" si="302"/>
        <v>0</v>
      </c>
      <c r="CL194" s="362" t="str">
        <f t="shared" si="303"/>
        <v/>
      </c>
      <c r="CM194" s="361" t="str">
        <f t="shared" si="304"/>
        <v/>
      </c>
      <c r="CN194" s="361" t="str">
        <f t="shared" si="305"/>
        <v/>
      </c>
      <c r="CO194" s="361" t="str">
        <f t="shared" si="306"/>
        <v/>
      </c>
      <c r="CP194" s="363" t="str">
        <f>IF('Marks Entry'!AU196="","",'Marks Entry'!AU196)</f>
        <v/>
      </c>
      <c r="CQ194" s="356" t="str">
        <f>IF('Marks Entry'!AW196="","",'Marks Entry'!AW196)</f>
        <v/>
      </c>
      <c r="CR194" s="356" t="str">
        <f>IF('Marks Entry'!AX196="","",'Marks Entry'!AX196)</f>
        <v/>
      </c>
      <c r="CS194" s="356" t="str">
        <f>IF('Marks Entry'!AY196="","",'Marks Entry'!AY196)</f>
        <v/>
      </c>
      <c r="CT194" s="357" t="str">
        <f t="shared" si="307"/>
        <v/>
      </c>
      <c r="CU194" s="380" t="str">
        <f t="shared" si="308"/>
        <v/>
      </c>
      <c r="CV194" s="356" t="str">
        <f>IF('Marks Entry'!AZ196="","",'Marks Entry'!AZ196)</f>
        <v/>
      </c>
      <c r="CW194" s="356" t="str">
        <f>IF('Marks Entry'!BA196="","",'Marks Entry'!BA196)</f>
        <v/>
      </c>
      <c r="CX194" s="356" t="str">
        <f t="shared" si="309"/>
        <v/>
      </c>
      <c r="CY194" s="380" t="str">
        <f t="shared" si="310"/>
        <v/>
      </c>
      <c r="CZ194" s="377" t="str">
        <f>IF(AND($B194="NSO",$E194=""),"",IF(AND('Marks Entry'!BB196="AB",'Marks Entry'!BC196="AB"),"AB",IF(AND('Marks Entry'!BB196="ML",'Marks Entry'!BC196="ML"),"RE",IF('Marks Entry'!BB196="","",ROUNDUP(('Marks Entry'!BB196+'Marks Entry'!BC196)*30/100,0)))))</f>
        <v/>
      </c>
      <c r="DA194" s="381" t="str">
        <f t="shared" si="311"/>
        <v/>
      </c>
      <c r="DB194" s="361">
        <f t="shared" si="312"/>
        <v>0</v>
      </c>
      <c r="DC194" s="361">
        <f t="shared" si="313"/>
        <v>0</v>
      </c>
      <c r="DD194" s="362" t="str">
        <f t="shared" si="314"/>
        <v/>
      </c>
      <c r="DE194" s="361" t="str">
        <f t="shared" si="315"/>
        <v/>
      </c>
      <c r="DF194" s="361" t="str">
        <f t="shared" si="316"/>
        <v/>
      </c>
      <c r="DG194" s="361" t="str">
        <f t="shared" si="317"/>
        <v/>
      </c>
      <c r="DH194" s="361">
        <f t="shared" si="318"/>
        <v>0</v>
      </c>
      <c r="DI194" s="382" t="str">
        <f t="shared" si="319"/>
        <v/>
      </c>
      <c r="DJ194" s="382" t="str">
        <f t="shared" si="320"/>
        <v/>
      </c>
      <c r="DK194" s="382" t="str">
        <f t="shared" si="321"/>
        <v/>
      </c>
      <c r="DL194" s="382" t="str">
        <f t="shared" si="322"/>
        <v/>
      </c>
      <c r="DM194" s="382" t="str">
        <f t="shared" si="323"/>
        <v/>
      </c>
      <c r="DN194" s="382" t="str">
        <f t="shared" si="324"/>
        <v/>
      </c>
      <c r="DO194" s="365">
        <f t="shared" si="325"/>
        <v>0</v>
      </c>
      <c r="DP194" s="365">
        <f t="shared" si="326"/>
        <v>0</v>
      </c>
      <c r="DQ194" s="365">
        <f t="shared" si="327"/>
        <v>0</v>
      </c>
      <c r="DR194" s="365">
        <f t="shared" si="328"/>
        <v>0</v>
      </c>
      <c r="DS194" s="365">
        <f t="shared" si="329"/>
        <v>0</v>
      </c>
      <c r="DT194" s="383" t="str">
        <f t="shared" si="330"/>
        <v/>
      </c>
      <c r="DU194" s="482" t="str">
        <f>IF('Marks Entry'!BD196="","",'Marks Entry'!BD196)</f>
        <v/>
      </c>
      <c r="DV194" s="482" t="str">
        <f>IF('Marks Entry'!BE196="","",'Marks Entry'!BE196)</f>
        <v/>
      </c>
      <c r="DW194" s="482" t="str">
        <f>IF('Marks Entry'!BF196="","",'Marks Entry'!BF196)</f>
        <v/>
      </c>
      <c r="DX194" s="384" t="str">
        <f t="shared" si="331"/>
        <v/>
      </c>
      <c r="DY194" s="356" t="str">
        <f t="shared" si="332"/>
        <v/>
      </c>
      <c r="DZ194" s="385" t="str">
        <f t="shared" si="333"/>
        <v/>
      </c>
      <c r="EA194" s="356" t="str">
        <f t="shared" si="334"/>
        <v/>
      </c>
      <c r="EB194" s="385" t="str">
        <f t="shared" si="335"/>
        <v/>
      </c>
      <c r="EC194" s="356" t="str">
        <f t="shared" si="336"/>
        <v/>
      </c>
      <c r="ED194" s="356" t="str">
        <f t="shared" si="337"/>
        <v/>
      </c>
      <c r="EE194" s="356" t="str">
        <f t="shared" si="338"/>
        <v/>
      </c>
      <c r="EF194" s="386" t="str">
        <f t="shared" si="339"/>
        <v/>
      </c>
      <c r="EG194" s="385" t="str">
        <f t="shared" si="340"/>
        <v/>
      </c>
      <c r="EH194" s="356" t="str">
        <f t="shared" si="341"/>
        <v/>
      </c>
      <c r="EI194" s="356" t="str">
        <f t="shared" si="342"/>
        <v/>
      </c>
      <c r="EJ194" s="356" t="str">
        <f t="shared" si="343"/>
        <v/>
      </c>
      <c r="EK194" s="356" t="str">
        <f t="shared" si="344"/>
        <v/>
      </c>
      <c r="EL194" s="385" t="str">
        <f t="shared" si="345"/>
        <v/>
      </c>
      <c r="EM194" s="356" t="str">
        <f t="shared" si="346"/>
        <v/>
      </c>
      <c r="EN194" s="356" t="str">
        <f t="shared" si="347"/>
        <v/>
      </c>
      <c r="EO194" s="356" t="str">
        <f t="shared" si="348"/>
        <v/>
      </c>
      <c r="EP194" s="356" t="str">
        <f t="shared" si="349"/>
        <v/>
      </c>
      <c r="EQ194" s="385" t="str">
        <f t="shared" si="350"/>
        <v/>
      </c>
      <c r="ER194" s="356" t="str">
        <f t="shared" si="351"/>
        <v/>
      </c>
      <c r="ES194" s="356" t="str">
        <f t="shared" si="352"/>
        <v/>
      </c>
      <c r="ET194" s="356" t="str">
        <f t="shared" si="353"/>
        <v/>
      </c>
      <c r="EU194" s="356" t="str">
        <f t="shared" si="354"/>
        <v/>
      </c>
      <c r="EV194" s="385" t="str">
        <f t="shared" si="355"/>
        <v/>
      </c>
      <c r="EW194" s="385" t="str">
        <f t="shared" si="356"/>
        <v/>
      </c>
      <c r="EX194" s="387" t="str">
        <f>IF('Student DATA Entry'!I191="","",'Student DATA Entry'!I191)</f>
        <v/>
      </c>
      <c r="EY194" s="388" t="str">
        <f>IF('Student DATA Entry'!J191="","",'Student DATA Entry'!J191)</f>
        <v/>
      </c>
      <c r="EZ194" s="373" t="str">
        <f t="shared" si="357"/>
        <v xml:space="preserve">      </v>
      </c>
      <c r="FA194" s="373" t="str">
        <f t="shared" si="358"/>
        <v xml:space="preserve">      </v>
      </c>
      <c r="FB194" s="373" t="str">
        <f t="shared" si="359"/>
        <v xml:space="preserve">      </v>
      </c>
      <c r="FC194" s="373" t="str">
        <f t="shared" si="360"/>
        <v xml:space="preserve">              </v>
      </c>
      <c r="FD194" s="373" t="str">
        <f t="shared" si="361"/>
        <v xml:space="preserve"> </v>
      </c>
      <c r="FE194" s="484" t="str">
        <f t="shared" si="362"/>
        <v/>
      </c>
      <c r="FF194" s="390" t="str">
        <f t="shared" si="363"/>
        <v/>
      </c>
      <c r="FG194" s="483" t="str">
        <f t="shared" si="364"/>
        <v/>
      </c>
      <c r="FH194" s="392" t="str">
        <f t="shared" si="253"/>
        <v/>
      </c>
      <c r="FI194" s="482" t="str">
        <f t="shared" si="365"/>
        <v/>
      </c>
    </row>
    <row r="195" spans="1:166" s="393" customFormat="1" ht="22" customHeight="1">
      <c r="A195" s="375">
        <v>190</v>
      </c>
      <c r="B195" s="376" t="str">
        <f>IF('Marks Entry'!B197="","",VALUE('Marks Entry'!B197))</f>
        <v/>
      </c>
      <c r="C195" s="377" t="str">
        <f>IF('Marks Entry'!C197="","",'Marks Entry'!C197)</f>
        <v/>
      </c>
      <c r="D195" s="378" t="str">
        <f>IF('Marks Entry'!D197="","",'Marks Entry'!D197)</f>
        <v/>
      </c>
      <c r="E195" s="379" t="str">
        <f>IF('Marks Entry'!E197="","",'Marks Entry'!E197)</f>
        <v/>
      </c>
      <c r="F195" s="379" t="str">
        <f>IF('Marks Entry'!F197="","",'Marks Entry'!F197)</f>
        <v/>
      </c>
      <c r="G195" s="379" t="str">
        <f>IF('Marks Entry'!G197="","",'Marks Entry'!G197)</f>
        <v/>
      </c>
      <c r="H195" s="356" t="str">
        <f>IF('Marks Entry'!H197="","",'Marks Entry'!H197)</f>
        <v/>
      </c>
      <c r="I195" s="356" t="str">
        <f>IF('Marks Entry'!I197="","",'Marks Entry'!I197)</f>
        <v/>
      </c>
      <c r="J195" s="356" t="str">
        <f>IF('Marks Entry'!J197="","",'Marks Entry'!J197)</f>
        <v/>
      </c>
      <c r="K195" s="356" t="str">
        <f>IF('Marks Entry'!K197="","",'Marks Entry'!K197)</f>
        <v/>
      </c>
      <c r="L195" s="356" t="str">
        <f>IF('Marks Entry'!L197="","",'Marks Entry'!L197)</f>
        <v/>
      </c>
      <c r="M195" s="357" t="str">
        <f t="shared" si="254"/>
        <v/>
      </c>
      <c r="N195" s="380" t="str">
        <f t="shared" si="255"/>
        <v/>
      </c>
      <c r="O195" s="356" t="str">
        <f>IF('Marks Entry'!M197="","",'Marks Entry'!M197)</f>
        <v/>
      </c>
      <c r="P195" s="380" t="str">
        <f t="shared" si="256"/>
        <v/>
      </c>
      <c r="Q195" s="377" t="str">
        <f>IF(AND($B195="NSO",$E195="",O195=""),"",IF(AND('Marks Entry'!N197="AB"),"AB",IF(AND('Marks Entry'!N197="ML"),"RE",IF('Marks Entry'!N197="","",ROUNDUP('Marks Entry'!N197*30/100,0)))))</f>
        <v/>
      </c>
      <c r="R195" s="381" t="str">
        <f t="shared" si="257"/>
        <v/>
      </c>
      <c r="S195" s="361">
        <f t="shared" si="258"/>
        <v>0</v>
      </c>
      <c r="T195" s="361">
        <f t="shared" si="259"/>
        <v>0</v>
      </c>
      <c r="U195" s="362" t="str">
        <f t="shared" si="260"/>
        <v/>
      </c>
      <c r="V195" s="361" t="str">
        <f t="shared" si="261"/>
        <v/>
      </c>
      <c r="W195" s="361" t="str">
        <f t="shared" si="262"/>
        <v/>
      </c>
      <c r="X195" s="361" t="str">
        <f t="shared" si="263"/>
        <v/>
      </c>
      <c r="Y195" s="356" t="str">
        <f>IF('Marks Entry'!O197="","",'Marks Entry'!O197)</f>
        <v/>
      </c>
      <c r="Z195" s="356" t="str">
        <f>IF('Marks Entry'!P197="","",'Marks Entry'!P197)</f>
        <v/>
      </c>
      <c r="AA195" s="356" t="str">
        <f>IF('Marks Entry'!Q197="","",'Marks Entry'!Q197)</f>
        <v/>
      </c>
      <c r="AB195" s="357" t="str">
        <f t="shared" si="264"/>
        <v/>
      </c>
      <c r="AC195" s="380" t="str">
        <f t="shared" si="265"/>
        <v/>
      </c>
      <c r="AD195" s="356" t="str">
        <f>IF('Marks Entry'!R197="","",'Marks Entry'!R197)</f>
        <v/>
      </c>
      <c r="AE195" s="380" t="str">
        <f t="shared" si="266"/>
        <v/>
      </c>
      <c r="AF195" s="377" t="str">
        <f>IF(AND($B195="NSO",$E195=""),"",IF(AND('Marks Entry'!S197="AB"),"AB",IF(AND('Marks Entry'!S197="ML"),"RE",IF('Marks Entry'!S197="","",ROUNDUP('Marks Entry'!S197*30/100,0)))))</f>
        <v/>
      </c>
      <c r="AG195" s="381" t="str">
        <f t="shared" si="267"/>
        <v/>
      </c>
      <c r="AH195" s="361">
        <f t="shared" si="268"/>
        <v>0</v>
      </c>
      <c r="AI195" s="361">
        <f t="shared" si="269"/>
        <v>0</v>
      </c>
      <c r="AJ195" s="362" t="str">
        <f t="shared" si="270"/>
        <v/>
      </c>
      <c r="AK195" s="361" t="str">
        <f t="shared" si="271"/>
        <v/>
      </c>
      <c r="AL195" s="361" t="str">
        <f t="shared" si="272"/>
        <v/>
      </c>
      <c r="AM195" s="361" t="str">
        <f t="shared" si="273"/>
        <v/>
      </c>
      <c r="AN195" s="363" t="str">
        <f>IF('Marks Entry'!T197="","",'Marks Entry'!T197)</f>
        <v/>
      </c>
      <c r="AO195" s="356" t="str">
        <f>IF('Marks Entry'!V197="","",'Marks Entry'!V197)</f>
        <v/>
      </c>
      <c r="AP195" s="356" t="str">
        <f>IF('Marks Entry'!W197="","",'Marks Entry'!W197)</f>
        <v/>
      </c>
      <c r="AQ195" s="356" t="str">
        <f>IF('Marks Entry'!X197="","",'Marks Entry'!X197)</f>
        <v/>
      </c>
      <c r="AR195" s="357" t="str">
        <f t="shared" si="274"/>
        <v/>
      </c>
      <c r="AS195" s="380" t="str">
        <f t="shared" si="275"/>
        <v/>
      </c>
      <c r="AT195" s="356" t="str">
        <f>IF('Marks Entry'!Y197="","",'Marks Entry'!Y197)</f>
        <v/>
      </c>
      <c r="AU195" s="356" t="str">
        <f>IF('Marks Entry'!Z197="","",'Marks Entry'!Z197)</f>
        <v/>
      </c>
      <c r="AV195" s="356" t="str">
        <f t="shared" si="276"/>
        <v/>
      </c>
      <c r="AW195" s="380" t="str">
        <f t="shared" si="277"/>
        <v/>
      </c>
      <c r="AX195" s="377" t="str">
        <f>IF(AND($B195="NSO",$E195=""),"",IF(AND('Marks Entry'!AA197="AB",'Marks Entry'!AB197="AB"),"AB",IF(AND('Marks Entry'!AA197="ML",'Marks Entry'!AB197="ML"),"RE",IF('Marks Entry'!AA197="","",ROUNDUP(('Marks Entry'!AA197+'Marks Entry'!AB197)*30/100,0)))))</f>
        <v/>
      </c>
      <c r="AY195" s="381" t="str">
        <f t="shared" si="278"/>
        <v/>
      </c>
      <c r="AZ195" s="361">
        <f t="shared" si="279"/>
        <v>0</v>
      </c>
      <c r="BA195" s="361">
        <f t="shared" si="280"/>
        <v>0</v>
      </c>
      <c r="BB195" s="362" t="str">
        <f t="shared" si="281"/>
        <v/>
      </c>
      <c r="BC195" s="361" t="str">
        <f t="shared" si="282"/>
        <v/>
      </c>
      <c r="BD195" s="361" t="str">
        <f t="shared" si="283"/>
        <v/>
      </c>
      <c r="BE195" s="361" t="str">
        <f t="shared" si="284"/>
        <v/>
      </c>
      <c r="BF195" s="363" t="str">
        <f>IF('Marks Entry'!AC197="","",'Marks Entry'!AC197)</f>
        <v/>
      </c>
      <c r="BG195" s="356" t="str">
        <f>IF('Marks Entry'!AE197="","",'Marks Entry'!AE197)</f>
        <v/>
      </c>
      <c r="BH195" s="356" t="str">
        <f>IF('Marks Entry'!AF197="","",'Marks Entry'!AF197)</f>
        <v/>
      </c>
      <c r="BI195" s="356" t="str">
        <f>IF('Marks Entry'!AG197="","",'Marks Entry'!AG197)</f>
        <v/>
      </c>
      <c r="BJ195" s="357" t="str">
        <f t="shared" si="285"/>
        <v/>
      </c>
      <c r="BK195" s="380" t="str">
        <f t="shared" si="286"/>
        <v/>
      </c>
      <c r="BL195" s="356" t="str">
        <f>IF('Marks Entry'!AH197="","",'Marks Entry'!AH197)</f>
        <v/>
      </c>
      <c r="BM195" s="356" t="str">
        <f>IF('Marks Entry'!AI197="","",'Marks Entry'!AI197)</f>
        <v/>
      </c>
      <c r="BN195" s="356" t="str">
        <f t="shared" si="287"/>
        <v/>
      </c>
      <c r="BO195" s="380" t="str">
        <f t="shared" si="288"/>
        <v/>
      </c>
      <c r="BP195" s="377" t="str">
        <f>IF(AND($B195="NSO",$E195=""),"",IF(AND('Marks Entry'!AJ197="AB",'Marks Entry'!AK197="AB"),"AB",IF(AND('Marks Entry'!AJ197="ML",'Marks Entry'!AK197="ML"),"RE",IF('Marks Entry'!AJ197="","",ROUNDUP(('Marks Entry'!AJ197+'Marks Entry'!AK197)*30/100,0)))))</f>
        <v/>
      </c>
      <c r="BQ195" s="381" t="str">
        <f t="shared" si="289"/>
        <v/>
      </c>
      <c r="BR195" s="361">
        <f t="shared" si="290"/>
        <v>0</v>
      </c>
      <c r="BS195" s="361">
        <f t="shared" si="291"/>
        <v>0</v>
      </c>
      <c r="BT195" s="362" t="str">
        <f t="shared" si="292"/>
        <v/>
      </c>
      <c r="BU195" s="361" t="str">
        <f t="shared" si="293"/>
        <v/>
      </c>
      <c r="BV195" s="361" t="str">
        <f t="shared" si="294"/>
        <v/>
      </c>
      <c r="BW195" s="361" t="str">
        <f t="shared" si="295"/>
        <v/>
      </c>
      <c r="BX195" s="363" t="str">
        <f>IF('Marks Entry'!AL197="","",'Marks Entry'!AL197)</f>
        <v/>
      </c>
      <c r="BY195" s="356" t="str">
        <f>IF('Marks Entry'!AN197="","",'Marks Entry'!AN197)</f>
        <v/>
      </c>
      <c r="BZ195" s="356" t="str">
        <f>IF('Marks Entry'!AO197="","",'Marks Entry'!AO197)</f>
        <v/>
      </c>
      <c r="CA195" s="356" t="str">
        <f>IF('Marks Entry'!AP197="","",'Marks Entry'!AP197)</f>
        <v/>
      </c>
      <c r="CB195" s="357" t="str">
        <f t="shared" si="296"/>
        <v/>
      </c>
      <c r="CC195" s="380" t="str">
        <f t="shared" si="297"/>
        <v/>
      </c>
      <c r="CD195" s="356" t="str">
        <f>IF('Marks Entry'!AQ197="","",'Marks Entry'!AQ197)</f>
        <v/>
      </c>
      <c r="CE195" s="356" t="str">
        <f>IF('Marks Entry'!AR197="","",'Marks Entry'!AR197)</f>
        <v/>
      </c>
      <c r="CF195" s="356" t="str">
        <f t="shared" si="298"/>
        <v/>
      </c>
      <c r="CG195" s="380" t="str">
        <f t="shared" si="299"/>
        <v/>
      </c>
      <c r="CH195" s="377" t="str">
        <f>IF(AND($B195="NSO",$E195=""),"",IF(AND('Marks Entry'!AS197="AB",'Marks Entry'!AT197="AB"),"AB",IF(AND('Marks Entry'!AS197="ML",'Marks Entry'!AT197="ML"),"RE",IF('Marks Entry'!AS197="","",ROUNDUP(('Marks Entry'!AS197+'Marks Entry'!AT197)*30/100,0)))))</f>
        <v/>
      </c>
      <c r="CI195" s="381" t="str">
        <f t="shared" si="300"/>
        <v/>
      </c>
      <c r="CJ195" s="361">
        <f t="shared" si="301"/>
        <v>0</v>
      </c>
      <c r="CK195" s="361">
        <f t="shared" si="302"/>
        <v>0</v>
      </c>
      <c r="CL195" s="362" t="str">
        <f t="shared" si="303"/>
        <v/>
      </c>
      <c r="CM195" s="361" t="str">
        <f t="shared" si="304"/>
        <v/>
      </c>
      <c r="CN195" s="361" t="str">
        <f t="shared" si="305"/>
        <v/>
      </c>
      <c r="CO195" s="361" t="str">
        <f t="shared" si="306"/>
        <v/>
      </c>
      <c r="CP195" s="363" t="str">
        <f>IF('Marks Entry'!AU197="","",'Marks Entry'!AU197)</f>
        <v/>
      </c>
      <c r="CQ195" s="356" t="str">
        <f>IF('Marks Entry'!AW197="","",'Marks Entry'!AW197)</f>
        <v/>
      </c>
      <c r="CR195" s="356" t="str">
        <f>IF('Marks Entry'!AX197="","",'Marks Entry'!AX197)</f>
        <v/>
      </c>
      <c r="CS195" s="356" t="str">
        <f>IF('Marks Entry'!AY197="","",'Marks Entry'!AY197)</f>
        <v/>
      </c>
      <c r="CT195" s="357" t="str">
        <f t="shared" si="307"/>
        <v/>
      </c>
      <c r="CU195" s="380" t="str">
        <f t="shared" si="308"/>
        <v/>
      </c>
      <c r="CV195" s="356" t="str">
        <f>IF('Marks Entry'!AZ197="","",'Marks Entry'!AZ197)</f>
        <v/>
      </c>
      <c r="CW195" s="356" t="str">
        <f>IF('Marks Entry'!BA197="","",'Marks Entry'!BA197)</f>
        <v/>
      </c>
      <c r="CX195" s="356" t="str">
        <f t="shared" si="309"/>
        <v/>
      </c>
      <c r="CY195" s="380" t="str">
        <f t="shared" si="310"/>
        <v/>
      </c>
      <c r="CZ195" s="377" t="str">
        <f>IF(AND($B195="NSO",$E195=""),"",IF(AND('Marks Entry'!BB197="AB",'Marks Entry'!BC197="AB"),"AB",IF(AND('Marks Entry'!BB197="ML",'Marks Entry'!BC197="ML"),"RE",IF('Marks Entry'!BB197="","",ROUNDUP(('Marks Entry'!BB197+'Marks Entry'!BC197)*30/100,0)))))</f>
        <v/>
      </c>
      <c r="DA195" s="381" t="str">
        <f t="shared" si="311"/>
        <v/>
      </c>
      <c r="DB195" s="361">
        <f t="shared" si="312"/>
        <v>0</v>
      </c>
      <c r="DC195" s="361">
        <f t="shared" si="313"/>
        <v>0</v>
      </c>
      <c r="DD195" s="362" t="str">
        <f t="shared" si="314"/>
        <v/>
      </c>
      <c r="DE195" s="361" t="str">
        <f t="shared" si="315"/>
        <v/>
      </c>
      <c r="DF195" s="361" t="str">
        <f t="shared" si="316"/>
        <v/>
      </c>
      <c r="DG195" s="361" t="str">
        <f t="shared" si="317"/>
        <v/>
      </c>
      <c r="DH195" s="361">
        <f t="shared" si="318"/>
        <v>0</v>
      </c>
      <c r="DI195" s="382" t="str">
        <f t="shared" si="319"/>
        <v/>
      </c>
      <c r="DJ195" s="382" t="str">
        <f t="shared" si="320"/>
        <v/>
      </c>
      <c r="DK195" s="382" t="str">
        <f t="shared" si="321"/>
        <v/>
      </c>
      <c r="DL195" s="382" t="str">
        <f t="shared" si="322"/>
        <v/>
      </c>
      <c r="DM195" s="382" t="str">
        <f t="shared" si="323"/>
        <v/>
      </c>
      <c r="DN195" s="382" t="str">
        <f t="shared" si="324"/>
        <v/>
      </c>
      <c r="DO195" s="365">
        <f t="shared" si="325"/>
        <v>0</v>
      </c>
      <c r="DP195" s="365">
        <f t="shared" si="326"/>
        <v>0</v>
      </c>
      <c r="DQ195" s="365">
        <f t="shared" si="327"/>
        <v>0</v>
      </c>
      <c r="DR195" s="365">
        <f t="shared" si="328"/>
        <v>0</v>
      </c>
      <c r="DS195" s="365">
        <f t="shared" si="329"/>
        <v>0</v>
      </c>
      <c r="DT195" s="383" t="str">
        <f t="shared" si="330"/>
        <v/>
      </c>
      <c r="DU195" s="482" t="str">
        <f>IF('Marks Entry'!BD197="","",'Marks Entry'!BD197)</f>
        <v/>
      </c>
      <c r="DV195" s="482" t="str">
        <f>IF('Marks Entry'!BE197="","",'Marks Entry'!BE197)</f>
        <v/>
      </c>
      <c r="DW195" s="482" t="str">
        <f>IF('Marks Entry'!BF197="","",'Marks Entry'!BF197)</f>
        <v/>
      </c>
      <c r="DX195" s="384" t="str">
        <f t="shared" si="331"/>
        <v/>
      </c>
      <c r="DY195" s="356" t="str">
        <f t="shared" si="332"/>
        <v/>
      </c>
      <c r="DZ195" s="385" t="str">
        <f t="shared" si="333"/>
        <v/>
      </c>
      <c r="EA195" s="356" t="str">
        <f t="shared" si="334"/>
        <v/>
      </c>
      <c r="EB195" s="385" t="str">
        <f t="shared" si="335"/>
        <v/>
      </c>
      <c r="EC195" s="356" t="str">
        <f t="shared" si="336"/>
        <v/>
      </c>
      <c r="ED195" s="356" t="str">
        <f t="shared" si="337"/>
        <v/>
      </c>
      <c r="EE195" s="356" t="str">
        <f t="shared" si="338"/>
        <v/>
      </c>
      <c r="EF195" s="386" t="str">
        <f t="shared" si="339"/>
        <v/>
      </c>
      <c r="EG195" s="385" t="str">
        <f t="shared" si="340"/>
        <v/>
      </c>
      <c r="EH195" s="356" t="str">
        <f t="shared" si="341"/>
        <v/>
      </c>
      <c r="EI195" s="356" t="str">
        <f t="shared" si="342"/>
        <v/>
      </c>
      <c r="EJ195" s="356" t="str">
        <f t="shared" si="343"/>
        <v/>
      </c>
      <c r="EK195" s="356" t="str">
        <f t="shared" si="344"/>
        <v/>
      </c>
      <c r="EL195" s="385" t="str">
        <f t="shared" si="345"/>
        <v/>
      </c>
      <c r="EM195" s="356" t="str">
        <f t="shared" si="346"/>
        <v/>
      </c>
      <c r="EN195" s="356" t="str">
        <f t="shared" si="347"/>
        <v/>
      </c>
      <c r="EO195" s="356" t="str">
        <f t="shared" si="348"/>
        <v/>
      </c>
      <c r="EP195" s="356" t="str">
        <f t="shared" si="349"/>
        <v/>
      </c>
      <c r="EQ195" s="385" t="str">
        <f t="shared" si="350"/>
        <v/>
      </c>
      <c r="ER195" s="356" t="str">
        <f t="shared" si="351"/>
        <v/>
      </c>
      <c r="ES195" s="356" t="str">
        <f t="shared" si="352"/>
        <v/>
      </c>
      <c r="ET195" s="356" t="str">
        <f t="shared" si="353"/>
        <v/>
      </c>
      <c r="EU195" s="356" t="str">
        <f t="shared" si="354"/>
        <v/>
      </c>
      <c r="EV195" s="385" t="str">
        <f t="shared" si="355"/>
        <v/>
      </c>
      <c r="EW195" s="385" t="str">
        <f t="shared" si="356"/>
        <v/>
      </c>
      <c r="EX195" s="387" t="str">
        <f>IF('Student DATA Entry'!I192="","",'Student DATA Entry'!I192)</f>
        <v/>
      </c>
      <c r="EY195" s="388" t="str">
        <f>IF('Student DATA Entry'!J192="","",'Student DATA Entry'!J192)</f>
        <v/>
      </c>
      <c r="EZ195" s="373" t="str">
        <f t="shared" si="357"/>
        <v xml:space="preserve">      </v>
      </c>
      <c r="FA195" s="373" t="str">
        <f t="shared" si="358"/>
        <v xml:space="preserve">      </v>
      </c>
      <c r="FB195" s="373" t="str">
        <f t="shared" si="359"/>
        <v xml:space="preserve">      </v>
      </c>
      <c r="FC195" s="373" t="str">
        <f t="shared" si="360"/>
        <v xml:space="preserve">              </v>
      </c>
      <c r="FD195" s="373" t="str">
        <f t="shared" si="361"/>
        <v xml:space="preserve"> </v>
      </c>
      <c r="FE195" s="484" t="str">
        <f t="shared" si="362"/>
        <v/>
      </c>
      <c r="FF195" s="390" t="str">
        <f t="shared" si="363"/>
        <v/>
      </c>
      <c r="FG195" s="483" t="str">
        <f t="shared" si="364"/>
        <v/>
      </c>
      <c r="FH195" s="392" t="str">
        <f t="shared" si="253"/>
        <v/>
      </c>
      <c r="FI195" s="482" t="str">
        <f t="shared" si="365"/>
        <v/>
      </c>
    </row>
    <row r="196" spans="1:166" s="393" customFormat="1" ht="22" customHeight="1">
      <c r="A196" s="375">
        <v>191</v>
      </c>
      <c r="B196" s="376" t="str">
        <f>IF('Marks Entry'!B198="","",VALUE('Marks Entry'!B198))</f>
        <v/>
      </c>
      <c r="C196" s="377" t="str">
        <f>IF('Marks Entry'!C198="","",'Marks Entry'!C198)</f>
        <v/>
      </c>
      <c r="D196" s="378" t="str">
        <f>IF('Marks Entry'!D198="","",'Marks Entry'!D198)</f>
        <v/>
      </c>
      <c r="E196" s="379" t="str">
        <f>IF('Marks Entry'!E198="","",'Marks Entry'!E198)</f>
        <v/>
      </c>
      <c r="F196" s="379" t="str">
        <f>IF('Marks Entry'!F198="","",'Marks Entry'!F198)</f>
        <v/>
      </c>
      <c r="G196" s="379" t="str">
        <f>IF('Marks Entry'!G198="","",'Marks Entry'!G198)</f>
        <v/>
      </c>
      <c r="H196" s="356" t="str">
        <f>IF('Marks Entry'!H198="","",'Marks Entry'!H198)</f>
        <v/>
      </c>
      <c r="I196" s="356" t="str">
        <f>IF('Marks Entry'!I198="","",'Marks Entry'!I198)</f>
        <v/>
      </c>
      <c r="J196" s="356" t="str">
        <f>IF('Marks Entry'!J198="","",'Marks Entry'!J198)</f>
        <v/>
      </c>
      <c r="K196" s="356" t="str">
        <f>IF('Marks Entry'!K198="","",'Marks Entry'!K198)</f>
        <v/>
      </c>
      <c r="L196" s="356" t="str">
        <f>IF('Marks Entry'!L198="","",'Marks Entry'!L198)</f>
        <v/>
      </c>
      <c r="M196" s="357" t="str">
        <f t="shared" si="254"/>
        <v/>
      </c>
      <c r="N196" s="380" t="str">
        <f t="shared" si="255"/>
        <v/>
      </c>
      <c r="O196" s="356" t="str">
        <f>IF('Marks Entry'!M198="","",'Marks Entry'!M198)</f>
        <v/>
      </c>
      <c r="P196" s="380" t="str">
        <f t="shared" si="256"/>
        <v/>
      </c>
      <c r="Q196" s="377" t="str">
        <f>IF(AND($B196="NSO",$E196="",O196=""),"",IF(AND('Marks Entry'!N198="AB"),"AB",IF(AND('Marks Entry'!N198="ML"),"RE",IF('Marks Entry'!N198="","",ROUNDUP('Marks Entry'!N198*30/100,0)))))</f>
        <v/>
      </c>
      <c r="R196" s="381" t="str">
        <f t="shared" si="257"/>
        <v/>
      </c>
      <c r="S196" s="361">
        <f t="shared" si="258"/>
        <v>0</v>
      </c>
      <c r="T196" s="361">
        <f t="shared" si="259"/>
        <v>0</v>
      </c>
      <c r="U196" s="362" t="str">
        <f t="shared" si="260"/>
        <v/>
      </c>
      <c r="V196" s="361" t="str">
        <f t="shared" si="261"/>
        <v/>
      </c>
      <c r="W196" s="361" t="str">
        <f t="shared" si="262"/>
        <v/>
      </c>
      <c r="X196" s="361" t="str">
        <f t="shared" si="263"/>
        <v/>
      </c>
      <c r="Y196" s="356" t="str">
        <f>IF('Marks Entry'!O198="","",'Marks Entry'!O198)</f>
        <v/>
      </c>
      <c r="Z196" s="356" t="str">
        <f>IF('Marks Entry'!P198="","",'Marks Entry'!P198)</f>
        <v/>
      </c>
      <c r="AA196" s="356" t="str">
        <f>IF('Marks Entry'!Q198="","",'Marks Entry'!Q198)</f>
        <v/>
      </c>
      <c r="AB196" s="357" t="str">
        <f t="shared" si="264"/>
        <v/>
      </c>
      <c r="AC196" s="380" t="str">
        <f t="shared" si="265"/>
        <v/>
      </c>
      <c r="AD196" s="356" t="str">
        <f>IF('Marks Entry'!R198="","",'Marks Entry'!R198)</f>
        <v/>
      </c>
      <c r="AE196" s="380" t="str">
        <f t="shared" si="266"/>
        <v/>
      </c>
      <c r="AF196" s="377" t="str">
        <f>IF(AND($B196="NSO",$E196=""),"",IF(AND('Marks Entry'!S198="AB"),"AB",IF(AND('Marks Entry'!S198="ML"),"RE",IF('Marks Entry'!S198="","",ROUNDUP('Marks Entry'!S198*30/100,0)))))</f>
        <v/>
      </c>
      <c r="AG196" s="381" t="str">
        <f t="shared" si="267"/>
        <v/>
      </c>
      <c r="AH196" s="361">
        <f t="shared" si="268"/>
        <v>0</v>
      </c>
      <c r="AI196" s="361">
        <f t="shared" si="269"/>
        <v>0</v>
      </c>
      <c r="AJ196" s="362" t="str">
        <f t="shared" si="270"/>
        <v/>
      </c>
      <c r="AK196" s="361" t="str">
        <f t="shared" si="271"/>
        <v/>
      </c>
      <c r="AL196" s="361" t="str">
        <f t="shared" si="272"/>
        <v/>
      </c>
      <c r="AM196" s="361" t="str">
        <f t="shared" si="273"/>
        <v/>
      </c>
      <c r="AN196" s="363" t="str">
        <f>IF('Marks Entry'!T198="","",'Marks Entry'!T198)</f>
        <v/>
      </c>
      <c r="AO196" s="356" t="str">
        <f>IF('Marks Entry'!V198="","",'Marks Entry'!V198)</f>
        <v/>
      </c>
      <c r="AP196" s="356" t="str">
        <f>IF('Marks Entry'!W198="","",'Marks Entry'!W198)</f>
        <v/>
      </c>
      <c r="AQ196" s="356" t="str">
        <f>IF('Marks Entry'!X198="","",'Marks Entry'!X198)</f>
        <v/>
      </c>
      <c r="AR196" s="357" t="str">
        <f t="shared" si="274"/>
        <v/>
      </c>
      <c r="AS196" s="380" t="str">
        <f t="shared" si="275"/>
        <v/>
      </c>
      <c r="AT196" s="356" t="str">
        <f>IF('Marks Entry'!Y198="","",'Marks Entry'!Y198)</f>
        <v/>
      </c>
      <c r="AU196" s="356" t="str">
        <f>IF('Marks Entry'!Z198="","",'Marks Entry'!Z198)</f>
        <v/>
      </c>
      <c r="AV196" s="356" t="str">
        <f t="shared" si="276"/>
        <v/>
      </c>
      <c r="AW196" s="380" t="str">
        <f t="shared" si="277"/>
        <v/>
      </c>
      <c r="AX196" s="377" t="str">
        <f>IF(AND($B196="NSO",$E196=""),"",IF(AND('Marks Entry'!AA198="AB",'Marks Entry'!AB198="AB"),"AB",IF(AND('Marks Entry'!AA198="ML",'Marks Entry'!AB198="ML"),"RE",IF('Marks Entry'!AA198="","",ROUNDUP(('Marks Entry'!AA198+'Marks Entry'!AB198)*30/100,0)))))</f>
        <v/>
      </c>
      <c r="AY196" s="381" t="str">
        <f t="shared" si="278"/>
        <v/>
      </c>
      <c r="AZ196" s="361">
        <f t="shared" si="279"/>
        <v>0</v>
      </c>
      <c r="BA196" s="361">
        <f t="shared" si="280"/>
        <v>0</v>
      </c>
      <c r="BB196" s="362" t="str">
        <f t="shared" si="281"/>
        <v/>
      </c>
      <c r="BC196" s="361" t="str">
        <f t="shared" si="282"/>
        <v/>
      </c>
      <c r="BD196" s="361" t="str">
        <f t="shared" si="283"/>
        <v/>
      </c>
      <c r="BE196" s="361" t="str">
        <f t="shared" si="284"/>
        <v/>
      </c>
      <c r="BF196" s="363" t="str">
        <f>IF('Marks Entry'!AC198="","",'Marks Entry'!AC198)</f>
        <v/>
      </c>
      <c r="BG196" s="356" t="str">
        <f>IF('Marks Entry'!AE198="","",'Marks Entry'!AE198)</f>
        <v/>
      </c>
      <c r="BH196" s="356" t="str">
        <f>IF('Marks Entry'!AF198="","",'Marks Entry'!AF198)</f>
        <v/>
      </c>
      <c r="BI196" s="356" t="str">
        <f>IF('Marks Entry'!AG198="","",'Marks Entry'!AG198)</f>
        <v/>
      </c>
      <c r="BJ196" s="357" t="str">
        <f t="shared" si="285"/>
        <v/>
      </c>
      <c r="BK196" s="380" t="str">
        <f t="shared" si="286"/>
        <v/>
      </c>
      <c r="BL196" s="356" t="str">
        <f>IF('Marks Entry'!AH198="","",'Marks Entry'!AH198)</f>
        <v/>
      </c>
      <c r="BM196" s="356" t="str">
        <f>IF('Marks Entry'!AI198="","",'Marks Entry'!AI198)</f>
        <v/>
      </c>
      <c r="BN196" s="356" t="str">
        <f t="shared" si="287"/>
        <v/>
      </c>
      <c r="BO196" s="380" t="str">
        <f t="shared" si="288"/>
        <v/>
      </c>
      <c r="BP196" s="377" t="str">
        <f>IF(AND($B196="NSO",$E196=""),"",IF(AND('Marks Entry'!AJ198="AB",'Marks Entry'!AK198="AB"),"AB",IF(AND('Marks Entry'!AJ198="ML",'Marks Entry'!AK198="ML"),"RE",IF('Marks Entry'!AJ198="","",ROUNDUP(('Marks Entry'!AJ198+'Marks Entry'!AK198)*30/100,0)))))</f>
        <v/>
      </c>
      <c r="BQ196" s="381" t="str">
        <f t="shared" si="289"/>
        <v/>
      </c>
      <c r="BR196" s="361">
        <f t="shared" si="290"/>
        <v>0</v>
      </c>
      <c r="BS196" s="361">
        <f t="shared" si="291"/>
        <v>0</v>
      </c>
      <c r="BT196" s="362" t="str">
        <f t="shared" si="292"/>
        <v/>
      </c>
      <c r="BU196" s="361" t="str">
        <f t="shared" si="293"/>
        <v/>
      </c>
      <c r="BV196" s="361" t="str">
        <f t="shared" si="294"/>
        <v/>
      </c>
      <c r="BW196" s="361" t="str">
        <f t="shared" si="295"/>
        <v/>
      </c>
      <c r="BX196" s="363" t="str">
        <f>IF('Marks Entry'!AL198="","",'Marks Entry'!AL198)</f>
        <v/>
      </c>
      <c r="BY196" s="356" t="str">
        <f>IF('Marks Entry'!AN198="","",'Marks Entry'!AN198)</f>
        <v/>
      </c>
      <c r="BZ196" s="356" t="str">
        <f>IF('Marks Entry'!AO198="","",'Marks Entry'!AO198)</f>
        <v/>
      </c>
      <c r="CA196" s="356" t="str">
        <f>IF('Marks Entry'!AP198="","",'Marks Entry'!AP198)</f>
        <v/>
      </c>
      <c r="CB196" s="357" t="str">
        <f t="shared" si="296"/>
        <v/>
      </c>
      <c r="CC196" s="380" t="str">
        <f t="shared" si="297"/>
        <v/>
      </c>
      <c r="CD196" s="356" t="str">
        <f>IF('Marks Entry'!AQ198="","",'Marks Entry'!AQ198)</f>
        <v/>
      </c>
      <c r="CE196" s="356" t="str">
        <f>IF('Marks Entry'!AR198="","",'Marks Entry'!AR198)</f>
        <v/>
      </c>
      <c r="CF196" s="356" t="str">
        <f t="shared" si="298"/>
        <v/>
      </c>
      <c r="CG196" s="380" t="str">
        <f t="shared" si="299"/>
        <v/>
      </c>
      <c r="CH196" s="377" t="str">
        <f>IF(AND($B196="NSO",$E196=""),"",IF(AND('Marks Entry'!AS198="AB",'Marks Entry'!AT198="AB"),"AB",IF(AND('Marks Entry'!AS198="ML",'Marks Entry'!AT198="ML"),"RE",IF('Marks Entry'!AS198="","",ROUNDUP(('Marks Entry'!AS198+'Marks Entry'!AT198)*30/100,0)))))</f>
        <v/>
      </c>
      <c r="CI196" s="381" t="str">
        <f t="shared" si="300"/>
        <v/>
      </c>
      <c r="CJ196" s="361">
        <f t="shared" si="301"/>
        <v>0</v>
      </c>
      <c r="CK196" s="361">
        <f t="shared" si="302"/>
        <v>0</v>
      </c>
      <c r="CL196" s="362" t="str">
        <f t="shared" si="303"/>
        <v/>
      </c>
      <c r="CM196" s="361" t="str">
        <f t="shared" si="304"/>
        <v/>
      </c>
      <c r="CN196" s="361" t="str">
        <f t="shared" si="305"/>
        <v/>
      </c>
      <c r="CO196" s="361" t="str">
        <f t="shared" si="306"/>
        <v/>
      </c>
      <c r="CP196" s="363" t="str">
        <f>IF('Marks Entry'!AU198="","",'Marks Entry'!AU198)</f>
        <v/>
      </c>
      <c r="CQ196" s="356" t="str">
        <f>IF('Marks Entry'!AW198="","",'Marks Entry'!AW198)</f>
        <v/>
      </c>
      <c r="CR196" s="356" t="str">
        <f>IF('Marks Entry'!AX198="","",'Marks Entry'!AX198)</f>
        <v/>
      </c>
      <c r="CS196" s="356" t="str">
        <f>IF('Marks Entry'!AY198="","",'Marks Entry'!AY198)</f>
        <v/>
      </c>
      <c r="CT196" s="357" t="str">
        <f t="shared" si="307"/>
        <v/>
      </c>
      <c r="CU196" s="380" t="str">
        <f t="shared" si="308"/>
        <v/>
      </c>
      <c r="CV196" s="356" t="str">
        <f>IF('Marks Entry'!AZ198="","",'Marks Entry'!AZ198)</f>
        <v/>
      </c>
      <c r="CW196" s="356" t="str">
        <f>IF('Marks Entry'!BA198="","",'Marks Entry'!BA198)</f>
        <v/>
      </c>
      <c r="CX196" s="356" t="str">
        <f t="shared" si="309"/>
        <v/>
      </c>
      <c r="CY196" s="380" t="str">
        <f t="shared" si="310"/>
        <v/>
      </c>
      <c r="CZ196" s="377" t="str">
        <f>IF(AND($B196="NSO",$E196=""),"",IF(AND('Marks Entry'!BB198="AB",'Marks Entry'!BC198="AB"),"AB",IF(AND('Marks Entry'!BB198="ML",'Marks Entry'!BC198="ML"),"RE",IF('Marks Entry'!BB198="","",ROUNDUP(('Marks Entry'!BB198+'Marks Entry'!BC198)*30/100,0)))))</f>
        <v/>
      </c>
      <c r="DA196" s="381" t="str">
        <f t="shared" si="311"/>
        <v/>
      </c>
      <c r="DB196" s="361">
        <f t="shared" si="312"/>
        <v>0</v>
      </c>
      <c r="DC196" s="361">
        <f t="shared" si="313"/>
        <v>0</v>
      </c>
      <c r="DD196" s="362" t="str">
        <f t="shared" si="314"/>
        <v/>
      </c>
      <c r="DE196" s="361" t="str">
        <f t="shared" si="315"/>
        <v/>
      </c>
      <c r="DF196" s="361" t="str">
        <f t="shared" si="316"/>
        <v/>
      </c>
      <c r="DG196" s="361" t="str">
        <f t="shared" si="317"/>
        <v/>
      </c>
      <c r="DH196" s="361">
        <f t="shared" si="318"/>
        <v>0</v>
      </c>
      <c r="DI196" s="382" t="str">
        <f t="shared" si="319"/>
        <v/>
      </c>
      <c r="DJ196" s="382" t="str">
        <f t="shared" si="320"/>
        <v/>
      </c>
      <c r="DK196" s="382" t="str">
        <f t="shared" si="321"/>
        <v/>
      </c>
      <c r="DL196" s="382" t="str">
        <f t="shared" si="322"/>
        <v/>
      </c>
      <c r="DM196" s="382" t="str">
        <f t="shared" si="323"/>
        <v/>
      </c>
      <c r="DN196" s="382" t="str">
        <f t="shared" si="324"/>
        <v/>
      </c>
      <c r="DO196" s="365">
        <f t="shared" si="325"/>
        <v>0</v>
      </c>
      <c r="DP196" s="365">
        <f t="shared" si="326"/>
        <v>0</v>
      </c>
      <c r="DQ196" s="365">
        <f t="shared" si="327"/>
        <v>0</v>
      </c>
      <c r="DR196" s="365">
        <f t="shared" si="328"/>
        <v>0</v>
      </c>
      <c r="DS196" s="365">
        <f t="shared" si="329"/>
        <v>0</v>
      </c>
      <c r="DT196" s="383" t="str">
        <f t="shared" si="330"/>
        <v/>
      </c>
      <c r="DU196" s="482" t="str">
        <f>IF('Marks Entry'!BD198="","",'Marks Entry'!BD198)</f>
        <v/>
      </c>
      <c r="DV196" s="482" t="str">
        <f>IF('Marks Entry'!BE198="","",'Marks Entry'!BE198)</f>
        <v/>
      </c>
      <c r="DW196" s="482" t="str">
        <f>IF('Marks Entry'!BF198="","",'Marks Entry'!BF198)</f>
        <v/>
      </c>
      <c r="DX196" s="384" t="str">
        <f t="shared" si="331"/>
        <v/>
      </c>
      <c r="DY196" s="356" t="str">
        <f t="shared" si="332"/>
        <v/>
      </c>
      <c r="DZ196" s="385" t="str">
        <f t="shared" si="333"/>
        <v/>
      </c>
      <c r="EA196" s="356" t="str">
        <f t="shared" si="334"/>
        <v/>
      </c>
      <c r="EB196" s="385" t="str">
        <f t="shared" si="335"/>
        <v/>
      </c>
      <c r="EC196" s="356" t="str">
        <f t="shared" si="336"/>
        <v/>
      </c>
      <c r="ED196" s="356" t="str">
        <f t="shared" si="337"/>
        <v/>
      </c>
      <c r="EE196" s="356" t="str">
        <f t="shared" si="338"/>
        <v/>
      </c>
      <c r="EF196" s="386" t="str">
        <f t="shared" si="339"/>
        <v/>
      </c>
      <c r="EG196" s="385" t="str">
        <f t="shared" si="340"/>
        <v/>
      </c>
      <c r="EH196" s="356" t="str">
        <f t="shared" si="341"/>
        <v/>
      </c>
      <c r="EI196" s="356" t="str">
        <f t="shared" si="342"/>
        <v/>
      </c>
      <c r="EJ196" s="356" t="str">
        <f t="shared" si="343"/>
        <v/>
      </c>
      <c r="EK196" s="356" t="str">
        <f t="shared" si="344"/>
        <v/>
      </c>
      <c r="EL196" s="385" t="str">
        <f t="shared" si="345"/>
        <v/>
      </c>
      <c r="EM196" s="356" t="str">
        <f t="shared" si="346"/>
        <v/>
      </c>
      <c r="EN196" s="356" t="str">
        <f t="shared" si="347"/>
        <v/>
      </c>
      <c r="EO196" s="356" t="str">
        <f t="shared" si="348"/>
        <v/>
      </c>
      <c r="EP196" s="356" t="str">
        <f t="shared" si="349"/>
        <v/>
      </c>
      <c r="EQ196" s="385" t="str">
        <f t="shared" si="350"/>
        <v/>
      </c>
      <c r="ER196" s="356" t="str">
        <f t="shared" si="351"/>
        <v/>
      </c>
      <c r="ES196" s="356" t="str">
        <f t="shared" si="352"/>
        <v/>
      </c>
      <c r="ET196" s="356" t="str">
        <f t="shared" si="353"/>
        <v/>
      </c>
      <c r="EU196" s="356" t="str">
        <f t="shared" si="354"/>
        <v/>
      </c>
      <c r="EV196" s="385" t="str">
        <f t="shared" si="355"/>
        <v/>
      </c>
      <c r="EW196" s="385" t="str">
        <f t="shared" si="356"/>
        <v/>
      </c>
      <c r="EX196" s="387" t="str">
        <f>IF('Student DATA Entry'!I193="","",'Student DATA Entry'!I193)</f>
        <v/>
      </c>
      <c r="EY196" s="388" t="str">
        <f>IF('Student DATA Entry'!J193="","",'Student DATA Entry'!J193)</f>
        <v/>
      </c>
      <c r="EZ196" s="373" t="str">
        <f t="shared" si="357"/>
        <v xml:space="preserve">      </v>
      </c>
      <c r="FA196" s="373" t="str">
        <f t="shared" si="358"/>
        <v xml:space="preserve">      </v>
      </c>
      <c r="FB196" s="373" t="str">
        <f t="shared" si="359"/>
        <v xml:space="preserve">      </v>
      </c>
      <c r="FC196" s="373" t="str">
        <f t="shared" si="360"/>
        <v xml:space="preserve">              </v>
      </c>
      <c r="FD196" s="373" t="str">
        <f t="shared" si="361"/>
        <v xml:space="preserve"> </v>
      </c>
      <c r="FE196" s="484" t="str">
        <f t="shared" si="362"/>
        <v/>
      </c>
      <c r="FF196" s="390" t="str">
        <f t="shared" si="363"/>
        <v/>
      </c>
      <c r="FG196" s="483" t="str">
        <f t="shared" si="364"/>
        <v/>
      </c>
      <c r="FH196" s="392" t="str">
        <f t="shared" si="253"/>
        <v/>
      </c>
      <c r="FI196" s="482" t="str">
        <f t="shared" si="365"/>
        <v/>
      </c>
    </row>
    <row r="197" spans="1:166" s="393" customFormat="1" ht="22" customHeight="1">
      <c r="A197" s="375">
        <v>192</v>
      </c>
      <c r="B197" s="376" t="str">
        <f>IF('Marks Entry'!B199="","",VALUE('Marks Entry'!B199))</f>
        <v/>
      </c>
      <c r="C197" s="377" t="str">
        <f>IF('Marks Entry'!C199="","",'Marks Entry'!C199)</f>
        <v/>
      </c>
      <c r="D197" s="378" t="str">
        <f>IF('Marks Entry'!D199="","",'Marks Entry'!D199)</f>
        <v/>
      </c>
      <c r="E197" s="379" t="str">
        <f>IF('Marks Entry'!E199="","",'Marks Entry'!E199)</f>
        <v/>
      </c>
      <c r="F197" s="379" t="str">
        <f>IF('Marks Entry'!F199="","",'Marks Entry'!F199)</f>
        <v/>
      </c>
      <c r="G197" s="379" t="str">
        <f>IF('Marks Entry'!G199="","",'Marks Entry'!G199)</f>
        <v/>
      </c>
      <c r="H197" s="356" t="str">
        <f>IF('Marks Entry'!H199="","",'Marks Entry'!H199)</f>
        <v/>
      </c>
      <c r="I197" s="356" t="str">
        <f>IF('Marks Entry'!I199="","",'Marks Entry'!I199)</f>
        <v/>
      </c>
      <c r="J197" s="356" t="str">
        <f>IF('Marks Entry'!J199="","",'Marks Entry'!J199)</f>
        <v/>
      </c>
      <c r="K197" s="356" t="str">
        <f>IF('Marks Entry'!K199="","",'Marks Entry'!K199)</f>
        <v/>
      </c>
      <c r="L197" s="356" t="str">
        <f>IF('Marks Entry'!L199="","",'Marks Entry'!L199)</f>
        <v/>
      </c>
      <c r="M197" s="357" t="str">
        <f t="shared" si="254"/>
        <v/>
      </c>
      <c r="N197" s="380" t="str">
        <f t="shared" si="255"/>
        <v/>
      </c>
      <c r="O197" s="356" t="str">
        <f>IF('Marks Entry'!M199="","",'Marks Entry'!M199)</f>
        <v/>
      </c>
      <c r="P197" s="380" t="str">
        <f t="shared" si="256"/>
        <v/>
      </c>
      <c r="Q197" s="377" t="str">
        <f>IF(AND($B197="NSO",$E197="",O197=""),"",IF(AND('Marks Entry'!N199="AB"),"AB",IF(AND('Marks Entry'!N199="ML"),"RE",IF('Marks Entry'!N199="","",ROUNDUP('Marks Entry'!N199*30/100,0)))))</f>
        <v/>
      </c>
      <c r="R197" s="381" t="str">
        <f t="shared" si="257"/>
        <v/>
      </c>
      <c r="S197" s="361">
        <f t="shared" si="258"/>
        <v>0</v>
      </c>
      <c r="T197" s="361">
        <f t="shared" si="259"/>
        <v>0</v>
      </c>
      <c r="U197" s="362" t="str">
        <f t="shared" si="260"/>
        <v/>
      </c>
      <c r="V197" s="361" t="str">
        <f t="shared" si="261"/>
        <v/>
      </c>
      <c r="W197" s="361" t="str">
        <f t="shared" si="262"/>
        <v/>
      </c>
      <c r="X197" s="361" t="str">
        <f t="shared" si="263"/>
        <v/>
      </c>
      <c r="Y197" s="356" t="str">
        <f>IF('Marks Entry'!O199="","",'Marks Entry'!O199)</f>
        <v/>
      </c>
      <c r="Z197" s="356" t="str">
        <f>IF('Marks Entry'!P199="","",'Marks Entry'!P199)</f>
        <v/>
      </c>
      <c r="AA197" s="356" t="str">
        <f>IF('Marks Entry'!Q199="","",'Marks Entry'!Q199)</f>
        <v/>
      </c>
      <c r="AB197" s="357" t="str">
        <f t="shared" si="264"/>
        <v/>
      </c>
      <c r="AC197" s="380" t="str">
        <f t="shared" si="265"/>
        <v/>
      </c>
      <c r="AD197" s="356" t="str">
        <f>IF('Marks Entry'!R199="","",'Marks Entry'!R199)</f>
        <v/>
      </c>
      <c r="AE197" s="380" t="str">
        <f t="shared" si="266"/>
        <v/>
      </c>
      <c r="AF197" s="377" t="str">
        <f>IF(AND($B197="NSO",$E197=""),"",IF(AND('Marks Entry'!S199="AB"),"AB",IF(AND('Marks Entry'!S199="ML"),"RE",IF('Marks Entry'!S199="","",ROUNDUP('Marks Entry'!S199*30/100,0)))))</f>
        <v/>
      </c>
      <c r="AG197" s="381" t="str">
        <f t="shared" si="267"/>
        <v/>
      </c>
      <c r="AH197" s="361">
        <f t="shared" si="268"/>
        <v>0</v>
      </c>
      <c r="AI197" s="361">
        <f t="shared" si="269"/>
        <v>0</v>
      </c>
      <c r="AJ197" s="362" t="str">
        <f t="shared" si="270"/>
        <v/>
      </c>
      <c r="AK197" s="361" t="str">
        <f t="shared" si="271"/>
        <v/>
      </c>
      <c r="AL197" s="361" t="str">
        <f t="shared" si="272"/>
        <v/>
      </c>
      <c r="AM197" s="361" t="str">
        <f t="shared" si="273"/>
        <v/>
      </c>
      <c r="AN197" s="363" t="str">
        <f>IF('Marks Entry'!T199="","",'Marks Entry'!T199)</f>
        <v/>
      </c>
      <c r="AO197" s="356" t="str">
        <f>IF('Marks Entry'!V199="","",'Marks Entry'!V199)</f>
        <v/>
      </c>
      <c r="AP197" s="356" t="str">
        <f>IF('Marks Entry'!W199="","",'Marks Entry'!W199)</f>
        <v/>
      </c>
      <c r="AQ197" s="356" t="str">
        <f>IF('Marks Entry'!X199="","",'Marks Entry'!X199)</f>
        <v/>
      </c>
      <c r="AR197" s="357" t="str">
        <f t="shared" si="274"/>
        <v/>
      </c>
      <c r="AS197" s="380" t="str">
        <f t="shared" si="275"/>
        <v/>
      </c>
      <c r="AT197" s="356" t="str">
        <f>IF('Marks Entry'!Y199="","",'Marks Entry'!Y199)</f>
        <v/>
      </c>
      <c r="AU197" s="356" t="str">
        <f>IF('Marks Entry'!Z199="","",'Marks Entry'!Z199)</f>
        <v/>
      </c>
      <c r="AV197" s="356" t="str">
        <f t="shared" si="276"/>
        <v/>
      </c>
      <c r="AW197" s="380" t="str">
        <f t="shared" si="277"/>
        <v/>
      </c>
      <c r="AX197" s="377" t="str">
        <f>IF(AND($B197="NSO",$E197=""),"",IF(AND('Marks Entry'!AA199="AB",'Marks Entry'!AB199="AB"),"AB",IF(AND('Marks Entry'!AA199="ML",'Marks Entry'!AB199="ML"),"RE",IF('Marks Entry'!AA199="","",ROUNDUP(('Marks Entry'!AA199+'Marks Entry'!AB199)*30/100,0)))))</f>
        <v/>
      </c>
      <c r="AY197" s="381" t="str">
        <f t="shared" si="278"/>
        <v/>
      </c>
      <c r="AZ197" s="361">
        <f t="shared" si="279"/>
        <v>0</v>
      </c>
      <c r="BA197" s="361">
        <f t="shared" si="280"/>
        <v>0</v>
      </c>
      <c r="BB197" s="362" t="str">
        <f t="shared" si="281"/>
        <v/>
      </c>
      <c r="BC197" s="361" t="str">
        <f t="shared" si="282"/>
        <v/>
      </c>
      <c r="BD197" s="361" t="str">
        <f t="shared" si="283"/>
        <v/>
      </c>
      <c r="BE197" s="361" t="str">
        <f t="shared" si="284"/>
        <v/>
      </c>
      <c r="BF197" s="363" t="str">
        <f>IF('Marks Entry'!AC199="","",'Marks Entry'!AC199)</f>
        <v/>
      </c>
      <c r="BG197" s="356" t="str">
        <f>IF('Marks Entry'!AE199="","",'Marks Entry'!AE199)</f>
        <v/>
      </c>
      <c r="BH197" s="356" t="str">
        <f>IF('Marks Entry'!AF199="","",'Marks Entry'!AF199)</f>
        <v/>
      </c>
      <c r="BI197" s="356" t="str">
        <f>IF('Marks Entry'!AG199="","",'Marks Entry'!AG199)</f>
        <v/>
      </c>
      <c r="BJ197" s="357" t="str">
        <f t="shared" si="285"/>
        <v/>
      </c>
      <c r="BK197" s="380" t="str">
        <f t="shared" si="286"/>
        <v/>
      </c>
      <c r="BL197" s="356" t="str">
        <f>IF('Marks Entry'!AH199="","",'Marks Entry'!AH199)</f>
        <v/>
      </c>
      <c r="BM197" s="356" t="str">
        <f>IF('Marks Entry'!AI199="","",'Marks Entry'!AI199)</f>
        <v/>
      </c>
      <c r="BN197" s="356" t="str">
        <f t="shared" si="287"/>
        <v/>
      </c>
      <c r="BO197" s="380" t="str">
        <f t="shared" si="288"/>
        <v/>
      </c>
      <c r="BP197" s="377" t="str">
        <f>IF(AND($B197="NSO",$E197=""),"",IF(AND('Marks Entry'!AJ199="AB",'Marks Entry'!AK199="AB"),"AB",IF(AND('Marks Entry'!AJ199="ML",'Marks Entry'!AK199="ML"),"RE",IF('Marks Entry'!AJ199="","",ROUNDUP(('Marks Entry'!AJ199+'Marks Entry'!AK199)*30/100,0)))))</f>
        <v/>
      </c>
      <c r="BQ197" s="381" t="str">
        <f t="shared" si="289"/>
        <v/>
      </c>
      <c r="BR197" s="361">
        <f t="shared" si="290"/>
        <v>0</v>
      </c>
      <c r="BS197" s="361">
        <f t="shared" si="291"/>
        <v>0</v>
      </c>
      <c r="BT197" s="362" t="str">
        <f t="shared" si="292"/>
        <v/>
      </c>
      <c r="BU197" s="361" t="str">
        <f t="shared" si="293"/>
        <v/>
      </c>
      <c r="BV197" s="361" t="str">
        <f t="shared" si="294"/>
        <v/>
      </c>
      <c r="BW197" s="361" t="str">
        <f t="shared" si="295"/>
        <v/>
      </c>
      <c r="BX197" s="363" t="str">
        <f>IF('Marks Entry'!AL199="","",'Marks Entry'!AL199)</f>
        <v/>
      </c>
      <c r="BY197" s="356" t="str">
        <f>IF('Marks Entry'!AN199="","",'Marks Entry'!AN199)</f>
        <v/>
      </c>
      <c r="BZ197" s="356" t="str">
        <f>IF('Marks Entry'!AO199="","",'Marks Entry'!AO199)</f>
        <v/>
      </c>
      <c r="CA197" s="356" t="str">
        <f>IF('Marks Entry'!AP199="","",'Marks Entry'!AP199)</f>
        <v/>
      </c>
      <c r="CB197" s="357" t="str">
        <f t="shared" si="296"/>
        <v/>
      </c>
      <c r="CC197" s="380" t="str">
        <f t="shared" si="297"/>
        <v/>
      </c>
      <c r="CD197" s="356" t="str">
        <f>IF('Marks Entry'!AQ199="","",'Marks Entry'!AQ199)</f>
        <v/>
      </c>
      <c r="CE197" s="356" t="str">
        <f>IF('Marks Entry'!AR199="","",'Marks Entry'!AR199)</f>
        <v/>
      </c>
      <c r="CF197" s="356" t="str">
        <f t="shared" si="298"/>
        <v/>
      </c>
      <c r="CG197" s="380" t="str">
        <f t="shared" si="299"/>
        <v/>
      </c>
      <c r="CH197" s="377" t="str">
        <f>IF(AND($B197="NSO",$E197=""),"",IF(AND('Marks Entry'!AS199="AB",'Marks Entry'!AT199="AB"),"AB",IF(AND('Marks Entry'!AS199="ML",'Marks Entry'!AT199="ML"),"RE",IF('Marks Entry'!AS199="","",ROUNDUP(('Marks Entry'!AS199+'Marks Entry'!AT199)*30/100,0)))))</f>
        <v/>
      </c>
      <c r="CI197" s="381" t="str">
        <f t="shared" si="300"/>
        <v/>
      </c>
      <c r="CJ197" s="361">
        <f t="shared" si="301"/>
        <v>0</v>
      </c>
      <c r="CK197" s="361">
        <f t="shared" si="302"/>
        <v>0</v>
      </c>
      <c r="CL197" s="362" t="str">
        <f t="shared" si="303"/>
        <v/>
      </c>
      <c r="CM197" s="361" t="str">
        <f t="shared" si="304"/>
        <v/>
      </c>
      <c r="CN197" s="361" t="str">
        <f t="shared" si="305"/>
        <v/>
      </c>
      <c r="CO197" s="361" t="str">
        <f t="shared" si="306"/>
        <v/>
      </c>
      <c r="CP197" s="363" t="str">
        <f>IF('Marks Entry'!AU199="","",'Marks Entry'!AU199)</f>
        <v/>
      </c>
      <c r="CQ197" s="356" t="str">
        <f>IF('Marks Entry'!AW199="","",'Marks Entry'!AW199)</f>
        <v/>
      </c>
      <c r="CR197" s="356" t="str">
        <f>IF('Marks Entry'!AX199="","",'Marks Entry'!AX199)</f>
        <v/>
      </c>
      <c r="CS197" s="356" t="str">
        <f>IF('Marks Entry'!AY199="","",'Marks Entry'!AY199)</f>
        <v/>
      </c>
      <c r="CT197" s="357" t="str">
        <f t="shared" si="307"/>
        <v/>
      </c>
      <c r="CU197" s="380" t="str">
        <f t="shared" si="308"/>
        <v/>
      </c>
      <c r="CV197" s="356" t="str">
        <f>IF('Marks Entry'!AZ199="","",'Marks Entry'!AZ199)</f>
        <v/>
      </c>
      <c r="CW197" s="356" t="str">
        <f>IF('Marks Entry'!BA199="","",'Marks Entry'!BA199)</f>
        <v/>
      </c>
      <c r="CX197" s="356" t="str">
        <f t="shared" si="309"/>
        <v/>
      </c>
      <c r="CY197" s="380" t="str">
        <f t="shared" si="310"/>
        <v/>
      </c>
      <c r="CZ197" s="377" t="str">
        <f>IF(AND($B197="NSO",$E197=""),"",IF(AND('Marks Entry'!BB199="AB",'Marks Entry'!BC199="AB"),"AB",IF(AND('Marks Entry'!BB199="ML",'Marks Entry'!BC199="ML"),"RE",IF('Marks Entry'!BB199="","",ROUNDUP(('Marks Entry'!BB199+'Marks Entry'!BC199)*30/100,0)))))</f>
        <v/>
      </c>
      <c r="DA197" s="381" t="str">
        <f t="shared" si="311"/>
        <v/>
      </c>
      <c r="DB197" s="361">
        <f t="shared" si="312"/>
        <v>0</v>
      </c>
      <c r="DC197" s="361">
        <f t="shared" si="313"/>
        <v>0</v>
      </c>
      <c r="DD197" s="362" t="str">
        <f t="shared" si="314"/>
        <v/>
      </c>
      <c r="DE197" s="361" t="str">
        <f t="shared" si="315"/>
        <v/>
      </c>
      <c r="DF197" s="361" t="str">
        <f t="shared" si="316"/>
        <v/>
      </c>
      <c r="DG197" s="361" t="str">
        <f t="shared" si="317"/>
        <v/>
      </c>
      <c r="DH197" s="361">
        <f t="shared" si="318"/>
        <v>0</v>
      </c>
      <c r="DI197" s="382" t="str">
        <f t="shared" si="319"/>
        <v/>
      </c>
      <c r="DJ197" s="382" t="str">
        <f t="shared" si="320"/>
        <v/>
      </c>
      <c r="DK197" s="382" t="str">
        <f t="shared" si="321"/>
        <v/>
      </c>
      <c r="DL197" s="382" t="str">
        <f t="shared" si="322"/>
        <v/>
      </c>
      <c r="DM197" s="382" t="str">
        <f t="shared" si="323"/>
        <v/>
      </c>
      <c r="DN197" s="382" t="str">
        <f t="shared" si="324"/>
        <v/>
      </c>
      <c r="DO197" s="365">
        <f t="shared" si="325"/>
        <v>0</v>
      </c>
      <c r="DP197" s="365">
        <f t="shared" si="326"/>
        <v>0</v>
      </c>
      <c r="DQ197" s="365">
        <f t="shared" si="327"/>
        <v>0</v>
      </c>
      <c r="DR197" s="365">
        <f t="shared" si="328"/>
        <v>0</v>
      </c>
      <c r="DS197" s="365">
        <f t="shared" si="329"/>
        <v>0</v>
      </c>
      <c r="DT197" s="383" t="str">
        <f t="shared" si="330"/>
        <v/>
      </c>
      <c r="DU197" s="482" t="str">
        <f>IF('Marks Entry'!BD199="","",'Marks Entry'!BD199)</f>
        <v/>
      </c>
      <c r="DV197" s="482" t="str">
        <f>IF('Marks Entry'!BE199="","",'Marks Entry'!BE199)</f>
        <v/>
      </c>
      <c r="DW197" s="482" t="str">
        <f>IF('Marks Entry'!BF199="","",'Marks Entry'!BF199)</f>
        <v/>
      </c>
      <c r="DX197" s="384" t="str">
        <f t="shared" si="331"/>
        <v/>
      </c>
      <c r="DY197" s="356" t="str">
        <f t="shared" si="332"/>
        <v/>
      </c>
      <c r="DZ197" s="385" t="str">
        <f t="shared" si="333"/>
        <v/>
      </c>
      <c r="EA197" s="356" t="str">
        <f t="shared" si="334"/>
        <v/>
      </c>
      <c r="EB197" s="385" t="str">
        <f t="shared" si="335"/>
        <v/>
      </c>
      <c r="EC197" s="356" t="str">
        <f t="shared" si="336"/>
        <v/>
      </c>
      <c r="ED197" s="356" t="str">
        <f t="shared" si="337"/>
        <v/>
      </c>
      <c r="EE197" s="356" t="str">
        <f t="shared" si="338"/>
        <v/>
      </c>
      <c r="EF197" s="386" t="str">
        <f t="shared" si="339"/>
        <v/>
      </c>
      <c r="EG197" s="385" t="str">
        <f t="shared" si="340"/>
        <v/>
      </c>
      <c r="EH197" s="356" t="str">
        <f t="shared" si="341"/>
        <v/>
      </c>
      <c r="EI197" s="356" t="str">
        <f t="shared" si="342"/>
        <v/>
      </c>
      <c r="EJ197" s="356" t="str">
        <f t="shared" si="343"/>
        <v/>
      </c>
      <c r="EK197" s="356" t="str">
        <f t="shared" si="344"/>
        <v/>
      </c>
      <c r="EL197" s="385" t="str">
        <f t="shared" si="345"/>
        <v/>
      </c>
      <c r="EM197" s="356" t="str">
        <f t="shared" si="346"/>
        <v/>
      </c>
      <c r="EN197" s="356" t="str">
        <f t="shared" si="347"/>
        <v/>
      </c>
      <c r="EO197" s="356" t="str">
        <f t="shared" si="348"/>
        <v/>
      </c>
      <c r="EP197" s="356" t="str">
        <f t="shared" si="349"/>
        <v/>
      </c>
      <c r="EQ197" s="385" t="str">
        <f t="shared" si="350"/>
        <v/>
      </c>
      <c r="ER197" s="356" t="str">
        <f t="shared" si="351"/>
        <v/>
      </c>
      <c r="ES197" s="356" t="str">
        <f t="shared" si="352"/>
        <v/>
      </c>
      <c r="ET197" s="356" t="str">
        <f t="shared" si="353"/>
        <v/>
      </c>
      <c r="EU197" s="356" t="str">
        <f t="shared" si="354"/>
        <v/>
      </c>
      <c r="EV197" s="385" t="str">
        <f t="shared" si="355"/>
        <v/>
      </c>
      <c r="EW197" s="385" t="str">
        <f t="shared" si="356"/>
        <v/>
      </c>
      <c r="EX197" s="387" t="str">
        <f>IF('Student DATA Entry'!I194="","",'Student DATA Entry'!I194)</f>
        <v/>
      </c>
      <c r="EY197" s="388" t="str">
        <f>IF('Student DATA Entry'!J194="","",'Student DATA Entry'!J194)</f>
        <v/>
      </c>
      <c r="EZ197" s="373" t="str">
        <f t="shared" si="357"/>
        <v xml:space="preserve">      </v>
      </c>
      <c r="FA197" s="373" t="str">
        <f t="shared" si="358"/>
        <v xml:space="preserve">      </v>
      </c>
      <c r="FB197" s="373" t="str">
        <f t="shared" si="359"/>
        <v xml:space="preserve">      </v>
      </c>
      <c r="FC197" s="373" t="str">
        <f t="shared" si="360"/>
        <v xml:space="preserve">              </v>
      </c>
      <c r="FD197" s="373" t="str">
        <f t="shared" si="361"/>
        <v xml:space="preserve"> </v>
      </c>
      <c r="FE197" s="484" t="str">
        <f t="shared" si="362"/>
        <v/>
      </c>
      <c r="FF197" s="390" t="str">
        <f t="shared" si="363"/>
        <v/>
      </c>
      <c r="FG197" s="483" t="str">
        <f t="shared" si="364"/>
        <v/>
      </c>
      <c r="FH197" s="392" t="str">
        <f t="shared" si="253"/>
        <v/>
      </c>
      <c r="FI197" s="482" t="str">
        <f t="shared" si="365"/>
        <v/>
      </c>
    </row>
    <row r="198" spans="1:166" s="393" customFormat="1" ht="22" customHeight="1">
      <c r="A198" s="375">
        <v>193</v>
      </c>
      <c r="B198" s="376" t="str">
        <f>IF('Marks Entry'!B200="","",VALUE('Marks Entry'!B200))</f>
        <v/>
      </c>
      <c r="C198" s="377" t="str">
        <f>IF('Marks Entry'!C200="","",'Marks Entry'!C200)</f>
        <v/>
      </c>
      <c r="D198" s="378" t="str">
        <f>IF('Marks Entry'!D200="","",'Marks Entry'!D200)</f>
        <v/>
      </c>
      <c r="E198" s="379" t="str">
        <f>IF('Marks Entry'!E200="","",'Marks Entry'!E200)</f>
        <v/>
      </c>
      <c r="F198" s="379" t="str">
        <f>IF('Marks Entry'!F200="","",'Marks Entry'!F200)</f>
        <v/>
      </c>
      <c r="G198" s="379" t="str">
        <f>IF('Marks Entry'!G200="","",'Marks Entry'!G200)</f>
        <v/>
      </c>
      <c r="H198" s="356" t="str">
        <f>IF('Marks Entry'!H200="","",'Marks Entry'!H200)</f>
        <v/>
      </c>
      <c r="I198" s="356" t="str">
        <f>IF('Marks Entry'!I200="","",'Marks Entry'!I200)</f>
        <v/>
      </c>
      <c r="J198" s="356" t="str">
        <f>IF('Marks Entry'!J200="","",'Marks Entry'!J200)</f>
        <v/>
      </c>
      <c r="K198" s="356" t="str">
        <f>IF('Marks Entry'!K200="","",'Marks Entry'!K200)</f>
        <v/>
      </c>
      <c r="L198" s="356" t="str">
        <f>IF('Marks Entry'!L200="","",'Marks Entry'!L200)</f>
        <v/>
      </c>
      <c r="M198" s="357" t="str">
        <f t="shared" si="254"/>
        <v/>
      </c>
      <c r="N198" s="380" t="str">
        <f t="shared" si="255"/>
        <v/>
      </c>
      <c r="O198" s="356" t="str">
        <f>IF('Marks Entry'!M200="","",'Marks Entry'!M200)</f>
        <v/>
      </c>
      <c r="P198" s="380" t="str">
        <f t="shared" si="256"/>
        <v/>
      </c>
      <c r="Q198" s="377" t="str">
        <f>IF(AND($B198="NSO",$E198="",O198=""),"",IF(AND('Marks Entry'!N200="AB"),"AB",IF(AND('Marks Entry'!N200="ML"),"RE",IF('Marks Entry'!N200="","",ROUNDUP('Marks Entry'!N200*30/100,0)))))</f>
        <v/>
      </c>
      <c r="R198" s="381" t="str">
        <f t="shared" si="257"/>
        <v/>
      </c>
      <c r="S198" s="361">
        <f t="shared" si="258"/>
        <v>0</v>
      </c>
      <c r="T198" s="361">
        <f t="shared" si="259"/>
        <v>0</v>
      </c>
      <c r="U198" s="362" t="str">
        <f t="shared" si="260"/>
        <v/>
      </c>
      <c r="V198" s="361" t="str">
        <f t="shared" si="261"/>
        <v/>
      </c>
      <c r="W198" s="361" t="str">
        <f t="shared" si="262"/>
        <v/>
      </c>
      <c r="X198" s="361" t="str">
        <f t="shared" si="263"/>
        <v/>
      </c>
      <c r="Y198" s="356" t="str">
        <f>IF('Marks Entry'!O200="","",'Marks Entry'!O200)</f>
        <v/>
      </c>
      <c r="Z198" s="356" t="str">
        <f>IF('Marks Entry'!P200="","",'Marks Entry'!P200)</f>
        <v/>
      </c>
      <c r="AA198" s="356" t="str">
        <f>IF('Marks Entry'!Q200="","",'Marks Entry'!Q200)</f>
        <v/>
      </c>
      <c r="AB198" s="357" t="str">
        <f t="shared" si="264"/>
        <v/>
      </c>
      <c r="AC198" s="380" t="str">
        <f t="shared" si="265"/>
        <v/>
      </c>
      <c r="AD198" s="356" t="str">
        <f>IF('Marks Entry'!R200="","",'Marks Entry'!R200)</f>
        <v/>
      </c>
      <c r="AE198" s="380" t="str">
        <f t="shared" si="266"/>
        <v/>
      </c>
      <c r="AF198" s="377" t="str">
        <f>IF(AND($B198="NSO",$E198=""),"",IF(AND('Marks Entry'!S200="AB"),"AB",IF(AND('Marks Entry'!S200="ML"),"RE",IF('Marks Entry'!S200="","",ROUNDUP('Marks Entry'!S200*30/100,0)))))</f>
        <v/>
      </c>
      <c r="AG198" s="381" t="str">
        <f t="shared" si="267"/>
        <v/>
      </c>
      <c r="AH198" s="361">
        <f t="shared" si="268"/>
        <v>0</v>
      </c>
      <c r="AI198" s="361">
        <f t="shared" si="269"/>
        <v>0</v>
      </c>
      <c r="AJ198" s="362" t="str">
        <f t="shared" si="270"/>
        <v/>
      </c>
      <c r="AK198" s="361" t="str">
        <f t="shared" si="271"/>
        <v/>
      </c>
      <c r="AL198" s="361" t="str">
        <f t="shared" si="272"/>
        <v/>
      </c>
      <c r="AM198" s="361" t="str">
        <f t="shared" si="273"/>
        <v/>
      </c>
      <c r="AN198" s="363" t="str">
        <f>IF('Marks Entry'!T200="","",'Marks Entry'!T200)</f>
        <v/>
      </c>
      <c r="AO198" s="356" t="str">
        <f>IF('Marks Entry'!V200="","",'Marks Entry'!V200)</f>
        <v/>
      </c>
      <c r="AP198" s="356" t="str">
        <f>IF('Marks Entry'!W200="","",'Marks Entry'!W200)</f>
        <v/>
      </c>
      <c r="AQ198" s="356" t="str">
        <f>IF('Marks Entry'!X200="","",'Marks Entry'!X200)</f>
        <v/>
      </c>
      <c r="AR198" s="357" t="str">
        <f t="shared" si="274"/>
        <v/>
      </c>
      <c r="AS198" s="380" t="str">
        <f t="shared" si="275"/>
        <v/>
      </c>
      <c r="AT198" s="356" t="str">
        <f>IF('Marks Entry'!Y200="","",'Marks Entry'!Y200)</f>
        <v/>
      </c>
      <c r="AU198" s="356" t="str">
        <f>IF('Marks Entry'!Z200="","",'Marks Entry'!Z200)</f>
        <v/>
      </c>
      <c r="AV198" s="356" t="str">
        <f t="shared" si="276"/>
        <v/>
      </c>
      <c r="AW198" s="380" t="str">
        <f t="shared" si="277"/>
        <v/>
      </c>
      <c r="AX198" s="377" t="str">
        <f>IF(AND($B198="NSO",$E198=""),"",IF(AND('Marks Entry'!AA200="AB",'Marks Entry'!AB200="AB"),"AB",IF(AND('Marks Entry'!AA200="ML",'Marks Entry'!AB200="ML"),"RE",IF('Marks Entry'!AA200="","",ROUNDUP(('Marks Entry'!AA200+'Marks Entry'!AB200)*30/100,0)))))</f>
        <v/>
      </c>
      <c r="AY198" s="381" t="str">
        <f t="shared" si="278"/>
        <v/>
      </c>
      <c r="AZ198" s="361">
        <f t="shared" si="279"/>
        <v>0</v>
      </c>
      <c r="BA198" s="361">
        <f t="shared" si="280"/>
        <v>0</v>
      </c>
      <c r="BB198" s="362" t="str">
        <f t="shared" si="281"/>
        <v/>
      </c>
      <c r="BC198" s="361" t="str">
        <f t="shared" si="282"/>
        <v/>
      </c>
      <c r="BD198" s="361" t="str">
        <f t="shared" si="283"/>
        <v/>
      </c>
      <c r="BE198" s="361" t="str">
        <f t="shared" si="284"/>
        <v/>
      </c>
      <c r="BF198" s="363" t="str">
        <f>IF('Marks Entry'!AC200="","",'Marks Entry'!AC200)</f>
        <v/>
      </c>
      <c r="BG198" s="356" t="str">
        <f>IF('Marks Entry'!AE200="","",'Marks Entry'!AE200)</f>
        <v/>
      </c>
      <c r="BH198" s="356" t="str">
        <f>IF('Marks Entry'!AF200="","",'Marks Entry'!AF200)</f>
        <v/>
      </c>
      <c r="BI198" s="356" t="str">
        <f>IF('Marks Entry'!AG200="","",'Marks Entry'!AG200)</f>
        <v/>
      </c>
      <c r="BJ198" s="357" t="str">
        <f t="shared" si="285"/>
        <v/>
      </c>
      <c r="BK198" s="380" t="str">
        <f t="shared" si="286"/>
        <v/>
      </c>
      <c r="BL198" s="356" t="str">
        <f>IF('Marks Entry'!AH200="","",'Marks Entry'!AH200)</f>
        <v/>
      </c>
      <c r="BM198" s="356" t="str">
        <f>IF('Marks Entry'!AI200="","",'Marks Entry'!AI200)</f>
        <v/>
      </c>
      <c r="BN198" s="356" t="str">
        <f t="shared" si="287"/>
        <v/>
      </c>
      <c r="BO198" s="380" t="str">
        <f t="shared" si="288"/>
        <v/>
      </c>
      <c r="BP198" s="377" t="str">
        <f>IF(AND($B198="NSO",$E198=""),"",IF(AND('Marks Entry'!AJ200="AB",'Marks Entry'!AK200="AB"),"AB",IF(AND('Marks Entry'!AJ200="ML",'Marks Entry'!AK200="ML"),"RE",IF('Marks Entry'!AJ200="","",ROUNDUP(('Marks Entry'!AJ200+'Marks Entry'!AK200)*30/100,0)))))</f>
        <v/>
      </c>
      <c r="BQ198" s="381" t="str">
        <f t="shared" si="289"/>
        <v/>
      </c>
      <c r="BR198" s="361">
        <f t="shared" si="290"/>
        <v>0</v>
      </c>
      <c r="BS198" s="361">
        <f t="shared" si="291"/>
        <v>0</v>
      </c>
      <c r="BT198" s="362" t="str">
        <f t="shared" si="292"/>
        <v/>
      </c>
      <c r="BU198" s="361" t="str">
        <f t="shared" si="293"/>
        <v/>
      </c>
      <c r="BV198" s="361" t="str">
        <f t="shared" si="294"/>
        <v/>
      </c>
      <c r="BW198" s="361" t="str">
        <f t="shared" si="295"/>
        <v/>
      </c>
      <c r="BX198" s="363" t="str">
        <f>IF('Marks Entry'!AL200="","",'Marks Entry'!AL200)</f>
        <v/>
      </c>
      <c r="BY198" s="356" t="str">
        <f>IF('Marks Entry'!AN200="","",'Marks Entry'!AN200)</f>
        <v/>
      </c>
      <c r="BZ198" s="356" t="str">
        <f>IF('Marks Entry'!AO200="","",'Marks Entry'!AO200)</f>
        <v/>
      </c>
      <c r="CA198" s="356" t="str">
        <f>IF('Marks Entry'!AP200="","",'Marks Entry'!AP200)</f>
        <v/>
      </c>
      <c r="CB198" s="357" t="str">
        <f t="shared" si="296"/>
        <v/>
      </c>
      <c r="CC198" s="380" t="str">
        <f t="shared" si="297"/>
        <v/>
      </c>
      <c r="CD198" s="356" t="str">
        <f>IF('Marks Entry'!AQ200="","",'Marks Entry'!AQ200)</f>
        <v/>
      </c>
      <c r="CE198" s="356" t="str">
        <f>IF('Marks Entry'!AR200="","",'Marks Entry'!AR200)</f>
        <v/>
      </c>
      <c r="CF198" s="356" t="str">
        <f t="shared" si="298"/>
        <v/>
      </c>
      <c r="CG198" s="380" t="str">
        <f t="shared" si="299"/>
        <v/>
      </c>
      <c r="CH198" s="377" t="str">
        <f>IF(AND($B198="NSO",$E198=""),"",IF(AND('Marks Entry'!AS200="AB",'Marks Entry'!AT200="AB"),"AB",IF(AND('Marks Entry'!AS200="ML",'Marks Entry'!AT200="ML"),"RE",IF('Marks Entry'!AS200="","",ROUNDUP(('Marks Entry'!AS200+'Marks Entry'!AT200)*30/100,0)))))</f>
        <v/>
      </c>
      <c r="CI198" s="381" t="str">
        <f t="shared" si="300"/>
        <v/>
      </c>
      <c r="CJ198" s="361">
        <f t="shared" si="301"/>
        <v>0</v>
      </c>
      <c r="CK198" s="361">
        <f t="shared" si="302"/>
        <v>0</v>
      </c>
      <c r="CL198" s="362" t="str">
        <f t="shared" si="303"/>
        <v/>
      </c>
      <c r="CM198" s="361" t="str">
        <f t="shared" si="304"/>
        <v/>
      </c>
      <c r="CN198" s="361" t="str">
        <f t="shared" si="305"/>
        <v/>
      </c>
      <c r="CO198" s="361" t="str">
        <f t="shared" si="306"/>
        <v/>
      </c>
      <c r="CP198" s="363" t="str">
        <f>IF('Marks Entry'!AU200="","",'Marks Entry'!AU200)</f>
        <v/>
      </c>
      <c r="CQ198" s="356" t="str">
        <f>IF('Marks Entry'!AW200="","",'Marks Entry'!AW200)</f>
        <v/>
      </c>
      <c r="CR198" s="356" t="str">
        <f>IF('Marks Entry'!AX200="","",'Marks Entry'!AX200)</f>
        <v/>
      </c>
      <c r="CS198" s="356" t="str">
        <f>IF('Marks Entry'!AY200="","",'Marks Entry'!AY200)</f>
        <v/>
      </c>
      <c r="CT198" s="357" t="str">
        <f t="shared" si="307"/>
        <v/>
      </c>
      <c r="CU198" s="380" t="str">
        <f t="shared" si="308"/>
        <v/>
      </c>
      <c r="CV198" s="356" t="str">
        <f>IF('Marks Entry'!AZ200="","",'Marks Entry'!AZ200)</f>
        <v/>
      </c>
      <c r="CW198" s="356" t="str">
        <f>IF('Marks Entry'!BA200="","",'Marks Entry'!BA200)</f>
        <v/>
      </c>
      <c r="CX198" s="356" t="str">
        <f t="shared" si="309"/>
        <v/>
      </c>
      <c r="CY198" s="380" t="str">
        <f t="shared" si="310"/>
        <v/>
      </c>
      <c r="CZ198" s="377" t="str">
        <f>IF(AND($B198="NSO",$E198=""),"",IF(AND('Marks Entry'!BB200="AB",'Marks Entry'!BC200="AB"),"AB",IF(AND('Marks Entry'!BB200="ML",'Marks Entry'!BC200="ML"),"RE",IF('Marks Entry'!BB200="","",ROUNDUP(('Marks Entry'!BB200+'Marks Entry'!BC200)*30/100,0)))))</f>
        <v/>
      </c>
      <c r="DA198" s="381" t="str">
        <f t="shared" si="311"/>
        <v/>
      </c>
      <c r="DB198" s="361">
        <f t="shared" si="312"/>
        <v>0</v>
      </c>
      <c r="DC198" s="361">
        <f t="shared" si="313"/>
        <v>0</v>
      </c>
      <c r="DD198" s="362" t="str">
        <f t="shared" si="314"/>
        <v/>
      </c>
      <c r="DE198" s="361" t="str">
        <f t="shared" si="315"/>
        <v/>
      </c>
      <c r="DF198" s="361" t="str">
        <f t="shared" si="316"/>
        <v/>
      </c>
      <c r="DG198" s="361" t="str">
        <f t="shared" si="317"/>
        <v/>
      </c>
      <c r="DH198" s="361">
        <f t="shared" si="318"/>
        <v>0</v>
      </c>
      <c r="DI198" s="382" t="str">
        <f t="shared" si="319"/>
        <v/>
      </c>
      <c r="DJ198" s="382" t="str">
        <f t="shared" si="320"/>
        <v/>
      </c>
      <c r="DK198" s="382" t="str">
        <f t="shared" si="321"/>
        <v/>
      </c>
      <c r="DL198" s="382" t="str">
        <f t="shared" si="322"/>
        <v/>
      </c>
      <c r="DM198" s="382" t="str">
        <f t="shared" si="323"/>
        <v/>
      </c>
      <c r="DN198" s="382" t="str">
        <f t="shared" si="324"/>
        <v/>
      </c>
      <c r="DO198" s="365">
        <f t="shared" si="325"/>
        <v>0</v>
      </c>
      <c r="DP198" s="365">
        <f t="shared" si="326"/>
        <v>0</v>
      </c>
      <c r="DQ198" s="365">
        <f t="shared" si="327"/>
        <v>0</v>
      </c>
      <c r="DR198" s="365">
        <f t="shared" si="328"/>
        <v>0</v>
      </c>
      <c r="DS198" s="365">
        <f t="shared" si="329"/>
        <v>0</v>
      </c>
      <c r="DT198" s="383" t="str">
        <f t="shared" si="330"/>
        <v/>
      </c>
      <c r="DU198" s="482" t="str">
        <f>IF('Marks Entry'!BD200="","",'Marks Entry'!BD200)</f>
        <v/>
      </c>
      <c r="DV198" s="482" t="str">
        <f>IF('Marks Entry'!BE200="","",'Marks Entry'!BE200)</f>
        <v/>
      </c>
      <c r="DW198" s="482" t="str">
        <f>IF('Marks Entry'!BF200="","",'Marks Entry'!BF200)</f>
        <v/>
      </c>
      <c r="DX198" s="384" t="str">
        <f t="shared" si="331"/>
        <v/>
      </c>
      <c r="DY198" s="356" t="str">
        <f t="shared" si="332"/>
        <v/>
      </c>
      <c r="DZ198" s="385" t="str">
        <f t="shared" si="333"/>
        <v/>
      </c>
      <c r="EA198" s="356" t="str">
        <f t="shared" si="334"/>
        <v/>
      </c>
      <c r="EB198" s="385" t="str">
        <f t="shared" si="335"/>
        <v/>
      </c>
      <c r="EC198" s="356" t="str">
        <f t="shared" si="336"/>
        <v/>
      </c>
      <c r="ED198" s="356" t="str">
        <f t="shared" si="337"/>
        <v/>
      </c>
      <c r="EE198" s="356" t="str">
        <f t="shared" si="338"/>
        <v/>
      </c>
      <c r="EF198" s="386" t="str">
        <f t="shared" si="339"/>
        <v/>
      </c>
      <c r="EG198" s="385" t="str">
        <f t="shared" si="340"/>
        <v/>
      </c>
      <c r="EH198" s="356" t="str">
        <f t="shared" si="341"/>
        <v/>
      </c>
      <c r="EI198" s="356" t="str">
        <f t="shared" si="342"/>
        <v/>
      </c>
      <c r="EJ198" s="356" t="str">
        <f t="shared" si="343"/>
        <v/>
      </c>
      <c r="EK198" s="356" t="str">
        <f t="shared" si="344"/>
        <v/>
      </c>
      <c r="EL198" s="385" t="str">
        <f t="shared" si="345"/>
        <v/>
      </c>
      <c r="EM198" s="356" t="str">
        <f t="shared" si="346"/>
        <v/>
      </c>
      <c r="EN198" s="356" t="str">
        <f t="shared" si="347"/>
        <v/>
      </c>
      <c r="EO198" s="356" t="str">
        <f t="shared" si="348"/>
        <v/>
      </c>
      <c r="EP198" s="356" t="str">
        <f t="shared" si="349"/>
        <v/>
      </c>
      <c r="EQ198" s="385" t="str">
        <f t="shared" si="350"/>
        <v/>
      </c>
      <c r="ER198" s="356" t="str">
        <f t="shared" si="351"/>
        <v/>
      </c>
      <c r="ES198" s="356" t="str">
        <f t="shared" si="352"/>
        <v/>
      </c>
      <c r="ET198" s="356" t="str">
        <f t="shared" si="353"/>
        <v/>
      </c>
      <c r="EU198" s="356" t="str">
        <f t="shared" si="354"/>
        <v/>
      </c>
      <c r="EV198" s="385" t="str">
        <f t="shared" si="355"/>
        <v/>
      </c>
      <c r="EW198" s="385" t="str">
        <f t="shared" si="356"/>
        <v/>
      </c>
      <c r="EX198" s="387" t="str">
        <f>IF('Student DATA Entry'!I195="","",'Student DATA Entry'!I195)</f>
        <v/>
      </c>
      <c r="EY198" s="388" t="str">
        <f>IF('Student DATA Entry'!J195="","",'Student DATA Entry'!J195)</f>
        <v/>
      </c>
      <c r="EZ198" s="373" t="str">
        <f t="shared" si="357"/>
        <v xml:space="preserve">      </v>
      </c>
      <c r="FA198" s="373" t="str">
        <f t="shared" si="358"/>
        <v xml:space="preserve">      </v>
      </c>
      <c r="FB198" s="373" t="str">
        <f t="shared" si="359"/>
        <v xml:space="preserve">      </v>
      </c>
      <c r="FC198" s="373" t="str">
        <f t="shared" si="360"/>
        <v xml:space="preserve">              </v>
      </c>
      <c r="FD198" s="373" t="str">
        <f t="shared" si="361"/>
        <v xml:space="preserve"> </v>
      </c>
      <c r="FE198" s="484" t="str">
        <f t="shared" si="362"/>
        <v/>
      </c>
      <c r="FF198" s="390" t="str">
        <f t="shared" si="363"/>
        <v/>
      </c>
      <c r="FG198" s="483" t="str">
        <f t="shared" si="364"/>
        <v/>
      </c>
      <c r="FH198" s="392" t="str">
        <f t="shared" ref="FH198:FH206" si="366">IF(FF198="","",SUMPRODUCT((FF198&lt;FF$6:FF$206)/COUNTIF(FF$6:FF$206,FF$6:FF$206)))</f>
        <v/>
      </c>
      <c r="FI198" s="482" t="str">
        <f t="shared" si="365"/>
        <v/>
      </c>
    </row>
    <row r="199" spans="1:166" s="393" customFormat="1" ht="22" customHeight="1">
      <c r="A199" s="375">
        <v>194</v>
      </c>
      <c r="B199" s="376" t="str">
        <f>IF('Marks Entry'!B201="","",VALUE('Marks Entry'!B201))</f>
        <v/>
      </c>
      <c r="C199" s="377" t="str">
        <f>IF('Marks Entry'!C201="","",'Marks Entry'!C201)</f>
        <v/>
      </c>
      <c r="D199" s="378" t="str">
        <f>IF('Marks Entry'!D201="","",'Marks Entry'!D201)</f>
        <v/>
      </c>
      <c r="E199" s="379" t="str">
        <f>IF('Marks Entry'!E201="","",'Marks Entry'!E201)</f>
        <v/>
      </c>
      <c r="F199" s="379" t="str">
        <f>IF('Marks Entry'!F201="","",'Marks Entry'!F201)</f>
        <v/>
      </c>
      <c r="G199" s="379" t="str">
        <f>IF('Marks Entry'!G201="","",'Marks Entry'!G201)</f>
        <v/>
      </c>
      <c r="H199" s="356" t="str">
        <f>IF('Marks Entry'!H201="","",'Marks Entry'!H201)</f>
        <v/>
      </c>
      <c r="I199" s="356" t="str">
        <f>IF('Marks Entry'!I201="","",'Marks Entry'!I201)</f>
        <v/>
      </c>
      <c r="J199" s="356" t="str">
        <f>IF('Marks Entry'!J201="","",'Marks Entry'!J201)</f>
        <v/>
      </c>
      <c r="K199" s="356" t="str">
        <f>IF('Marks Entry'!K201="","",'Marks Entry'!K201)</f>
        <v/>
      </c>
      <c r="L199" s="356" t="str">
        <f>IF('Marks Entry'!L201="","",'Marks Entry'!L201)</f>
        <v/>
      </c>
      <c r="M199" s="357" t="str">
        <f t="shared" ref="M199:M206" si="367">IF(AND(J199="",K199="",L199=""),"",SUM(J199:L199))</f>
        <v/>
      </c>
      <c r="N199" s="380" t="str">
        <f t="shared" ref="N199:N206" si="368">IF(AND($B199="NSO",$E199=""),"",IF(AND(M199="AB"),"AB",IF(AND(M199="ML"),"RE",IF(AND(M199=""),"",ROUNDUP(M199*20/30,0)))))</f>
        <v/>
      </c>
      <c r="O199" s="356" t="str">
        <f>IF('Marks Entry'!M201="","",'Marks Entry'!M201)</f>
        <v/>
      </c>
      <c r="P199" s="380" t="str">
        <f t="shared" ref="P199:P206" si="369">IF(AND($B199="NSO",$E199="",O199=""),"",IF(AND(O199="AB"),"AB",IF(AND(O199="ML"),"RE",IF(AND(O199=""),"",ROUNDUP(O199*50/70,0)))))</f>
        <v/>
      </c>
      <c r="Q199" s="377" t="str">
        <f>IF(AND($B199="NSO",$E199="",O199=""),"",IF(AND('Marks Entry'!N201="AB"),"AB",IF(AND('Marks Entry'!N201="ML"),"RE",IF('Marks Entry'!N201="","",ROUNDUP('Marks Entry'!N201*30/100,0)))))</f>
        <v/>
      </c>
      <c r="R199" s="381" t="str">
        <f t="shared" ref="R199:R206" si="370">IF(AND(N199="",P199="",Q199=""),"",SUM(N199,P199,Q199))</f>
        <v/>
      </c>
      <c r="S199" s="361">
        <f t="shared" ref="S199:S206" si="371">COUNTIF(J199:L199,"NA")*10</f>
        <v>0</v>
      </c>
      <c r="T199" s="361">
        <f t="shared" ref="T199:T206" si="372">(COUNTIF(J199:L199,"ML")*10)+(COUNTIF(O199,"ML")*70)+(COUNTIF(Q199,"ML")*100)</f>
        <v>0</v>
      </c>
      <c r="U199" s="362" t="str">
        <f t="shared" ref="U199:U206" si="373">IF(AND($B199="NSO"),"nso",IF(AND(J199="",K199="",L199="",O199="",Q199=""),"",IF(AND(K199="",L199="",O199="",Q199=""),10-S199-T199,IF(AND(L199="",O199="",Q199=""),20-S199-T199,IF(AND(L199="",Q199=""),90-S199-T199,IF(Q199="",100-S199-T199,100-S199-T199))))))</f>
        <v/>
      </c>
      <c r="V199" s="361" t="str">
        <f t="shared" ref="V199:V206" si="374">IF(AND(OR(J199="ab",J199="ml"),OR(K199="ab",K199="ml"),OR(L199="ab",L199="ml")),"AB",IF(AND(OR(J199="ab",J199="ml"),OR(K199="ab",K199="ml"),OR(O199="ab",O199="ml")),"AB",IF(AND(OR(J199="ab",J199="ml"),OR(O199="ab",O199="ml"),OR(L199="ab",L199="ml")),"AB",IF(AND(OR(O199="ab",O199="ml"),OR(K199="ab",K199="ml"),OR(L199="ab",L199="ml")),"AB",""))))</f>
        <v/>
      </c>
      <c r="W199" s="361" t="str">
        <f t="shared" ref="W199:W206" si="375">IF(OR($B199="NSO",$E199="",Q199=""),"",IF(AND(P199="AB",Q199="ab"),"AB",IF(Q199="ML","RE",IF(AND(R199&gt;=36%*U199),"P",IF(AND(R199&gt;=34%*U199,T199=0),"G2",IF(AND(R199&gt;=31%*U199,T199=0),"G1",IF(R199&lt;=30%*U199,"F","")))))))</f>
        <v/>
      </c>
      <c r="X199" s="361" t="str">
        <f t="shared" ref="X199:X206" si="376">IF(OR(W199="",W199=0,W199="S",W199="RE",W199="AB"),W199,IF(R199&gt;=75%*U199,"D",IF(R199&gt;=60%*U199,"I",IF(R199&gt;=48%*U199,"II",IF(R199&gt;=36%*U199,"III",IF(R199&gt;=0%*U199,"P",W199))))))</f>
        <v/>
      </c>
      <c r="Y199" s="356" t="str">
        <f>IF('Marks Entry'!O201="","",'Marks Entry'!O201)</f>
        <v/>
      </c>
      <c r="Z199" s="356" t="str">
        <f>IF('Marks Entry'!P201="","",'Marks Entry'!P201)</f>
        <v/>
      </c>
      <c r="AA199" s="356" t="str">
        <f>IF('Marks Entry'!Q201="","",'Marks Entry'!Q201)</f>
        <v/>
      </c>
      <c r="AB199" s="357" t="str">
        <f t="shared" ref="AB199:AB206" si="377">IF(AND(Y199="",Z199="",AA199=""),"",SUM(Y199:AA199))</f>
        <v/>
      </c>
      <c r="AC199" s="380" t="str">
        <f t="shared" ref="AC199:AC206" si="378">IF(AND($B199="NSO",$E199="",AB199=""),"",IF(AND(AB199="AB"),"AB",IF(AND(AB199="ML"),"RE",IF(AND(AB199=""),"",ROUNDUP(AB199*20/30,0)))))</f>
        <v/>
      </c>
      <c r="AD199" s="356" t="str">
        <f>IF('Marks Entry'!R201="","",'Marks Entry'!R201)</f>
        <v/>
      </c>
      <c r="AE199" s="380" t="str">
        <f t="shared" ref="AE199:AE206" si="379">IF(AND($B199="NSO",$E199="",AD199=""),"",IF(AND(AD199="AB"),"AB",IF(AND(AD199="ML"),"RE",IF(AND(AD199=""),"",ROUNDUP(AD199*50/70,0)))))</f>
        <v/>
      </c>
      <c r="AF199" s="377" t="str">
        <f>IF(AND($B199="NSO",$E199=""),"",IF(AND('Marks Entry'!S201="AB"),"AB",IF(AND('Marks Entry'!S201="ML"),"RE",IF('Marks Entry'!S201="","",ROUNDUP('Marks Entry'!S201*30/100,0)))))</f>
        <v/>
      </c>
      <c r="AG199" s="381" t="str">
        <f t="shared" ref="AG199:AG206" si="380">IF(AND(AC199="",AE199="",AF199=""),"",SUM(AC199,AE199,AF199))</f>
        <v/>
      </c>
      <c r="AH199" s="361">
        <f t="shared" ref="AH199:AH206" si="381">COUNTIF(Y199:AA199,"NA")*10</f>
        <v>0</v>
      </c>
      <c r="AI199" s="361">
        <f t="shared" ref="AI199:AI206" si="382">(COUNTIF(Y199:AA199,"ML")*10)+(COUNTIF(AD199,"ML")*70)+(COUNTIF(AF199,"ML")*100)</f>
        <v>0</v>
      </c>
      <c r="AJ199" s="362" t="str">
        <f t="shared" ref="AJ199:AJ206" si="383">IF(AND($B199="NSO"),"nso",IF(AND(Y199="",Z199="",AA199="",AD199="",AF199=""),"",IF(AND(Z199="",AA199="",AD199="",AF199=""),10-AH199-AI199,IF(AND(AA199="",AD199="",AF199=""),20-AH199-AI199,IF(AND(AA199="",AF199=""),90-AH199-AI199,IF(AF199="",100-AH199-AI199,100-AH199-AI199))))))</f>
        <v/>
      </c>
      <c r="AK199" s="361" t="str">
        <f t="shared" ref="AK199:AK206" si="384">IF(AND(OR(Y199="ab",Y199="ml"),OR(Z199="ab",Z199="ml"),OR(AA199="ab",AA199="ml")),"AB",IF(AND(OR(Y199="ab",Y199="ml"),OR(Z199="ab",Z199="ml"),OR(AD199="ab",AD199="ml")),"AB",IF(AND(OR(Y199="ab",Y199="ml"),OR(AD199="ab",AD199="ml"),OR(AA199="ab",AA199="ml")),"AB",IF(AND(OR(AD199="ab",AD199="ml"),OR(Z199="ab",Z199="ml"),OR(AA199="ab",AA199="ml")),"AB",""))))</f>
        <v/>
      </c>
      <c r="AL199" s="361" t="str">
        <f t="shared" ref="AL199:AL206" si="385">IF(OR($B199="NSO",$E199="",AF199=""),"",IF(AND(AE199="AB",AF199="ab"),"AB",IF(AF199="ML","RE",IF(AND(AG199&gt;=36%*AJ199),"P",IF(AND(AG199&gt;=34%*AJ199,AI199=0),"G2",IF(AND(AG199&gt;=31%*AJ199,AI199=0),"G1",IF(AG199&lt;=30%*AJ199,"F","")))))))</f>
        <v/>
      </c>
      <c r="AM199" s="361" t="str">
        <f t="shared" ref="AM199:AM206" si="386">IF(OR(AL199="",AL199=0,AL199="S",AL199="RE",AL199="AB"),AL199,IF(AG199&gt;=75%*AJ199,"D",IF(AG199&gt;=60%*AJ199,"I",IF(AG199&gt;=48%*AJ199,"II",IF(AG199&gt;=36%*AJ199,"III",IF(AG199&gt;=0%*AJ199,"P",AL199))))))</f>
        <v/>
      </c>
      <c r="AN199" s="363" t="str">
        <f>IF('Marks Entry'!T201="","",'Marks Entry'!T201)</f>
        <v/>
      </c>
      <c r="AO199" s="356" t="str">
        <f>IF('Marks Entry'!V201="","",'Marks Entry'!V201)</f>
        <v/>
      </c>
      <c r="AP199" s="356" t="str">
        <f>IF('Marks Entry'!W201="","",'Marks Entry'!W201)</f>
        <v/>
      </c>
      <c r="AQ199" s="356" t="str">
        <f>IF('Marks Entry'!X201="","",'Marks Entry'!X201)</f>
        <v/>
      </c>
      <c r="AR199" s="357" t="str">
        <f t="shared" ref="AR199:AR206" si="387">IF(AND(AO199="",AP199="",AQ199=""),"",SUM(AO199:AQ199))</f>
        <v/>
      </c>
      <c r="AS199" s="380" t="str">
        <f t="shared" ref="AS199:AS206" si="388">IF(AND($B199="NSO",$E199="",AR199=""),"",IF(AND(AR199="AB"),"AB",IF(AND(AR199="ML"),"RE",IF(AND(AR199=""),"",ROUNDUP(AR199*20/30,0)))))</f>
        <v/>
      </c>
      <c r="AT199" s="356" t="str">
        <f>IF('Marks Entry'!Y201="","",'Marks Entry'!Y201)</f>
        <v/>
      </c>
      <c r="AU199" s="356" t="str">
        <f>IF('Marks Entry'!Z201="","",'Marks Entry'!Z201)</f>
        <v/>
      </c>
      <c r="AV199" s="356" t="str">
        <f t="shared" ref="AV199:AV206" si="389">IF(AND(AT199="",AU199=""),"",IF(AND(AT199="AB",AU199="AB"),"AB",IF(AND(AT199="ML",AU199="ML"),"RE",SUM(AT199,AU199))))</f>
        <v/>
      </c>
      <c r="AW199" s="380" t="str">
        <f t="shared" ref="AW199:AW206" si="390">IF(AND($B199="NSO",$E199="",AV199=""),"",IF(AND(AV199="AB"),"AB",IF(AND(AV199="ML"),"RE",IF(AND(AV199="RE"),"RE",IF(AND(AV199=""),"",ROUNDUP(AV199*50/70,0))))))</f>
        <v/>
      </c>
      <c r="AX199" s="377" t="str">
        <f>IF(AND($B199="NSO",$E199=""),"",IF(AND('Marks Entry'!AA201="AB",'Marks Entry'!AB201="AB"),"AB",IF(AND('Marks Entry'!AA201="ML",'Marks Entry'!AB201="ML"),"RE",IF('Marks Entry'!AA201="","",ROUNDUP(('Marks Entry'!AA201+'Marks Entry'!AB201)*30/100,0)))))</f>
        <v/>
      </c>
      <c r="AY199" s="381" t="str">
        <f t="shared" ref="AY199:AY206" si="391">IF(AND(AS199="",AW199="",AX199=""),"",SUM(AS199,AW199,AX199))</f>
        <v/>
      </c>
      <c r="AZ199" s="361">
        <f t="shared" ref="AZ199:AZ206" si="392">COUNTIF(AO199:AQ199,"NA")*10</f>
        <v>0</v>
      </c>
      <c r="BA199" s="361">
        <f t="shared" ref="BA199:BA206" si="393">(COUNTIF(AO199:AQ199,"ML")*10)+(COUNTIF(AT199,"ML")*70)+(COUNTIF(AX199,"ML")*100)</f>
        <v>0</v>
      </c>
      <c r="BB199" s="362" t="str">
        <f t="shared" ref="BB199:BB206" si="394">IF(OR($B199="NSO",$B199=0),"",IF(AND(AO199="",AP199="",AQ199="",AT199="",AX199=""),"",IF(AND(AP199="",AQ199="",AT199="",AX199=""),10-AZ199-BA199,IF(AND(AQ199="",AT199="",AX199=""),20-AZ199-BA199,IF(AND(AQ199="",AX199=""),90-AZ199-BA199,IF(AX199="",100-AZ199-BA199,100-AZ199-BA199))))))</f>
        <v/>
      </c>
      <c r="BC199" s="361" t="str">
        <f t="shared" ref="BC199:BC206" si="395">IF(AND(OR(AO199="ab",AO199="ml"),OR(AP199="ab",AP199="ml"),OR(AQ199="ab",AQ199="ml")),"AB",IF(AND(OR(AO199="ab",AO199="ml"),OR(AP199="ab",AP199="ml"),OR(AT199="ab",AT199="ml")),"AB",IF(AND(OR(AO199="ab",AO199="ml"),OR(AT199="ab",AT199="ml"),OR(AQ199="ab",AQ199="ml")),"AB",IF(AND(OR(AT199="ab",AT199="ml"),OR(AP199="ab",AP199="ml"),OR(AQ199="ab",AQ199="ml")),"AB",""))))</f>
        <v/>
      </c>
      <c r="BD199" s="361" t="str">
        <f t="shared" ref="BD199:BD206" si="396">IF(OR($B199="NSO",$E199="",AX199=""),"",IF(AND(AW199="AB",AX199="ab"),"AB",IF(AX199="ML","RE",IF(AND(AY199&gt;=36%*BB199),"P",IF(AND(AY199&gt;=34%*BB199,BA199=0),"G2",IF(AND(AY199&gt;=31%*BB199,BA199=0),"G1",IF(AY199&lt;=30%*BB199,"F","")))))))</f>
        <v/>
      </c>
      <c r="BE199" s="361" t="str">
        <f t="shared" ref="BE199:BE206" si="397">IF(OR(BD199="",BD199=0,BD199="S",BD199="RE",BD199="AB"),BD199,IF(AY199&gt;=75%*BB199,"D",IF(AY199&gt;=60%*BB199,"I",IF(AY199&gt;=48%*BB199,"II",IF(AY199&gt;=36%*BB199,"III",IF(AY199&gt;=0%*BB199,"P",BD199))))))</f>
        <v/>
      </c>
      <c r="BF199" s="363" t="str">
        <f>IF('Marks Entry'!AC201="","",'Marks Entry'!AC201)</f>
        <v/>
      </c>
      <c r="BG199" s="356" t="str">
        <f>IF('Marks Entry'!AE201="","",'Marks Entry'!AE201)</f>
        <v/>
      </c>
      <c r="BH199" s="356" t="str">
        <f>IF('Marks Entry'!AF201="","",'Marks Entry'!AF201)</f>
        <v/>
      </c>
      <c r="BI199" s="356" t="str">
        <f>IF('Marks Entry'!AG201="","",'Marks Entry'!AG201)</f>
        <v/>
      </c>
      <c r="BJ199" s="357" t="str">
        <f t="shared" ref="BJ199:BJ206" si="398">IF(AND(BG199="",BH199="",BI199=""),"",SUM(BG199:BI199))</f>
        <v/>
      </c>
      <c r="BK199" s="380" t="str">
        <f t="shared" ref="BK199:BK206" si="399">IF(AND($E199="NSO",$E199="",BJ199=""),"",IF(AND(BJ199="AB"),"AB",IF(AND(BJ199="ML"),"RE",IF(AND(BJ199=""),"",ROUNDUP(BJ199*20/30,0)))))</f>
        <v/>
      </c>
      <c r="BL199" s="356" t="str">
        <f>IF('Marks Entry'!AH201="","",'Marks Entry'!AH201)</f>
        <v/>
      </c>
      <c r="BM199" s="356" t="str">
        <f>IF('Marks Entry'!AI201="","",'Marks Entry'!AI201)</f>
        <v/>
      </c>
      <c r="BN199" s="356" t="str">
        <f t="shared" ref="BN199:BN206" si="400">IF(AND(BL199="",BM199=""),"",IF(AND(BL199="AB",BM199="AB"),"AB",IF(AND(BL199="ML",BM199="ML"),"RE",SUM(BL199,BM199))))</f>
        <v/>
      </c>
      <c r="BO199" s="380" t="str">
        <f t="shared" ref="BO199:BO206" si="401">IF(AND($E199="NSO",$E199="",BN199=""),"",IF(AND(BN199="AB"),"AB",IF(AND(BN199="ML"),"RE",IF(AND(BN199=""),"",ROUNDUP(BN199*50/70,0)))))</f>
        <v/>
      </c>
      <c r="BP199" s="377" t="str">
        <f>IF(AND($B199="NSO",$E199=""),"",IF(AND('Marks Entry'!AJ201="AB",'Marks Entry'!AK201="AB"),"AB",IF(AND('Marks Entry'!AJ201="ML",'Marks Entry'!AK201="ML"),"RE",IF('Marks Entry'!AJ201="","",ROUNDUP(('Marks Entry'!AJ201+'Marks Entry'!AK201)*30/100,0)))))</f>
        <v/>
      </c>
      <c r="BQ199" s="381" t="str">
        <f t="shared" ref="BQ199:BQ206" si="402">IF(AND(BK199="",BO199="",BP199=""),"",SUM(BK199,BO199,BP199))</f>
        <v/>
      </c>
      <c r="BR199" s="361">
        <f t="shared" ref="BR199:BR206" si="403">COUNTIF(BG199:BI199,"NA")*10</f>
        <v>0</v>
      </c>
      <c r="BS199" s="361">
        <f t="shared" ref="BS199:BS206" si="404">(COUNTIF(BG199:BI199,"ML")*10)+(COUNTIF(BL199,"ML")*70)+(COUNTIF(BP199,"ML")*100)</f>
        <v>0</v>
      </c>
      <c r="BT199" s="362" t="str">
        <f t="shared" ref="BT199:BT206" si="405">IF(OR($B199="NSO",$B199=0),"",IF(AND(BG199="",BH199="",BI199="",BL199="",BP199=""),"",IF(AND(BH199="",BI199="",BL199="",BP199=""),10-BR199-BS199,IF(AND(BI199="",BL199="",BP199=""),20-BR199-BS199,IF(AND(BI199="",BP199=""),90-BR199-BS199,IF(BP199="",100-BR199-BS199,100-BR199-BS199))))))</f>
        <v/>
      </c>
      <c r="BU199" s="361" t="str">
        <f t="shared" ref="BU199:BU206" si="406">IF(AND(OR(BG199="ab",BG199="ml"),OR(BH199="ab",BH199="ml"),OR(BI199="ab",BI199="ml")),"AB",IF(AND(OR(BG199="ab",BG199="ml"),OR(BH199="ab",BH199="ml"),OR(BL199="ab",BL199="ml")),"AB",IF(AND(OR(BG199="ab",BG199="ml"),OR(BL199="ab",BL199="ml"),OR(BI199="ab",BI199="ml")),"AB",IF(AND(OR(BL199="ab",BL199="ml"),OR(BH199="ab",BH199="ml"),OR(BI199="ab",BI199="ml")),"AB",""))))</f>
        <v/>
      </c>
      <c r="BV199" s="361" t="str">
        <f t="shared" ref="BV199:BV206" si="407">IF(OR($B199="NSO",$E199="",BP199=""),"",IF(AND(BO199="AB",BP199="ab"),"AB",IF(BP199="ML","RE",IF(AND(BQ199&gt;=36%*BT199),"P",IF(AND(BQ199&gt;=34%*BT199,BS199=0),"G2",IF(AND(BQ199&gt;=31%*BT199,BS199=0),"G1",IF(BQ199&lt;=30%*BT199,"F","")))))))</f>
        <v/>
      </c>
      <c r="BW199" s="361" t="str">
        <f t="shared" ref="BW199:BW206" si="408">IF(OR(BV199="",BV199=0,BV199="S",BV199="RE",BV199="AB"),BV199,IF(BQ199&gt;=75%*BT199,"D",IF(BQ199&gt;=60%*BT199,"I",IF(BQ199&gt;=48%*BT199,"II",IF(BQ199&gt;=36%*BT199,"III",IF(BQ199&gt;=0%*BT199,"P",BV199))))))</f>
        <v/>
      </c>
      <c r="BX199" s="363" t="str">
        <f>IF('Marks Entry'!AL201="","",'Marks Entry'!AL201)</f>
        <v/>
      </c>
      <c r="BY199" s="356" t="str">
        <f>IF('Marks Entry'!AN201="","",'Marks Entry'!AN201)</f>
        <v/>
      </c>
      <c r="BZ199" s="356" t="str">
        <f>IF('Marks Entry'!AO201="","",'Marks Entry'!AO201)</f>
        <v/>
      </c>
      <c r="CA199" s="356" t="str">
        <f>IF('Marks Entry'!AP201="","",'Marks Entry'!AP201)</f>
        <v/>
      </c>
      <c r="CB199" s="357" t="str">
        <f t="shared" ref="CB199:CB206" si="409">IF(AND(BY199="",BZ199="",CA199=""),"",SUM(BY199:CA199))</f>
        <v/>
      </c>
      <c r="CC199" s="380" t="str">
        <f t="shared" ref="CC199:CC206" si="410">IF(AND($E199="NSO",$E199="",CB199=""),"",IF(AND(CB199="AB"),"AB",IF(AND(CB199="ML"),"RE",IF(AND(CB199=""),"",ROUNDUP(CB199*20/30,0)))))</f>
        <v/>
      </c>
      <c r="CD199" s="356" t="str">
        <f>IF('Marks Entry'!AQ201="","",'Marks Entry'!AQ201)</f>
        <v/>
      </c>
      <c r="CE199" s="356" t="str">
        <f>IF('Marks Entry'!AR201="","",'Marks Entry'!AR201)</f>
        <v/>
      </c>
      <c r="CF199" s="356" t="str">
        <f t="shared" ref="CF199:CF206" si="411">IF(AND(CD199="",CE199=""),"",IF(AND(CD199="AB",CE199="AB"),"AB",IF(AND(CD199="ML",CE199="ML"),"RE",SUM(CD199,CE199))))</f>
        <v/>
      </c>
      <c r="CG199" s="380" t="str">
        <f t="shared" ref="CG199:CG206" si="412">IF(AND($E199="NSO",$E199="",CF199=""),"",IF(AND(CF199="AB"),"AB",IF(AND(CF199="ML"),"RE",IF(AND(CF199=""),"",ROUNDUP(CF199*50/70,0)))))</f>
        <v/>
      </c>
      <c r="CH199" s="377" t="str">
        <f>IF(AND($B199="NSO",$E199=""),"",IF(AND('Marks Entry'!AS201="AB",'Marks Entry'!AT201="AB"),"AB",IF(AND('Marks Entry'!AS201="ML",'Marks Entry'!AT201="ML"),"RE",IF('Marks Entry'!AS201="","",ROUNDUP(('Marks Entry'!AS201+'Marks Entry'!AT201)*30/100,0)))))</f>
        <v/>
      </c>
      <c r="CI199" s="381" t="str">
        <f t="shared" ref="CI199:CI206" si="413">IF(AND(CC199="",CG199="",CH199=""),"",SUM(CC199,CG199,CH199))</f>
        <v/>
      </c>
      <c r="CJ199" s="361">
        <f t="shared" ref="CJ199:CJ206" si="414">COUNTIF(BY199:CA199,"NA")*10</f>
        <v>0</v>
      </c>
      <c r="CK199" s="361">
        <f t="shared" ref="CK199:CK206" si="415">(COUNTIF(BY199:CA199,"ML")*10)+(COUNTIF(CD199,"ML")*70)+(COUNTIF(CH199,"ML")*100)</f>
        <v>0</v>
      </c>
      <c r="CL199" s="362" t="str">
        <f t="shared" ref="CL199:CL206" si="416">IF(OR($B199="NSO",$B199=0),"",IF(AND(BY199="",BZ199="",CA199="",CD199="",CH199=""),"",IF(AND(BZ199="",CA199="",CD199="",CH199=""),10-CJ199-CK199,IF(AND(CA199="",CD199="",CH199=""),20-CJ199-CK199,IF(AND(CA199="",CH199=""),90-CJ199-CK199,IF(CH199="",100-CJ199-CK199,100-CJ199-CK199))))))</f>
        <v/>
      </c>
      <c r="CM199" s="361" t="str">
        <f t="shared" ref="CM199:CM206" si="417">IF(AND(OR(BY199="ab",BY199="ml"),OR(BZ199="ab",BZ199="ml"),OR(CA199="ab",CA199="ml")),"AB",IF(AND(OR(BY199="ab",BY199="ml"),OR(BZ199="ab",BZ199="ml"),OR(CD199="ab",CD199="ml")),"AB",IF(AND(OR(BY199="ab",BY199="ml"),OR(CD199="ab",CD199="ml"),OR(CA199="ab",CA199="ml")),"AB",IF(AND(OR(CD199="ab",CD199="ml"),OR(BZ199="ab",BZ199="ml"),OR(CA199="ab",CA199="ml")),"AB",""))))</f>
        <v/>
      </c>
      <c r="CN199" s="361" t="str">
        <f t="shared" ref="CN199:CN206" si="418">IF(OR($B199="NSO",$E199="",CH199=""),"",IF(AND(CG199="AB",CH199="ab"),"AB",IF(CH199="ML","RE",IF(AND(CI199&gt;=36%*CL199),"P",IF(AND(CI199&gt;=34%*CL199,CK199=0),"G2",IF(AND(CI199&gt;=31%*CL199,CK199=0),"G1",IF(CI199&lt;=30%*CL199,"F","")))))))</f>
        <v/>
      </c>
      <c r="CO199" s="361" t="str">
        <f t="shared" ref="CO199:CO206" si="419">IF(OR(CN199="",CN199=0,CN199="S",CN199="RE",CN199="AB"),CN199,IF(CI199&gt;=75%*CL199,"D",IF(CI199&gt;=60%*CL199,"I",IF(CI199&gt;=48%*CL199,"II",IF(CI199&gt;=36%*CL199,"III",IF(CI199&gt;=0%*CL199,"P",CN199))))))</f>
        <v/>
      </c>
      <c r="CP199" s="363" t="str">
        <f>IF('Marks Entry'!AU201="","",'Marks Entry'!AU201)</f>
        <v/>
      </c>
      <c r="CQ199" s="356" t="str">
        <f>IF('Marks Entry'!AW201="","",'Marks Entry'!AW201)</f>
        <v/>
      </c>
      <c r="CR199" s="356" t="str">
        <f>IF('Marks Entry'!AX201="","",'Marks Entry'!AX201)</f>
        <v/>
      </c>
      <c r="CS199" s="356" t="str">
        <f>IF('Marks Entry'!AY201="","",'Marks Entry'!AY201)</f>
        <v/>
      </c>
      <c r="CT199" s="357" t="str">
        <f t="shared" ref="CT199:CT206" si="420">IF(AND(CQ199="",CR199="",CS199=""),"",SUM(CQ199:CS199))</f>
        <v/>
      </c>
      <c r="CU199" s="380" t="str">
        <f t="shared" ref="CU199:CU206" si="421">IF(AND($E199="NSO",$E199="",CT199=""),"",IF(AND(CT199="AB"),"AB",IF(AND(CT199="ML"),"RE",IF(AND(CT199=""),"",ROUNDUP(CT199*20/30,0)))))</f>
        <v/>
      </c>
      <c r="CV199" s="356" t="str">
        <f>IF('Marks Entry'!AZ201="","",'Marks Entry'!AZ201)</f>
        <v/>
      </c>
      <c r="CW199" s="356" t="str">
        <f>IF('Marks Entry'!BA201="","",'Marks Entry'!BA201)</f>
        <v/>
      </c>
      <c r="CX199" s="356" t="str">
        <f t="shared" ref="CX199:CX206" si="422">IF(AND(CV199="",CW199=""),"",IF(AND(CV199="AB",CW199="AB"),"AB",IF(AND(CV199="ML",CW199="ML"),"RE",SUM(CV199,CW199))))</f>
        <v/>
      </c>
      <c r="CY199" s="380" t="str">
        <f t="shared" ref="CY199:CY206" si="423">IF(AND($E199="NSO",$E199="",CX199=""),"",IF(AND(CX199="AB"),"AB",IF(AND(CX199="ML"),"RE",IF(AND(CX199=""),"",ROUNDUP(CX199*50/70,0)))))</f>
        <v/>
      </c>
      <c r="CZ199" s="377" t="str">
        <f>IF(AND($B199="NSO",$E199=""),"",IF(AND('Marks Entry'!BB201="AB",'Marks Entry'!BC201="AB"),"AB",IF(AND('Marks Entry'!BB201="ML",'Marks Entry'!BC201="ML"),"RE",IF('Marks Entry'!BB201="","",ROUNDUP(('Marks Entry'!BB201+'Marks Entry'!BC201)*30/100,0)))))</f>
        <v/>
      </c>
      <c r="DA199" s="381" t="str">
        <f t="shared" ref="DA199:DA206" si="424">IF(AND(CU199="",CY199="",CZ199=""),"",SUM(CU199,CY199,CZ199))</f>
        <v/>
      </c>
      <c r="DB199" s="361">
        <f t="shared" ref="DB199:DB206" si="425">COUNTIF(CQ199:CS199,"NA")*10</f>
        <v>0</v>
      </c>
      <c r="DC199" s="361">
        <f t="shared" ref="DC199:DC206" si="426">(COUNTIF(CQ199:CS199,"ML")*10)+(COUNTIF(CV199,"ML")*70)+(COUNTIF(CZ199,"ML")*100)</f>
        <v>0</v>
      </c>
      <c r="DD199" s="362" t="str">
        <f t="shared" ref="DD199:DD206" si="427">IF(OR($B199="NSO",$B199=0),"",IF(AND(CQ199="",CR199="",CS199="",CV199="",CZ199=""),"",IF(AND(CR199="",CS199="",CV199="",CZ199=""),10-DB199-DC199,IF(AND(CS199="",CV199="",CZ199=""),20-DB199-DC199,IF(AND(CS199="",CZ199=""),90-DB199-DC199,IF(CZ199="",100-DB199-DC199,100-DB199-DC199))))))</f>
        <v/>
      </c>
      <c r="DE199" s="361" t="str">
        <f t="shared" ref="DE199:DE206" si="428">IF(AND(OR(CQ199="ab",CQ199="ml"),OR(CR199="ab",CR199="ml"),OR(CS199="ab",CS199="ml")),"AB",IF(AND(OR(CQ199="ab",CQ199="ml"),OR(CR199="ab",CR199="ml"),OR(CV199="ab",CV199="ml")),"AB",IF(AND(OR(CQ199="ab",CQ199="ml"),OR(CV199="ab",CV199="ml"),OR(CS199="ab",CS199="ml")),"AB",IF(AND(OR(CV199="ab",CV199="ml"),OR(CR199="ab",CR199="ml"),OR(CS199="ab",CS199="ml")),"AB",""))))</f>
        <v/>
      </c>
      <c r="DF199" s="361" t="str">
        <f t="shared" ref="DF199:DF206" si="429">IF(OR($B199="NSO",$E199="",CZ199=""),"",IF(AND(CY199="AB",CZ199="ab"),"AB",IF(CZ199="ML","RE",IF(AND(DA199&gt;=36%*DD199),"P",IF(AND(DA199&gt;=34%*DD199,DC199=0),"G2",IF(AND(DA199&gt;=31%*DD199,DC199=0),"G1",IF(DA199&lt;=30%*DD199,"F","")))))))</f>
        <v/>
      </c>
      <c r="DG199" s="361" t="str">
        <f t="shared" ref="DG199:DG206" si="430">IF(OR(DF199="",DF199=0,DF199="S",DF199="RE",DF199="AB"),DF199,IF(DA199&gt;=75%*DD199,"D",IF(DA199&gt;=60%*DD199,"I",IF(DA199&gt;=48%*DD199,"II",IF(DA199&gt;=36%*DD199,"III",IF(DA199&gt;=0%*DD199,"P",DF199))))))</f>
        <v/>
      </c>
      <c r="DH199" s="361">
        <f t="shared" ref="DH199:DH206" si="431">SUM(T199,S199,AH199,AI199,AZ199,BA199,BR199,BS199,CJ199,CK199,DB199,DC199)</f>
        <v>0</v>
      </c>
      <c r="DI199" s="382" t="str">
        <f t="shared" ref="DI199:DI206" si="432">X199</f>
        <v/>
      </c>
      <c r="DJ199" s="382" t="str">
        <f t="shared" ref="DJ199:DJ206" si="433">AM199</f>
        <v/>
      </c>
      <c r="DK199" s="382" t="str">
        <f t="shared" ref="DK199:DK206" si="434">BE199</f>
        <v/>
      </c>
      <c r="DL199" s="382" t="str">
        <f t="shared" ref="DL199:DL206" si="435">BW199</f>
        <v/>
      </c>
      <c r="DM199" s="382" t="str">
        <f t="shared" ref="DM199:DM206" si="436">CO199</f>
        <v/>
      </c>
      <c r="DN199" s="382" t="str">
        <f t="shared" ref="DN199:DN206" si="437">DG199</f>
        <v/>
      </c>
      <c r="DO199" s="365">
        <f t="shared" ref="DO199:DO206" si="438">COUNTIF(DI199:DN199,"F")</f>
        <v>0</v>
      </c>
      <c r="DP199" s="365">
        <f t="shared" ref="DP199:DP206" si="439">COUNTIF(DI199:DN199,"S")</f>
        <v>0</v>
      </c>
      <c r="DQ199" s="365">
        <f t="shared" ref="DQ199:DQ206" si="440">COUNTIF(DI199:DN199,"G1")</f>
        <v>0</v>
      </c>
      <c r="DR199" s="365">
        <f t="shared" ref="DR199:DR206" si="441">COUNTIF(DI199:DN199,"G2")</f>
        <v>0</v>
      </c>
      <c r="DS199" s="365">
        <f t="shared" ref="DS199:DS206" si="442">COUNTIF(DI199:DN199,"RE")+COUNTIF(DI199:DN199,"REP")+COUNTIF(DI199:DN199,"AB")</f>
        <v>0</v>
      </c>
      <c r="DT199" s="383" t="str">
        <f t="shared" ref="DT199:DT206" si="443">IF(B199="NSO","NSO",IF(OR(E199="",E199=0,Q199="",AF199="",AX199="",BP199="",CH199=""),"",IF(OR(DO199&gt;0,(DP199+DQ199+DR199)&gt;2),"FAIL",IF(DS199&gt;0,"RE-EXAM.",IF(OR(DP199&gt;0,DQ199&gt;1),"RE-EXAM.",IF(AND(DQ199&gt;0,DR199&gt;0),"SUPPL.",IF((DQ199+DR199)&gt;0,"PASS BY GRACE","PASS")))))))</f>
        <v/>
      </c>
      <c r="DU199" s="482" t="str">
        <f>IF('Marks Entry'!BD201="","",'Marks Entry'!BD201)</f>
        <v/>
      </c>
      <c r="DV199" s="482" t="str">
        <f>IF('Marks Entry'!BE201="","",'Marks Entry'!BE201)</f>
        <v/>
      </c>
      <c r="DW199" s="482" t="str">
        <f>IF('Marks Entry'!BF201="","",'Marks Entry'!BF201)</f>
        <v/>
      </c>
      <c r="DX199" s="384" t="str">
        <f t="shared" ref="DX199:DX206" si="444">IF(AND(DU199="",DV199="",DW199=""),"",SUM(DU199:DW199))</f>
        <v/>
      </c>
      <c r="DY199" s="356" t="str">
        <f t="shared" ref="DY199:DY206" si="445">IF(AND(DT199="FAIL",(OR(DI199="G1",DI199="G2",DI199="S",DI199="RE"))),"F",IF(AND(DT199="RE-EXAM.",(OR(DI199="G1",DI199="G2",DI199="S"))),"S",IF(AND(DT199="SUPPL.",(OR(DI199="G1",DI199="G2"))),"S",IF(AND(DT199="PASS BY GRACE",(OR(DI199="G1",DI199="G2"))),"G",DI199))))</f>
        <v/>
      </c>
      <c r="DZ199" s="385" t="str">
        <f t="shared" ref="DZ199:DZ206" si="446">IF(DY199="G",ROUNDUP(36%*U199-R199,0),"")</f>
        <v/>
      </c>
      <c r="EA199" s="356" t="str">
        <f t="shared" ref="EA199:EA206" si="447">IF(AND(DT199="FAIL",(OR(DJ199="G1",DJ199="G2",DJ199="S",DJ199="RE"))),"F",IF(AND(DT199="RE-EXAM.",(OR(DJ199="G1",DJ199="G2",DJ199="S"))),"S",IF(AND(DT199="SUPPL.",(OR(DJ199="G1",DJ199="G2"))),"S",IF(AND(DT199="PASS BY GRACE",(OR(DJ199="G1",DJ199="G2"))),"G",DJ199))))</f>
        <v/>
      </c>
      <c r="EB199" s="385" t="str">
        <f t="shared" ref="EB199:EB206" si="448">IF(EA199="G",ROUNDUP(36%*AK199-AH199,0),"")</f>
        <v/>
      </c>
      <c r="EC199" s="356" t="str">
        <f t="shared" ref="EC199:EC206" si="449">IF(AND(DT199="FAIL",(OR(DK199="G1",DK199="G2",DK199="S",DK199="RE"))),"F",IF(AND(DT199="RE-EXAM.",(OR(DK199="G1",DK199="G2",DK199="S"))),"S",IF(AND(DT199="SUPPL.",(OR(DK199="G1",DK199="G2"))),"S",IF(AND(DT199="PASS BY GRACE",(OR(DK199="G1",DK199="G2"))),"G",DK199))))</f>
        <v/>
      </c>
      <c r="ED199" s="356" t="str">
        <f t="shared" ref="ED199:ED206" si="450">IF(AN199=1,EC199,"")</f>
        <v/>
      </c>
      <c r="EE199" s="356" t="str">
        <f t="shared" ref="EE199:EE206" si="451">IF(AN199=2,EC199,"")</f>
        <v/>
      </c>
      <c r="EF199" s="386" t="str">
        <f t="shared" ref="EF199:EF206" si="452">IF(AN199=3,EC199,"")</f>
        <v/>
      </c>
      <c r="EG199" s="385" t="str">
        <f t="shared" ref="EG199:EG206" si="453">IF(EC199="G",ROUNDUP(36%*AO199-AK199,0),"")</f>
        <v/>
      </c>
      <c r="EH199" s="356" t="str">
        <f t="shared" ref="EH199:EH206" si="454">IF(AND(DT199="FAIL",(OR(DL199="G1",DL199="G2",DL199="S",DL199="RE"))),"F",IF(AND(DT199="RE-EXAM.",(OR(DL199="G1",DL199="G2",DL199="S"))),"S",IF(AND(DT199="SUPPL.",(OR(DL199="G1",DL199="G2"))),"S",IF(AND(DT199="PASS BY GRACE",(OR(DL199="G1",DL199="G2"))),"G",DL199))))</f>
        <v/>
      </c>
      <c r="EI199" s="356" t="str">
        <f t="shared" ref="EI199:EI206" si="455">IF(BF199=1,EH199,"")</f>
        <v/>
      </c>
      <c r="EJ199" s="356" t="str">
        <f t="shared" ref="EJ199:EJ206" si="456">IF(BF199=2,EH199,"")</f>
        <v/>
      </c>
      <c r="EK199" s="356" t="str">
        <f t="shared" ref="EK199:EK206" si="457">IF(BF199=3,EH199,"")</f>
        <v/>
      </c>
      <c r="EL199" s="385" t="str">
        <f t="shared" ref="EL199:EL206" si="458">IF(EH199="G",ROUNDUP(36%*AR199-AO199,0),"")</f>
        <v/>
      </c>
      <c r="EM199" s="356" t="str">
        <f t="shared" ref="EM199:EM206" si="459">IF(AND(DT199="FAIL",(OR(DM199="G1",DM199="G2",DM199="S",DM199="RE"))),"F",IF(AND(DT199="RE-EXAM.",(OR(DM199="G1",DM199="G2",DM199="S"))),"S",IF(AND(DT199="SUPPL.",(OR(DM199="G1",DM199="G2"))),"S",IF(AND(DT199="PASS BY GRACE",(OR(DM199="G1",DM199="G2"))),"G",DM199))))</f>
        <v/>
      </c>
      <c r="EN199" s="356" t="str">
        <f t="shared" ref="EN199:EN206" si="460">IF(BX199=1,EM199,"")</f>
        <v/>
      </c>
      <c r="EO199" s="356" t="str">
        <f t="shared" ref="EO199:EO206" si="461">IF(BX199=2,EM199,"")</f>
        <v/>
      </c>
      <c r="EP199" s="356" t="str">
        <f t="shared" ref="EP199:EP206" si="462">IF(BX199=3,EM199,"")</f>
        <v/>
      </c>
      <c r="EQ199" s="385" t="str">
        <f t="shared" ref="EQ199:EQ206" si="463">IF(EM199="G",ROUNDUP(36%*AW199-AR199,0),"")</f>
        <v/>
      </c>
      <c r="ER199" s="356" t="str">
        <f t="shared" ref="ER199:ER206" si="464">IF(AND(DT199="FAIL",(OR(DN199="G1",DN199="G2",DN199="S",DN199="RE"))),"F",IF(AND(DT199="RE-EXAM.",(OR(DN199="G1",DN199="G2",DN199="S"))),"S",IF(AND(DT199="SUPPL.",(OR(DN199="G1",DN199="G2"))),"S",IF(AND(DT199="PASS BY GRACE",(OR(DN199="G1",DN199="G2"))),"G",DN199))))</f>
        <v/>
      </c>
      <c r="ES199" s="356" t="str">
        <f t="shared" ref="ES199:ES206" si="465">IF(CP199=1,ER199,"")</f>
        <v/>
      </c>
      <c r="ET199" s="356" t="str">
        <f t="shared" ref="ET199:ET206" si="466">IF(CP199=2,ER199,"")</f>
        <v/>
      </c>
      <c r="EU199" s="356" t="str">
        <f t="shared" ref="EU199:EU206" si="467">IF(CP199=3,ER199,"")</f>
        <v/>
      </c>
      <c r="EV199" s="385" t="str">
        <f t="shared" ref="EV199:EV206" si="468">IF(ER199="G",ROUNDUP(36%*AZ199-AW199,0),"")</f>
        <v/>
      </c>
      <c r="EW199" s="385" t="str">
        <f t="shared" ref="EW199:EW206" si="469">IF(OR(DX199="",DX199=0,DX199="S",DX199="RE",DX199="AB"),"",IF(DX199&gt;=75%*$DX$5,"D",IF(DX199&gt;=60%*$DX$5,"I",IF(DX199&gt;=48%*$DX$5,"II",IF(DX199&gt;=36%*$DX$5,"III",IF(DX199&gt;=0%*$DX$5,"P",""))))))</f>
        <v/>
      </c>
      <c r="EX199" s="387" t="str">
        <f>IF('Student DATA Entry'!I196="","",'Student DATA Entry'!I196)</f>
        <v/>
      </c>
      <c r="EY199" s="388" t="str">
        <f>IF('Student DATA Entry'!J196="","",'Student DATA Entry'!J196)</f>
        <v/>
      </c>
      <c r="EZ199" s="373" t="str">
        <f t="shared" ref="EZ199:EZ206" si="470">CONCATENATE(IF(DY199="F",$DY$4,"")," ",IF(EA199="F",$EA$4,"")," ",IF(EC199="F",$EC$4,"")," ",IF(EH199="F",$EH$4,"")," ",IF(EM199="F",$EM$4,"")," ",IF(ER199="F",$ER$4,"")," ")</f>
        <v xml:space="preserve">      </v>
      </c>
      <c r="FA199" s="373" t="str">
        <f t="shared" ref="FA199:FA206" si="471">CONCATENATE(IF(DY199="S",$DY$4,"")," ",IF(EA199="S",$EA$4,"")," ",IF(EC199="S",$EC$4,"")," ",IF(EH199="S",$EH$4,"")," ",IF(EM199="S",$EM$4,"")," ",IF(ER199="S",$ER$4,"")," ")</f>
        <v xml:space="preserve">      </v>
      </c>
      <c r="FB199" s="373" t="str">
        <f t="shared" ref="FB199:FB206" si="472">CONCATENATE(IF(DY199="G",$DY$4,"")," ",IF(EA199="G",$EA$4,"")," ",IF(EC199="G",$EC$4,"")," ",IF(EH199="G",$EH$4,"")," ",IF(EM199="G",$EM$4,"")," ",IF(ER199="G",$ER$4,"")," ")</f>
        <v xml:space="preserve">      </v>
      </c>
      <c r="FC199" s="373" t="str">
        <f t="shared" ref="FC199:FC206" si="473">CONCATENATE(IF(DY199="D",$DY$4,"")," ",IF(EA199="D",$EA$4,"")," ",IF(ED199="D",$ED$4,"")," ",IF(EE199="D",$EE$4,"")," ",IF(EF199="D",$EF$4,"")," ",IF(EI199="D",$EI$4,"")," ",IF(EJ199="D",$EJ$4,"")," ",IF(EK199="D",$EK$4,"")," ",IF(EN199="D",$EN$4,"")," ",IF(EO199="D",$EO$4,"")," ",IF(EP199="D",$EP$4,"")," ",IF(ET199="D",$ET$4,"")," ",IF(EU199="D",$EU$4,"")," ",IF(ES199="D",$ES$4,"")," ")</f>
        <v xml:space="preserve">              </v>
      </c>
      <c r="FD199" s="373" t="str">
        <f t="shared" ref="FD199:FD206" si="474">IF(E199=""," ",IF(OR(B199="",B199="NSO")," ","Promoted to Class 12th"))</f>
        <v xml:space="preserve"> </v>
      </c>
      <c r="FE199" s="484" t="str">
        <f t="shared" ref="FE199:FE206" si="475">IF(AND(FD199=""),"",IF(AND(R199="",AG199="",AY199="",BQ199="",CI199=""),"",SUM(R199,AG199,AY199,BQ199,CI199)))</f>
        <v/>
      </c>
      <c r="FF199" s="390" t="str">
        <f t="shared" ref="FF199:FF206" si="476">IF(FE199="","",FE199*100/($FE$5-DH199))</f>
        <v/>
      </c>
      <c r="FG199" s="483" t="str">
        <f t="shared" ref="FG199:FG206" si="477">IF(B199="NSO","NSO",IF(FF199="","",IF(AND(FF199&gt;=60,(FD199="Promoted to Class 12th")),"I",IF(AND(FF199&gt;=60,(FD199="Promoted to Class 12th")),"I",IF(AND(FF199&gt;=48,(FD199="Promoted to Class 12th")),"II",IF(AND(FF199&gt;=48,(FD199="Promoted to Class 12th")),"II",IF(AND(FF199&gt;=36,(FD199="Promoted to Class 12th")),"III",IF(AND(FF199&gt;=0,(FD199="Promoted to Class 12th")),"P",""))))))))</f>
        <v/>
      </c>
      <c r="FH199" s="392" t="str">
        <f t="shared" si="366"/>
        <v/>
      </c>
      <c r="FI199" s="482" t="str">
        <f t="shared" ref="FI199:FI206" si="478">IF(FG199="P","Promoted","")</f>
        <v/>
      </c>
    </row>
    <row r="200" spans="1:166" s="393" customFormat="1" ht="22" customHeight="1">
      <c r="A200" s="375">
        <v>195</v>
      </c>
      <c r="B200" s="376" t="str">
        <f>IF('Marks Entry'!B202="","",VALUE('Marks Entry'!B202))</f>
        <v/>
      </c>
      <c r="C200" s="377" t="str">
        <f>IF('Marks Entry'!C202="","",'Marks Entry'!C202)</f>
        <v/>
      </c>
      <c r="D200" s="378" t="str">
        <f>IF('Marks Entry'!D202="","",'Marks Entry'!D202)</f>
        <v/>
      </c>
      <c r="E200" s="379" t="str">
        <f>IF('Marks Entry'!E202="","",'Marks Entry'!E202)</f>
        <v/>
      </c>
      <c r="F200" s="379" t="str">
        <f>IF('Marks Entry'!F202="","",'Marks Entry'!F202)</f>
        <v/>
      </c>
      <c r="G200" s="379" t="str">
        <f>IF('Marks Entry'!G202="","",'Marks Entry'!G202)</f>
        <v/>
      </c>
      <c r="H200" s="356" t="str">
        <f>IF('Marks Entry'!H202="","",'Marks Entry'!H202)</f>
        <v/>
      </c>
      <c r="I200" s="356" t="str">
        <f>IF('Marks Entry'!I202="","",'Marks Entry'!I202)</f>
        <v/>
      </c>
      <c r="J200" s="356" t="str">
        <f>IF('Marks Entry'!J202="","",'Marks Entry'!J202)</f>
        <v/>
      </c>
      <c r="K200" s="356" t="str">
        <f>IF('Marks Entry'!K202="","",'Marks Entry'!K202)</f>
        <v/>
      </c>
      <c r="L200" s="356" t="str">
        <f>IF('Marks Entry'!L202="","",'Marks Entry'!L202)</f>
        <v/>
      </c>
      <c r="M200" s="357" t="str">
        <f t="shared" si="367"/>
        <v/>
      </c>
      <c r="N200" s="380" t="str">
        <f t="shared" si="368"/>
        <v/>
      </c>
      <c r="O200" s="356" t="str">
        <f>IF('Marks Entry'!M202="","",'Marks Entry'!M202)</f>
        <v/>
      </c>
      <c r="P200" s="380" t="str">
        <f t="shared" si="369"/>
        <v/>
      </c>
      <c r="Q200" s="377" t="str">
        <f>IF(AND($B200="NSO",$E200="",O200=""),"",IF(AND('Marks Entry'!N202="AB"),"AB",IF(AND('Marks Entry'!N202="ML"),"RE",IF('Marks Entry'!N202="","",ROUNDUP('Marks Entry'!N202*30/100,0)))))</f>
        <v/>
      </c>
      <c r="R200" s="381" t="str">
        <f t="shared" si="370"/>
        <v/>
      </c>
      <c r="S200" s="361">
        <f t="shared" si="371"/>
        <v>0</v>
      </c>
      <c r="T200" s="361">
        <f t="shared" si="372"/>
        <v>0</v>
      </c>
      <c r="U200" s="362" t="str">
        <f t="shared" si="373"/>
        <v/>
      </c>
      <c r="V200" s="361" t="str">
        <f t="shared" si="374"/>
        <v/>
      </c>
      <c r="W200" s="361" t="str">
        <f t="shared" si="375"/>
        <v/>
      </c>
      <c r="X200" s="361" t="str">
        <f t="shared" si="376"/>
        <v/>
      </c>
      <c r="Y200" s="356" t="str">
        <f>IF('Marks Entry'!O202="","",'Marks Entry'!O202)</f>
        <v/>
      </c>
      <c r="Z200" s="356" t="str">
        <f>IF('Marks Entry'!P202="","",'Marks Entry'!P202)</f>
        <v/>
      </c>
      <c r="AA200" s="356" t="str">
        <f>IF('Marks Entry'!Q202="","",'Marks Entry'!Q202)</f>
        <v/>
      </c>
      <c r="AB200" s="357" t="str">
        <f t="shared" si="377"/>
        <v/>
      </c>
      <c r="AC200" s="380" t="str">
        <f t="shared" si="378"/>
        <v/>
      </c>
      <c r="AD200" s="356" t="str">
        <f>IF('Marks Entry'!R202="","",'Marks Entry'!R202)</f>
        <v/>
      </c>
      <c r="AE200" s="380" t="str">
        <f t="shared" si="379"/>
        <v/>
      </c>
      <c r="AF200" s="377" t="str">
        <f>IF(AND($B200="NSO",$E200=""),"",IF(AND('Marks Entry'!S202="AB"),"AB",IF(AND('Marks Entry'!S202="ML"),"RE",IF('Marks Entry'!S202="","",ROUNDUP('Marks Entry'!S202*30/100,0)))))</f>
        <v/>
      </c>
      <c r="AG200" s="381" t="str">
        <f t="shared" si="380"/>
        <v/>
      </c>
      <c r="AH200" s="361">
        <f t="shared" si="381"/>
        <v>0</v>
      </c>
      <c r="AI200" s="361">
        <f t="shared" si="382"/>
        <v>0</v>
      </c>
      <c r="AJ200" s="362" t="str">
        <f t="shared" si="383"/>
        <v/>
      </c>
      <c r="AK200" s="361" t="str">
        <f t="shared" si="384"/>
        <v/>
      </c>
      <c r="AL200" s="361" t="str">
        <f t="shared" si="385"/>
        <v/>
      </c>
      <c r="AM200" s="361" t="str">
        <f t="shared" si="386"/>
        <v/>
      </c>
      <c r="AN200" s="363" t="str">
        <f>IF('Marks Entry'!T202="","",'Marks Entry'!T202)</f>
        <v/>
      </c>
      <c r="AO200" s="356" t="str">
        <f>IF('Marks Entry'!V202="","",'Marks Entry'!V202)</f>
        <v/>
      </c>
      <c r="AP200" s="356" t="str">
        <f>IF('Marks Entry'!W202="","",'Marks Entry'!W202)</f>
        <v/>
      </c>
      <c r="AQ200" s="356" t="str">
        <f>IF('Marks Entry'!X202="","",'Marks Entry'!X202)</f>
        <v/>
      </c>
      <c r="AR200" s="357" t="str">
        <f t="shared" si="387"/>
        <v/>
      </c>
      <c r="AS200" s="380" t="str">
        <f t="shared" si="388"/>
        <v/>
      </c>
      <c r="AT200" s="356" t="str">
        <f>IF('Marks Entry'!Y202="","",'Marks Entry'!Y202)</f>
        <v/>
      </c>
      <c r="AU200" s="356" t="str">
        <f>IF('Marks Entry'!Z202="","",'Marks Entry'!Z202)</f>
        <v/>
      </c>
      <c r="AV200" s="356" t="str">
        <f t="shared" si="389"/>
        <v/>
      </c>
      <c r="AW200" s="380" t="str">
        <f t="shared" si="390"/>
        <v/>
      </c>
      <c r="AX200" s="377" t="str">
        <f>IF(AND($B200="NSO",$E200=""),"",IF(AND('Marks Entry'!AA202="AB",'Marks Entry'!AB202="AB"),"AB",IF(AND('Marks Entry'!AA202="ML",'Marks Entry'!AB202="ML"),"RE",IF('Marks Entry'!AA202="","",ROUNDUP(('Marks Entry'!AA202+'Marks Entry'!AB202)*30/100,0)))))</f>
        <v/>
      </c>
      <c r="AY200" s="381" t="str">
        <f t="shared" si="391"/>
        <v/>
      </c>
      <c r="AZ200" s="361">
        <f t="shared" si="392"/>
        <v>0</v>
      </c>
      <c r="BA200" s="361">
        <f t="shared" si="393"/>
        <v>0</v>
      </c>
      <c r="BB200" s="362" t="str">
        <f t="shared" si="394"/>
        <v/>
      </c>
      <c r="BC200" s="361" t="str">
        <f t="shared" si="395"/>
        <v/>
      </c>
      <c r="BD200" s="361" t="str">
        <f t="shared" si="396"/>
        <v/>
      </c>
      <c r="BE200" s="361" t="str">
        <f t="shared" si="397"/>
        <v/>
      </c>
      <c r="BF200" s="363" t="str">
        <f>IF('Marks Entry'!AC202="","",'Marks Entry'!AC202)</f>
        <v/>
      </c>
      <c r="BG200" s="356" t="str">
        <f>IF('Marks Entry'!AE202="","",'Marks Entry'!AE202)</f>
        <v/>
      </c>
      <c r="BH200" s="356" t="str">
        <f>IF('Marks Entry'!AF202="","",'Marks Entry'!AF202)</f>
        <v/>
      </c>
      <c r="BI200" s="356" t="str">
        <f>IF('Marks Entry'!AG202="","",'Marks Entry'!AG202)</f>
        <v/>
      </c>
      <c r="BJ200" s="357" t="str">
        <f t="shared" si="398"/>
        <v/>
      </c>
      <c r="BK200" s="380" t="str">
        <f t="shared" si="399"/>
        <v/>
      </c>
      <c r="BL200" s="356" t="str">
        <f>IF('Marks Entry'!AH202="","",'Marks Entry'!AH202)</f>
        <v/>
      </c>
      <c r="BM200" s="356" t="str">
        <f>IF('Marks Entry'!AI202="","",'Marks Entry'!AI202)</f>
        <v/>
      </c>
      <c r="BN200" s="356" t="str">
        <f t="shared" si="400"/>
        <v/>
      </c>
      <c r="BO200" s="380" t="str">
        <f t="shared" si="401"/>
        <v/>
      </c>
      <c r="BP200" s="377" t="str">
        <f>IF(AND($B200="NSO",$E200=""),"",IF(AND('Marks Entry'!AJ202="AB",'Marks Entry'!AK202="AB"),"AB",IF(AND('Marks Entry'!AJ202="ML",'Marks Entry'!AK202="ML"),"RE",IF('Marks Entry'!AJ202="","",ROUNDUP(('Marks Entry'!AJ202+'Marks Entry'!AK202)*30/100,0)))))</f>
        <v/>
      </c>
      <c r="BQ200" s="381" t="str">
        <f t="shared" si="402"/>
        <v/>
      </c>
      <c r="BR200" s="361">
        <f t="shared" si="403"/>
        <v>0</v>
      </c>
      <c r="BS200" s="361">
        <f t="shared" si="404"/>
        <v>0</v>
      </c>
      <c r="BT200" s="362" t="str">
        <f t="shared" si="405"/>
        <v/>
      </c>
      <c r="BU200" s="361" t="str">
        <f t="shared" si="406"/>
        <v/>
      </c>
      <c r="BV200" s="361" t="str">
        <f t="shared" si="407"/>
        <v/>
      </c>
      <c r="BW200" s="361" t="str">
        <f t="shared" si="408"/>
        <v/>
      </c>
      <c r="BX200" s="363" t="str">
        <f>IF('Marks Entry'!AL202="","",'Marks Entry'!AL202)</f>
        <v/>
      </c>
      <c r="BY200" s="356" t="str">
        <f>IF('Marks Entry'!AN202="","",'Marks Entry'!AN202)</f>
        <v/>
      </c>
      <c r="BZ200" s="356" t="str">
        <f>IF('Marks Entry'!AO202="","",'Marks Entry'!AO202)</f>
        <v/>
      </c>
      <c r="CA200" s="356" t="str">
        <f>IF('Marks Entry'!AP202="","",'Marks Entry'!AP202)</f>
        <v/>
      </c>
      <c r="CB200" s="357" t="str">
        <f t="shared" si="409"/>
        <v/>
      </c>
      <c r="CC200" s="380" t="str">
        <f t="shared" si="410"/>
        <v/>
      </c>
      <c r="CD200" s="356" t="str">
        <f>IF('Marks Entry'!AQ202="","",'Marks Entry'!AQ202)</f>
        <v/>
      </c>
      <c r="CE200" s="356" t="str">
        <f>IF('Marks Entry'!AR202="","",'Marks Entry'!AR202)</f>
        <v/>
      </c>
      <c r="CF200" s="356" t="str">
        <f t="shared" si="411"/>
        <v/>
      </c>
      <c r="CG200" s="380" t="str">
        <f t="shared" si="412"/>
        <v/>
      </c>
      <c r="CH200" s="377" t="str">
        <f>IF(AND($B200="NSO",$E200=""),"",IF(AND('Marks Entry'!AS202="AB",'Marks Entry'!AT202="AB"),"AB",IF(AND('Marks Entry'!AS202="ML",'Marks Entry'!AT202="ML"),"RE",IF('Marks Entry'!AS202="","",ROUNDUP(('Marks Entry'!AS202+'Marks Entry'!AT202)*30/100,0)))))</f>
        <v/>
      </c>
      <c r="CI200" s="381" t="str">
        <f t="shared" si="413"/>
        <v/>
      </c>
      <c r="CJ200" s="361">
        <f t="shared" si="414"/>
        <v>0</v>
      </c>
      <c r="CK200" s="361">
        <f t="shared" si="415"/>
        <v>0</v>
      </c>
      <c r="CL200" s="362" t="str">
        <f t="shared" si="416"/>
        <v/>
      </c>
      <c r="CM200" s="361" t="str">
        <f t="shared" si="417"/>
        <v/>
      </c>
      <c r="CN200" s="361" t="str">
        <f t="shared" si="418"/>
        <v/>
      </c>
      <c r="CO200" s="361" t="str">
        <f t="shared" si="419"/>
        <v/>
      </c>
      <c r="CP200" s="363" t="str">
        <f>IF('Marks Entry'!AU202="","",'Marks Entry'!AU202)</f>
        <v/>
      </c>
      <c r="CQ200" s="356" t="str">
        <f>IF('Marks Entry'!AW202="","",'Marks Entry'!AW202)</f>
        <v/>
      </c>
      <c r="CR200" s="356" t="str">
        <f>IF('Marks Entry'!AX202="","",'Marks Entry'!AX202)</f>
        <v/>
      </c>
      <c r="CS200" s="356" t="str">
        <f>IF('Marks Entry'!AY202="","",'Marks Entry'!AY202)</f>
        <v/>
      </c>
      <c r="CT200" s="357" t="str">
        <f t="shared" si="420"/>
        <v/>
      </c>
      <c r="CU200" s="380" t="str">
        <f t="shared" si="421"/>
        <v/>
      </c>
      <c r="CV200" s="356" t="str">
        <f>IF('Marks Entry'!AZ202="","",'Marks Entry'!AZ202)</f>
        <v/>
      </c>
      <c r="CW200" s="356" t="str">
        <f>IF('Marks Entry'!BA202="","",'Marks Entry'!BA202)</f>
        <v/>
      </c>
      <c r="CX200" s="356" t="str">
        <f t="shared" si="422"/>
        <v/>
      </c>
      <c r="CY200" s="380" t="str">
        <f t="shared" si="423"/>
        <v/>
      </c>
      <c r="CZ200" s="377" t="str">
        <f>IF(AND($B200="NSO",$E200=""),"",IF(AND('Marks Entry'!BB202="AB",'Marks Entry'!BC202="AB"),"AB",IF(AND('Marks Entry'!BB202="ML",'Marks Entry'!BC202="ML"),"RE",IF('Marks Entry'!BB202="","",ROUNDUP(('Marks Entry'!BB202+'Marks Entry'!BC202)*30/100,0)))))</f>
        <v/>
      </c>
      <c r="DA200" s="381" t="str">
        <f t="shared" si="424"/>
        <v/>
      </c>
      <c r="DB200" s="361">
        <f t="shared" si="425"/>
        <v>0</v>
      </c>
      <c r="DC200" s="361">
        <f t="shared" si="426"/>
        <v>0</v>
      </c>
      <c r="DD200" s="362" t="str">
        <f t="shared" si="427"/>
        <v/>
      </c>
      <c r="DE200" s="361" t="str">
        <f t="shared" si="428"/>
        <v/>
      </c>
      <c r="DF200" s="361" t="str">
        <f t="shared" si="429"/>
        <v/>
      </c>
      <c r="DG200" s="361" t="str">
        <f t="shared" si="430"/>
        <v/>
      </c>
      <c r="DH200" s="361">
        <f t="shared" si="431"/>
        <v>0</v>
      </c>
      <c r="DI200" s="382" t="str">
        <f t="shared" si="432"/>
        <v/>
      </c>
      <c r="DJ200" s="382" t="str">
        <f t="shared" si="433"/>
        <v/>
      </c>
      <c r="DK200" s="382" t="str">
        <f t="shared" si="434"/>
        <v/>
      </c>
      <c r="DL200" s="382" t="str">
        <f t="shared" si="435"/>
        <v/>
      </c>
      <c r="DM200" s="382" t="str">
        <f t="shared" si="436"/>
        <v/>
      </c>
      <c r="DN200" s="382" t="str">
        <f t="shared" si="437"/>
        <v/>
      </c>
      <c r="DO200" s="365">
        <f t="shared" si="438"/>
        <v>0</v>
      </c>
      <c r="DP200" s="365">
        <f t="shared" si="439"/>
        <v>0</v>
      </c>
      <c r="DQ200" s="365">
        <f t="shared" si="440"/>
        <v>0</v>
      </c>
      <c r="DR200" s="365">
        <f t="shared" si="441"/>
        <v>0</v>
      </c>
      <c r="DS200" s="365">
        <f t="shared" si="442"/>
        <v>0</v>
      </c>
      <c r="DT200" s="383" t="str">
        <f t="shared" si="443"/>
        <v/>
      </c>
      <c r="DU200" s="482" t="str">
        <f>IF('Marks Entry'!BD202="","",'Marks Entry'!BD202)</f>
        <v/>
      </c>
      <c r="DV200" s="482" t="str">
        <f>IF('Marks Entry'!BE202="","",'Marks Entry'!BE202)</f>
        <v/>
      </c>
      <c r="DW200" s="482" t="str">
        <f>IF('Marks Entry'!BF202="","",'Marks Entry'!BF202)</f>
        <v/>
      </c>
      <c r="DX200" s="384" t="str">
        <f t="shared" si="444"/>
        <v/>
      </c>
      <c r="DY200" s="356" t="str">
        <f t="shared" si="445"/>
        <v/>
      </c>
      <c r="DZ200" s="385" t="str">
        <f t="shared" si="446"/>
        <v/>
      </c>
      <c r="EA200" s="356" t="str">
        <f t="shared" si="447"/>
        <v/>
      </c>
      <c r="EB200" s="385" t="str">
        <f t="shared" si="448"/>
        <v/>
      </c>
      <c r="EC200" s="356" t="str">
        <f t="shared" si="449"/>
        <v/>
      </c>
      <c r="ED200" s="356" t="str">
        <f t="shared" si="450"/>
        <v/>
      </c>
      <c r="EE200" s="356" t="str">
        <f t="shared" si="451"/>
        <v/>
      </c>
      <c r="EF200" s="386" t="str">
        <f t="shared" si="452"/>
        <v/>
      </c>
      <c r="EG200" s="385" t="str">
        <f t="shared" si="453"/>
        <v/>
      </c>
      <c r="EH200" s="356" t="str">
        <f t="shared" si="454"/>
        <v/>
      </c>
      <c r="EI200" s="356" t="str">
        <f t="shared" si="455"/>
        <v/>
      </c>
      <c r="EJ200" s="356" t="str">
        <f t="shared" si="456"/>
        <v/>
      </c>
      <c r="EK200" s="356" t="str">
        <f t="shared" si="457"/>
        <v/>
      </c>
      <c r="EL200" s="385" t="str">
        <f t="shared" si="458"/>
        <v/>
      </c>
      <c r="EM200" s="356" t="str">
        <f t="shared" si="459"/>
        <v/>
      </c>
      <c r="EN200" s="356" t="str">
        <f t="shared" si="460"/>
        <v/>
      </c>
      <c r="EO200" s="356" t="str">
        <f t="shared" si="461"/>
        <v/>
      </c>
      <c r="EP200" s="356" t="str">
        <f t="shared" si="462"/>
        <v/>
      </c>
      <c r="EQ200" s="385" t="str">
        <f t="shared" si="463"/>
        <v/>
      </c>
      <c r="ER200" s="356" t="str">
        <f t="shared" si="464"/>
        <v/>
      </c>
      <c r="ES200" s="356" t="str">
        <f t="shared" si="465"/>
        <v/>
      </c>
      <c r="ET200" s="356" t="str">
        <f t="shared" si="466"/>
        <v/>
      </c>
      <c r="EU200" s="356" t="str">
        <f t="shared" si="467"/>
        <v/>
      </c>
      <c r="EV200" s="385" t="str">
        <f t="shared" si="468"/>
        <v/>
      </c>
      <c r="EW200" s="385" t="str">
        <f t="shared" si="469"/>
        <v/>
      </c>
      <c r="EX200" s="387" t="str">
        <f>IF('Student DATA Entry'!I197="","",'Student DATA Entry'!I197)</f>
        <v/>
      </c>
      <c r="EY200" s="388" t="str">
        <f>IF('Student DATA Entry'!J197="","",'Student DATA Entry'!J197)</f>
        <v/>
      </c>
      <c r="EZ200" s="373" t="str">
        <f t="shared" si="470"/>
        <v xml:space="preserve">      </v>
      </c>
      <c r="FA200" s="373" t="str">
        <f t="shared" si="471"/>
        <v xml:space="preserve">      </v>
      </c>
      <c r="FB200" s="373" t="str">
        <f t="shared" si="472"/>
        <v xml:space="preserve">      </v>
      </c>
      <c r="FC200" s="373" t="str">
        <f t="shared" si="473"/>
        <v xml:space="preserve">              </v>
      </c>
      <c r="FD200" s="373" t="str">
        <f t="shared" si="474"/>
        <v xml:space="preserve"> </v>
      </c>
      <c r="FE200" s="484" t="str">
        <f t="shared" si="475"/>
        <v/>
      </c>
      <c r="FF200" s="390" t="str">
        <f t="shared" si="476"/>
        <v/>
      </c>
      <c r="FG200" s="483" t="str">
        <f t="shared" si="477"/>
        <v/>
      </c>
      <c r="FH200" s="392" t="str">
        <f t="shared" si="366"/>
        <v/>
      </c>
      <c r="FI200" s="482" t="str">
        <f t="shared" si="478"/>
        <v/>
      </c>
    </row>
    <row r="201" spans="1:166" s="393" customFormat="1" ht="22" customHeight="1">
      <c r="A201" s="375">
        <v>196</v>
      </c>
      <c r="B201" s="376" t="str">
        <f>IF('Marks Entry'!B203="","",VALUE('Marks Entry'!B203))</f>
        <v/>
      </c>
      <c r="C201" s="377" t="str">
        <f>IF('Marks Entry'!C203="","",'Marks Entry'!C203)</f>
        <v/>
      </c>
      <c r="D201" s="378" t="str">
        <f>IF('Marks Entry'!D203="","",'Marks Entry'!D203)</f>
        <v/>
      </c>
      <c r="E201" s="379" t="str">
        <f>IF('Marks Entry'!E203="","",'Marks Entry'!E203)</f>
        <v/>
      </c>
      <c r="F201" s="379" t="str">
        <f>IF('Marks Entry'!F203="","",'Marks Entry'!F203)</f>
        <v/>
      </c>
      <c r="G201" s="379" t="str">
        <f>IF('Marks Entry'!G203="","",'Marks Entry'!G203)</f>
        <v/>
      </c>
      <c r="H201" s="356" t="str">
        <f>IF('Marks Entry'!H203="","",'Marks Entry'!H203)</f>
        <v/>
      </c>
      <c r="I201" s="356" t="str">
        <f>IF('Marks Entry'!I203="","",'Marks Entry'!I203)</f>
        <v/>
      </c>
      <c r="J201" s="356" t="str">
        <f>IF('Marks Entry'!J203="","",'Marks Entry'!J203)</f>
        <v/>
      </c>
      <c r="K201" s="356" t="str">
        <f>IF('Marks Entry'!K203="","",'Marks Entry'!K203)</f>
        <v/>
      </c>
      <c r="L201" s="356" t="str">
        <f>IF('Marks Entry'!L203="","",'Marks Entry'!L203)</f>
        <v/>
      </c>
      <c r="M201" s="357" t="str">
        <f t="shared" si="367"/>
        <v/>
      </c>
      <c r="N201" s="380" t="str">
        <f t="shared" si="368"/>
        <v/>
      </c>
      <c r="O201" s="356" t="str">
        <f>IF('Marks Entry'!M203="","",'Marks Entry'!M203)</f>
        <v/>
      </c>
      <c r="P201" s="380" t="str">
        <f t="shared" si="369"/>
        <v/>
      </c>
      <c r="Q201" s="377" t="str">
        <f>IF(AND($B201="NSO",$E201="",O201=""),"",IF(AND('Marks Entry'!N203="AB"),"AB",IF(AND('Marks Entry'!N203="ML"),"RE",IF('Marks Entry'!N203="","",ROUNDUP('Marks Entry'!N203*30/100,0)))))</f>
        <v/>
      </c>
      <c r="R201" s="381" t="str">
        <f t="shared" si="370"/>
        <v/>
      </c>
      <c r="S201" s="361">
        <f t="shared" si="371"/>
        <v>0</v>
      </c>
      <c r="T201" s="361">
        <f t="shared" si="372"/>
        <v>0</v>
      </c>
      <c r="U201" s="362" t="str">
        <f t="shared" si="373"/>
        <v/>
      </c>
      <c r="V201" s="361" t="str">
        <f t="shared" si="374"/>
        <v/>
      </c>
      <c r="W201" s="361" t="str">
        <f t="shared" si="375"/>
        <v/>
      </c>
      <c r="X201" s="361" t="str">
        <f t="shared" si="376"/>
        <v/>
      </c>
      <c r="Y201" s="356" t="str">
        <f>IF('Marks Entry'!O203="","",'Marks Entry'!O203)</f>
        <v/>
      </c>
      <c r="Z201" s="356" t="str">
        <f>IF('Marks Entry'!P203="","",'Marks Entry'!P203)</f>
        <v/>
      </c>
      <c r="AA201" s="356" t="str">
        <f>IF('Marks Entry'!Q203="","",'Marks Entry'!Q203)</f>
        <v/>
      </c>
      <c r="AB201" s="357" t="str">
        <f t="shared" si="377"/>
        <v/>
      </c>
      <c r="AC201" s="380" t="str">
        <f t="shared" si="378"/>
        <v/>
      </c>
      <c r="AD201" s="356" t="str">
        <f>IF('Marks Entry'!R203="","",'Marks Entry'!R203)</f>
        <v/>
      </c>
      <c r="AE201" s="380" t="str">
        <f t="shared" si="379"/>
        <v/>
      </c>
      <c r="AF201" s="377" t="str">
        <f>IF(AND($B201="NSO",$E201=""),"",IF(AND('Marks Entry'!S203="AB"),"AB",IF(AND('Marks Entry'!S203="ML"),"RE",IF('Marks Entry'!S203="","",ROUNDUP('Marks Entry'!S203*30/100,0)))))</f>
        <v/>
      </c>
      <c r="AG201" s="381" t="str">
        <f t="shared" si="380"/>
        <v/>
      </c>
      <c r="AH201" s="361">
        <f t="shared" si="381"/>
        <v>0</v>
      </c>
      <c r="AI201" s="361">
        <f t="shared" si="382"/>
        <v>0</v>
      </c>
      <c r="AJ201" s="362" t="str">
        <f t="shared" si="383"/>
        <v/>
      </c>
      <c r="AK201" s="361" t="str">
        <f t="shared" si="384"/>
        <v/>
      </c>
      <c r="AL201" s="361" t="str">
        <f t="shared" si="385"/>
        <v/>
      </c>
      <c r="AM201" s="361" t="str">
        <f t="shared" si="386"/>
        <v/>
      </c>
      <c r="AN201" s="363" t="str">
        <f>IF('Marks Entry'!T203="","",'Marks Entry'!T203)</f>
        <v/>
      </c>
      <c r="AO201" s="356" t="str">
        <f>IF('Marks Entry'!V203="","",'Marks Entry'!V203)</f>
        <v/>
      </c>
      <c r="AP201" s="356" t="str">
        <f>IF('Marks Entry'!W203="","",'Marks Entry'!W203)</f>
        <v/>
      </c>
      <c r="AQ201" s="356" t="str">
        <f>IF('Marks Entry'!X203="","",'Marks Entry'!X203)</f>
        <v/>
      </c>
      <c r="AR201" s="357" t="str">
        <f t="shared" si="387"/>
        <v/>
      </c>
      <c r="AS201" s="380" t="str">
        <f t="shared" si="388"/>
        <v/>
      </c>
      <c r="AT201" s="356" t="str">
        <f>IF('Marks Entry'!Y203="","",'Marks Entry'!Y203)</f>
        <v/>
      </c>
      <c r="AU201" s="356" t="str">
        <f>IF('Marks Entry'!Z203="","",'Marks Entry'!Z203)</f>
        <v/>
      </c>
      <c r="AV201" s="356" t="str">
        <f t="shared" si="389"/>
        <v/>
      </c>
      <c r="AW201" s="380" t="str">
        <f t="shared" si="390"/>
        <v/>
      </c>
      <c r="AX201" s="377" t="str">
        <f>IF(AND($B201="NSO",$E201=""),"",IF(AND('Marks Entry'!AA203="AB",'Marks Entry'!AB203="AB"),"AB",IF(AND('Marks Entry'!AA203="ML",'Marks Entry'!AB203="ML"),"RE",IF('Marks Entry'!AA203="","",ROUNDUP(('Marks Entry'!AA203+'Marks Entry'!AB203)*30/100,0)))))</f>
        <v/>
      </c>
      <c r="AY201" s="381" t="str">
        <f t="shared" si="391"/>
        <v/>
      </c>
      <c r="AZ201" s="361">
        <f t="shared" si="392"/>
        <v>0</v>
      </c>
      <c r="BA201" s="361">
        <f t="shared" si="393"/>
        <v>0</v>
      </c>
      <c r="BB201" s="362" t="str">
        <f t="shared" si="394"/>
        <v/>
      </c>
      <c r="BC201" s="361" t="str">
        <f t="shared" si="395"/>
        <v/>
      </c>
      <c r="BD201" s="361" t="str">
        <f t="shared" si="396"/>
        <v/>
      </c>
      <c r="BE201" s="361" t="str">
        <f t="shared" si="397"/>
        <v/>
      </c>
      <c r="BF201" s="363" t="str">
        <f>IF('Marks Entry'!AC203="","",'Marks Entry'!AC203)</f>
        <v/>
      </c>
      <c r="BG201" s="356" t="str">
        <f>IF('Marks Entry'!AE203="","",'Marks Entry'!AE203)</f>
        <v/>
      </c>
      <c r="BH201" s="356" t="str">
        <f>IF('Marks Entry'!AF203="","",'Marks Entry'!AF203)</f>
        <v/>
      </c>
      <c r="BI201" s="356" t="str">
        <f>IF('Marks Entry'!AG203="","",'Marks Entry'!AG203)</f>
        <v/>
      </c>
      <c r="BJ201" s="357" t="str">
        <f t="shared" si="398"/>
        <v/>
      </c>
      <c r="BK201" s="380" t="str">
        <f t="shared" si="399"/>
        <v/>
      </c>
      <c r="BL201" s="356" t="str">
        <f>IF('Marks Entry'!AH203="","",'Marks Entry'!AH203)</f>
        <v/>
      </c>
      <c r="BM201" s="356" t="str">
        <f>IF('Marks Entry'!AI203="","",'Marks Entry'!AI203)</f>
        <v/>
      </c>
      <c r="BN201" s="356" t="str">
        <f t="shared" si="400"/>
        <v/>
      </c>
      <c r="BO201" s="380" t="str">
        <f t="shared" si="401"/>
        <v/>
      </c>
      <c r="BP201" s="377" t="str">
        <f>IF(AND($B201="NSO",$E201=""),"",IF(AND('Marks Entry'!AJ203="AB",'Marks Entry'!AK203="AB"),"AB",IF(AND('Marks Entry'!AJ203="ML",'Marks Entry'!AK203="ML"),"RE",IF('Marks Entry'!AJ203="","",ROUNDUP(('Marks Entry'!AJ203+'Marks Entry'!AK203)*30/100,0)))))</f>
        <v/>
      </c>
      <c r="BQ201" s="381" t="str">
        <f t="shared" si="402"/>
        <v/>
      </c>
      <c r="BR201" s="361">
        <f t="shared" si="403"/>
        <v>0</v>
      </c>
      <c r="BS201" s="361">
        <f t="shared" si="404"/>
        <v>0</v>
      </c>
      <c r="BT201" s="362" t="str">
        <f t="shared" si="405"/>
        <v/>
      </c>
      <c r="BU201" s="361" t="str">
        <f t="shared" si="406"/>
        <v/>
      </c>
      <c r="BV201" s="361" t="str">
        <f t="shared" si="407"/>
        <v/>
      </c>
      <c r="BW201" s="361" t="str">
        <f t="shared" si="408"/>
        <v/>
      </c>
      <c r="BX201" s="363" t="str">
        <f>IF('Marks Entry'!AL203="","",'Marks Entry'!AL203)</f>
        <v/>
      </c>
      <c r="BY201" s="356" t="str">
        <f>IF('Marks Entry'!AN203="","",'Marks Entry'!AN203)</f>
        <v/>
      </c>
      <c r="BZ201" s="356" t="str">
        <f>IF('Marks Entry'!AO203="","",'Marks Entry'!AO203)</f>
        <v/>
      </c>
      <c r="CA201" s="356" t="str">
        <f>IF('Marks Entry'!AP203="","",'Marks Entry'!AP203)</f>
        <v/>
      </c>
      <c r="CB201" s="357" t="str">
        <f t="shared" si="409"/>
        <v/>
      </c>
      <c r="CC201" s="380" t="str">
        <f t="shared" si="410"/>
        <v/>
      </c>
      <c r="CD201" s="356" t="str">
        <f>IF('Marks Entry'!AQ203="","",'Marks Entry'!AQ203)</f>
        <v/>
      </c>
      <c r="CE201" s="356" t="str">
        <f>IF('Marks Entry'!AR203="","",'Marks Entry'!AR203)</f>
        <v/>
      </c>
      <c r="CF201" s="356" t="str">
        <f t="shared" si="411"/>
        <v/>
      </c>
      <c r="CG201" s="380" t="str">
        <f t="shared" si="412"/>
        <v/>
      </c>
      <c r="CH201" s="377" t="str">
        <f>IF(AND($B201="NSO",$E201=""),"",IF(AND('Marks Entry'!AS203="AB",'Marks Entry'!AT203="AB"),"AB",IF(AND('Marks Entry'!AS203="ML",'Marks Entry'!AT203="ML"),"RE",IF('Marks Entry'!AS203="","",ROUNDUP(('Marks Entry'!AS203+'Marks Entry'!AT203)*30/100,0)))))</f>
        <v/>
      </c>
      <c r="CI201" s="381" t="str">
        <f t="shared" si="413"/>
        <v/>
      </c>
      <c r="CJ201" s="361">
        <f t="shared" si="414"/>
        <v>0</v>
      </c>
      <c r="CK201" s="361">
        <f t="shared" si="415"/>
        <v>0</v>
      </c>
      <c r="CL201" s="362" t="str">
        <f t="shared" si="416"/>
        <v/>
      </c>
      <c r="CM201" s="361" t="str">
        <f t="shared" si="417"/>
        <v/>
      </c>
      <c r="CN201" s="361" t="str">
        <f t="shared" si="418"/>
        <v/>
      </c>
      <c r="CO201" s="361" t="str">
        <f t="shared" si="419"/>
        <v/>
      </c>
      <c r="CP201" s="363" t="str">
        <f>IF('Marks Entry'!AU203="","",'Marks Entry'!AU203)</f>
        <v/>
      </c>
      <c r="CQ201" s="356" t="str">
        <f>IF('Marks Entry'!AW203="","",'Marks Entry'!AW203)</f>
        <v/>
      </c>
      <c r="CR201" s="356" t="str">
        <f>IF('Marks Entry'!AX203="","",'Marks Entry'!AX203)</f>
        <v/>
      </c>
      <c r="CS201" s="356" t="str">
        <f>IF('Marks Entry'!AY203="","",'Marks Entry'!AY203)</f>
        <v/>
      </c>
      <c r="CT201" s="357" t="str">
        <f t="shared" si="420"/>
        <v/>
      </c>
      <c r="CU201" s="380" t="str">
        <f t="shared" si="421"/>
        <v/>
      </c>
      <c r="CV201" s="356" t="str">
        <f>IF('Marks Entry'!AZ203="","",'Marks Entry'!AZ203)</f>
        <v/>
      </c>
      <c r="CW201" s="356" t="str">
        <f>IF('Marks Entry'!BA203="","",'Marks Entry'!BA203)</f>
        <v/>
      </c>
      <c r="CX201" s="356" t="str">
        <f t="shared" si="422"/>
        <v/>
      </c>
      <c r="CY201" s="380" t="str">
        <f t="shared" si="423"/>
        <v/>
      </c>
      <c r="CZ201" s="377" t="str">
        <f>IF(AND($B201="NSO",$E201=""),"",IF(AND('Marks Entry'!BB203="AB",'Marks Entry'!BC203="AB"),"AB",IF(AND('Marks Entry'!BB203="ML",'Marks Entry'!BC203="ML"),"RE",IF('Marks Entry'!BB203="","",ROUNDUP(('Marks Entry'!BB203+'Marks Entry'!BC203)*30/100,0)))))</f>
        <v/>
      </c>
      <c r="DA201" s="381" t="str">
        <f t="shared" si="424"/>
        <v/>
      </c>
      <c r="DB201" s="361">
        <f t="shared" si="425"/>
        <v>0</v>
      </c>
      <c r="DC201" s="361">
        <f t="shared" si="426"/>
        <v>0</v>
      </c>
      <c r="DD201" s="362" t="str">
        <f t="shared" si="427"/>
        <v/>
      </c>
      <c r="DE201" s="361" t="str">
        <f t="shared" si="428"/>
        <v/>
      </c>
      <c r="DF201" s="361" t="str">
        <f t="shared" si="429"/>
        <v/>
      </c>
      <c r="DG201" s="361" t="str">
        <f t="shared" si="430"/>
        <v/>
      </c>
      <c r="DH201" s="361">
        <f t="shared" si="431"/>
        <v>0</v>
      </c>
      <c r="DI201" s="382" t="str">
        <f t="shared" si="432"/>
        <v/>
      </c>
      <c r="DJ201" s="382" t="str">
        <f t="shared" si="433"/>
        <v/>
      </c>
      <c r="DK201" s="382" t="str">
        <f t="shared" si="434"/>
        <v/>
      </c>
      <c r="DL201" s="382" t="str">
        <f t="shared" si="435"/>
        <v/>
      </c>
      <c r="DM201" s="382" t="str">
        <f t="shared" si="436"/>
        <v/>
      </c>
      <c r="DN201" s="382" t="str">
        <f t="shared" si="437"/>
        <v/>
      </c>
      <c r="DO201" s="365">
        <f t="shared" si="438"/>
        <v>0</v>
      </c>
      <c r="DP201" s="365">
        <f t="shared" si="439"/>
        <v>0</v>
      </c>
      <c r="DQ201" s="365">
        <f t="shared" si="440"/>
        <v>0</v>
      </c>
      <c r="DR201" s="365">
        <f t="shared" si="441"/>
        <v>0</v>
      </c>
      <c r="DS201" s="365">
        <f t="shared" si="442"/>
        <v>0</v>
      </c>
      <c r="DT201" s="383" t="str">
        <f t="shared" si="443"/>
        <v/>
      </c>
      <c r="DU201" s="482" t="str">
        <f>IF('Marks Entry'!BD203="","",'Marks Entry'!BD203)</f>
        <v/>
      </c>
      <c r="DV201" s="482" t="str">
        <f>IF('Marks Entry'!BE203="","",'Marks Entry'!BE203)</f>
        <v/>
      </c>
      <c r="DW201" s="482" t="str">
        <f>IF('Marks Entry'!BF203="","",'Marks Entry'!BF203)</f>
        <v/>
      </c>
      <c r="DX201" s="384" t="str">
        <f t="shared" si="444"/>
        <v/>
      </c>
      <c r="DY201" s="356" t="str">
        <f t="shared" si="445"/>
        <v/>
      </c>
      <c r="DZ201" s="385" t="str">
        <f t="shared" si="446"/>
        <v/>
      </c>
      <c r="EA201" s="356" t="str">
        <f t="shared" si="447"/>
        <v/>
      </c>
      <c r="EB201" s="385" t="str">
        <f t="shared" si="448"/>
        <v/>
      </c>
      <c r="EC201" s="356" t="str">
        <f t="shared" si="449"/>
        <v/>
      </c>
      <c r="ED201" s="356" t="str">
        <f t="shared" si="450"/>
        <v/>
      </c>
      <c r="EE201" s="356" t="str">
        <f t="shared" si="451"/>
        <v/>
      </c>
      <c r="EF201" s="386" t="str">
        <f t="shared" si="452"/>
        <v/>
      </c>
      <c r="EG201" s="385" t="str">
        <f t="shared" si="453"/>
        <v/>
      </c>
      <c r="EH201" s="356" t="str">
        <f t="shared" si="454"/>
        <v/>
      </c>
      <c r="EI201" s="356" t="str">
        <f t="shared" si="455"/>
        <v/>
      </c>
      <c r="EJ201" s="356" t="str">
        <f t="shared" si="456"/>
        <v/>
      </c>
      <c r="EK201" s="356" t="str">
        <f t="shared" si="457"/>
        <v/>
      </c>
      <c r="EL201" s="385" t="str">
        <f t="shared" si="458"/>
        <v/>
      </c>
      <c r="EM201" s="356" t="str">
        <f t="shared" si="459"/>
        <v/>
      </c>
      <c r="EN201" s="356" t="str">
        <f t="shared" si="460"/>
        <v/>
      </c>
      <c r="EO201" s="356" t="str">
        <f t="shared" si="461"/>
        <v/>
      </c>
      <c r="EP201" s="356" t="str">
        <f t="shared" si="462"/>
        <v/>
      </c>
      <c r="EQ201" s="385" t="str">
        <f t="shared" si="463"/>
        <v/>
      </c>
      <c r="ER201" s="356" t="str">
        <f t="shared" si="464"/>
        <v/>
      </c>
      <c r="ES201" s="356" t="str">
        <f t="shared" si="465"/>
        <v/>
      </c>
      <c r="ET201" s="356" t="str">
        <f t="shared" si="466"/>
        <v/>
      </c>
      <c r="EU201" s="356" t="str">
        <f t="shared" si="467"/>
        <v/>
      </c>
      <c r="EV201" s="385" t="str">
        <f t="shared" si="468"/>
        <v/>
      </c>
      <c r="EW201" s="385" t="str">
        <f t="shared" si="469"/>
        <v/>
      </c>
      <c r="EX201" s="387" t="str">
        <f>IF('Student DATA Entry'!I198="","",'Student DATA Entry'!I198)</f>
        <v/>
      </c>
      <c r="EY201" s="388" t="str">
        <f>IF('Student DATA Entry'!J198="","",'Student DATA Entry'!J198)</f>
        <v/>
      </c>
      <c r="EZ201" s="373" t="str">
        <f t="shared" si="470"/>
        <v xml:space="preserve">      </v>
      </c>
      <c r="FA201" s="373" t="str">
        <f t="shared" si="471"/>
        <v xml:space="preserve">      </v>
      </c>
      <c r="FB201" s="373" t="str">
        <f t="shared" si="472"/>
        <v xml:space="preserve">      </v>
      </c>
      <c r="FC201" s="373" t="str">
        <f t="shared" si="473"/>
        <v xml:space="preserve">              </v>
      </c>
      <c r="FD201" s="373" t="str">
        <f t="shared" si="474"/>
        <v xml:space="preserve"> </v>
      </c>
      <c r="FE201" s="484" t="str">
        <f t="shared" si="475"/>
        <v/>
      </c>
      <c r="FF201" s="390" t="str">
        <f t="shared" si="476"/>
        <v/>
      </c>
      <c r="FG201" s="483" t="str">
        <f t="shared" si="477"/>
        <v/>
      </c>
      <c r="FH201" s="392" t="str">
        <f t="shared" si="366"/>
        <v/>
      </c>
      <c r="FI201" s="482" t="str">
        <f t="shared" si="478"/>
        <v/>
      </c>
    </row>
    <row r="202" spans="1:166" s="393" customFormat="1" ht="22" customHeight="1">
      <c r="A202" s="375">
        <v>197</v>
      </c>
      <c r="B202" s="376" t="str">
        <f>IF('Marks Entry'!B204="","",VALUE('Marks Entry'!B204))</f>
        <v/>
      </c>
      <c r="C202" s="377" t="str">
        <f>IF('Marks Entry'!C204="","",'Marks Entry'!C204)</f>
        <v/>
      </c>
      <c r="D202" s="378" t="str">
        <f>IF('Marks Entry'!D204="","",'Marks Entry'!D204)</f>
        <v/>
      </c>
      <c r="E202" s="379" t="str">
        <f>IF('Marks Entry'!E204="","",'Marks Entry'!E204)</f>
        <v/>
      </c>
      <c r="F202" s="379" t="str">
        <f>IF('Marks Entry'!F204="","",'Marks Entry'!F204)</f>
        <v/>
      </c>
      <c r="G202" s="379" t="str">
        <f>IF('Marks Entry'!G204="","",'Marks Entry'!G204)</f>
        <v/>
      </c>
      <c r="H202" s="356" t="str">
        <f>IF('Marks Entry'!H204="","",'Marks Entry'!H204)</f>
        <v/>
      </c>
      <c r="I202" s="356" t="str">
        <f>IF('Marks Entry'!I204="","",'Marks Entry'!I204)</f>
        <v/>
      </c>
      <c r="J202" s="356" t="str">
        <f>IF('Marks Entry'!J204="","",'Marks Entry'!J204)</f>
        <v/>
      </c>
      <c r="K202" s="356" t="str">
        <f>IF('Marks Entry'!K204="","",'Marks Entry'!K204)</f>
        <v/>
      </c>
      <c r="L202" s="356" t="str">
        <f>IF('Marks Entry'!L204="","",'Marks Entry'!L204)</f>
        <v/>
      </c>
      <c r="M202" s="357" t="str">
        <f t="shared" si="367"/>
        <v/>
      </c>
      <c r="N202" s="380" t="str">
        <f t="shared" si="368"/>
        <v/>
      </c>
      <c r="O202" s="356" t="str">
        <f>IF('Marks Entry'!M204="","",'Marks Entry'!M204)</f>
        <v/>
      </c>
      <c r="P202" s="380" t="str">
        <f t="shared" si="369"/>
        <v/>
      </c>
      <c r="Q202" s="377" t="str">
        <f>IF(AND($B202="NSO",$E202="",O202=""),"",IF(AND('Marks Entry'!N204="AB"),"AB",IF(AND('Marks Entry'!N204="ML"),"RE",IF('Marks Entry'!N204="","",ROUNDUP('Marks Entry'!N204*30/100,0)))))</f>
        <v/>
      </c>
      <c r="R202" s="381" t="str">
        <f t="shared" si="370"/>
        <v/>
      </c>
      <c r="S202" s="361">
        <f t="shared" si="371"/>
        <v>0</v>
      </c>
      <c r="T202" s="361">
        <f t="shared" si="372"/>
        <v>0</v>
      </c>
      <c r="U202" s="362" t="str">
        <f t="shared" si="373"/>
        <v/>
      </c>
      <c r="V202" s="361" t="str">
        <f t="shared" si="374"/>
        <v/>
      </c>
      <c r="W202" s="361" t="str">
        <f t="shared" si="375"/>
        <v/>
      </c>
      <c r="X202" s="361" t="str">
        <f t="shared" si="376"/>
        <v/>
      </c>
      <c r="Y202" s="356" t="str">
        <f>IF('Marks Entry'!O204="","",'Marks Entry'!O204)</f>
        <v/>
      </c>
      <c r="Z202" s="356" t="str">
        <f>IF('Marks Entry'!P204="","",'Marks Entry'!P204)</f>
        <v/>
      </c>
      <c r="AA202" s="356" t="str">
        <f>IF('Marks Entry'!Q204="","",'Marks Entry'!Q204)</f>
        <v/>
      </c>
      <c r="AB202" s="357" t="str">
        <f t="shared" si="377"/>
        <v/>
      </c>
      <c r="AC202" s="380" t="str">
        <f t="shared" si="378"/>
        <v/>
      </c>
      <c r="AD202" s="356" t="str">
        <f>IF('Marks Entry'!R204="","",'Marks Entry'!R204)</f>
        <v/>
      </c>
      <c r="AE202" s="380" t="str">
        <f t="shared" si="379"/>
        <v/>
      </c>
      <c r="AF202" s="377" t="str">
        <f>IF(AND($B202="NSO",$E202=""),"",IF(AND('Marks Entry'!S204="AB"),"AB",IF(AND('Marks Entry'!S204="ML"),"RE",IF('Marks Entry'!S204="","",ROUNDUP('Marks Entry'!S204*30/100,0)))))</f>
        <v/>
      </c>
      <c r="AG202" s="381" t="str">
        <f t="shared" si="380"/>
        <v/>
      </c>
      <c r="AH202" s="361">
        <f t="shared" si="381"/>
        <v>0</v>
      </c>
      <c r="AI202" s="361">
        <f t="shared" si="382"/>
        <v>0</v>
      </c>
      <c r="AJ202" s="362" t="str">
        <f t="shared" si="383"/>
        <v/>
      </c>
      <c r="AK202" s="361" t="str">
        <f t="shared" si="384"/>
        <v/>
      </c>
      <c r="AL202" s="361" t="str">
        <f t="shared" si="385"/>
        <v/>
      </c>
      <c r="AM202" s="361" t="str">
        <f t="shared" si="386"/>
        <v/>
      </c>
      <c r="AN202" s="363" t="str">
        <f>IF('Marks Entry'!T204="","",'Marks Entry'!T204)</f>
        <v/>
      </c>
      <c r="AO202" s="356" t="str">
        <f>IF('Marks Entry'!V204="","",'Marks Entry'!V204)</f>
        <v/>
      </c>
      <c r="AP202" s="356" t="str">
        <f>IF('Marks Entry'!W204="","",'Marks Entry'!W204)</f>
        <v/>
      </c>
      <c r="AQ202" s="356" t="str">
        <f>IF('Marks Entry'!X204="","",'Marks Entry'!X204)</f>
        <v/>
      </c>
      <c r="AR202" s="357" t="str">
        <f t="shared" si="387"/>
        <v/>
      </c>
      <c r="AS202" s="380" t="str">
        <f t="shared" si="388"/>
        <v/>
      </c>
      <c r="AT202" s="356" t="str">
        <f>IF('Marks Entry'!Y204="","",'Marks Entry'!Y204)</f>
        <v/>
      </c>
      <c r="AU202" s="356" t="str">
        <f>IF('Marks Entry'!Z204="","",'Marks Entry'!Z204)</f>
        <v/>
      </c>
      <c r="AV202" s="356" t="str">
        <f t="shared" si="389"/>
        <v/>
      </c>
      <c r="AW202" s="380" t="str">
        <f t="shared" si="390"/>
        <v/>
      </c>
      <c r="AX202" s="377" t="str">
        <f>IF(AND($B202="NSO",$E202=""),"",IF(AND('Marks Entry'!AA204="AB",'Marks Entry'!AB204="AB"),"AB",IF(AND('Marks Entry'!AA204="ML",'Marks Entry'!AB204="ML"),"RE",IF('Marks Entry'!AA204="","",ROUNDUP(('Marks Entry'!AA204+'Marks Entry'!AB204)*30/100,0)))))</f>
        <v/>
      </c>
      <c r="AY202" s="381" t="str">
        <f t="shared" si="391"/>
        <v/>
      </c>
      <c r="AZ202" s="361">
        <f t="shared" si="392"/>
        <v>0</v>
      </c>
      <c r="BA202" s="361">
        <f t="shared" si="393"/>
        <v>0</v>
      </c>
      <c r="BB202" s="362" t="str">
        <f t="shared" si="394"/>
        <v/>
      </c>
      <c r="BC202" s="361" t="str">
        <f t="shared" si="395"/>
        <v/>
      </c>
      <c r="BD202" s="361" t="str">
        <f t="shared" si="396"/>
        <v/>
      </c>
      <c r="BE202" s="361" t="str">
        <f t="shared" si="397"/>
        <v/>
      </c>
      <c r="BF202" s="363" t="str">
        <f>IF('Marks Entry'!AC204="","",'Marks Entry'!AC204)</f>
        <v/>
      </c>
      <c r="BG202" s="356" t="str">
        <f>IF('Marks Entry'!AE204="","",'Marks Entry'!AE204)</f>
        <v/>
      </c>
      <c r="BH202" s="356" t="str">
        <f>IF('Marks Entry'!AF204="","",'Marks Entry'!AF204)</f>
        <v/>
      </c>
      <c r="BI202" s="356" t="str">
        <f>IF('Marks Entry'!AG204="","",'Marks Entry'!AG204)</f>
        <v/>
      </c>
      <c r="BJ202" s="357" t="str">
        <f t="shared" si="398"/>
        <v/>
      </c>
      <c r="BK202" s="380" t="str">
        <f t="shared" si="399"/>
        <v/>
      </c>
      <c r="BL202" s="356" t="str">
        <f>IF('Marks Entry'!AH204="","",'Marks Entry'!AH204)</f>
        <v/>
      </c>
      <c r="BM202" s="356" t="str">
        <f>IF('Marks Entry'!AI204="","",'Marks Entry'!AI204)</f>
        <v/>
      </c>
      <c r="BN202" s="356" t="str">
        <f t="shared" si="400"/>
        <v/>
      </c>
      <c r="BO202" s="380" t="str">
        <f t="shared" si="401"/>
        <v/>
      </c>
      <c r="BP202" s="377" t="str">
        <f>IF(AND($B202="NSO",$E202=""),"",IF(AND('Marks Entry'!AJ204="AB",'Marks Entry'!AK204="AB"),"AB",IF(AND('Marks Entry'!AJ204="ML",'Marks Entry'!AK204="ML"),"RE",IF('Marks Entry'!AJ204="","",ROUNDUP(('Marks Entry'!AJ204+'Marks Entry'!AK204)*30/100,0)))))</f>
        <v/>
      </c>
      <c r="BQ202" s="381" t="str">
        <f t="shared" si="402"/>
        <v/>
      </c>
      <c r="BR202" s="361">
        <f t="shared" si="403"/>
        <v>0</v>
      </c>
      <c r="BS202" s="361">
        <f t="shared" si="404"/>
        <v>0</v>
      </c>
      <c r="BT202" s="362" t="str">
        <f t="shared" si="405"/>
        <v/>
      </c>
      <c r="BU202" s="361" t="str">
        <f t="shared" si="406"/>
        <v/>
      </c>
      <c r="BV202" s="361" t="str">
        <f t="shared" si="407"/>
        <v/>
      </c>
      <c r="BW202" s="361" t="str">
        <f t="shared" si="408"/>
        <v/>
      </c>
      <c r="BX202" s="363" t="str">
        <f>IF('Marks Entry'!AL204="","",'Marks Entry'!AL204)</f>
        <v/>
      </c>
      <c r="BY202" s="356" t="str">
        <f>IF('Marks Entry'!AN204="","",'Marks Entry'!AN204)</f>
        <v/>
      </c>
      <c r="BZ202" s="356" t="str">
        <f>IF('Marks Entry'!AO204="","",'Marks Entry'!AO204)</f>
        <v/>
      </c>
      <c r="CA202" s="356" t="str">
        <f>IF('Marks Entry'!AP204="","",'Marks Entry'!AP204)</f>
        <v/>
      </c>
      <c r="CB202" s="357" t="str">
        <f t="shared" si="409"/>
        <v/>
      </c>
      <c r="CC202" s="380" t="str">
        <f t="shared" si="410"/>
        <v/>
      </c>
      <c r="CD202" s="356" t="str">
        <f>IF('Marks Entry'!AQ204="","",'Marks Entry'!AQ204)</f>
        <v/>
      </c>
      <c r="CE202" s="356" t="str">
        <f>IF('Marks Entry'!AR204="","",'Marks Entry'!AR204)</f>
        <v/>
      </c>
      <c r="CF202" s="356" t="str">
        <f t="shared" si="411"/>
        <v/>
      </c>
      <c r="CG202" s="380" t="str">
        <f t="shared" si="412"/>
        <v/>
      </c>
      <c r="CH202" s="377" t="str">
        <f>IF(AND($B202="NSO",$E202=""),"",IF(AND('Marks Entry'!AS204="AB",'Marks Entry'!AT204="AB"),"AB",IF(AND('Marks Entry'!AS204="ML",'Marks Entry'!AT204="ML"),"RE",IF('Marks Entry'!AS204="","",ROUNDUP(('Marks Entry'!AS204+'Marks Entry'!AT204)*30/100,0)))))</f>
        <v/>
      </c>
      <c r="CI202" s="381" t="str">
        <f t="shared" si="413"/>
        <v/>
      </c>
      <c r="CJ202" s="361">
        <f t="shared" si="414"/>
        <v>0</v>
      </c>
      <c r="CK202" s="361">
        <f t="shared" si="415"/>
        <v>0</v>
      </c>
      <c r="CL202" s="362" t="str">
        <f t="shared" si="416"/>
        <v/>
      </c>
      <c r="CM202" s="361" t="str">
        <f t="shared" si="417"/>
        <v/>
      </c>
      <c r="CN202" s="361" t="str">
        <f t="shared" si="418"/>
        <v/>
      </c>
      <c r="CO202" s="361" t="str">
        <f t="shared" si="419"/>
        <v/>
      </c>
      <c r="CP202" s="363" t="str">
        <f>IF('Marks Entry'!AU204="","",'Marks Entry'!AU204)</f>
        <v/>
      </c>
      <c r="CQ202" s="356" t="str">
        <f>IF('Marks Entry'!AW204="","",'Marks Entry'!AW204)</f>
        <v/>
      </c>
      <c r="CR202" s="356" t="str">
        <f>IF('Marks Entry'!AX204="","",'Marks Entry'!AX204)</f>
        <v/>
      </c>
      <c r="CS202" s="356" t="str">
        <f>IF('Marks Entry'!AY204="","",'Marks Entry'!AY204)</f>
        <v/>
      </c>
      <c r="CT202" s="357" t="str">
        <f t="shared" si="420"/>
        <v/>
      </c>
      <c r="CU202" s="380" t="str">
        <f t="shared" si="421"/>
        <v/>
      </c>
      <c r="CV202" s="356" t="str">
        <f>IF('Marks Entry'!AZ204="","",'Marks Entry'!AZ204)</f>
        <v/>
      </c>
      <c r="CW202" s="356" t="str">
        <f>IF('Marks Entry'!BA204="","",'Marks Entry'!BA204)</f>
        <v/>
      </c>
      <c r="CX202" s="356" t="str">
        <f t="shared" si="422"/>
        <v/>
      </c>
      <c r="CY202" s="380" t="str">
        <f t="shared" si="423"/>
        <v/>
      </c>
      <c r="CZ202" s="377" t="str">
        <f>IF(AND($B202="NSO",$E202=""),"",IF(AND('Marks Entry'!BB204="AB",'Marks Entry'!BC204="AB"),"AB",IF(AND('Marks Entry'!BB204="ML",'Marks Entry'!BC204="ML"),"RE",IF('Marks Entry'!BB204="","",ROUNDUP(('Marks Entry'!BB204+'Marks Entry'!BC204)*30/100,0)))))</f>
        <v/>
      </c>
      <c r="DA202" s="381" t="str">
        <f t="shared" si="424"/>
        <v/>
      </c>
      <c r="DB202" s="361">
        <f t="shared" si="425"/>
        <v>0</v>
      </c>
      <c r="DC202" s="361">
        <f t="shared" si="426"/>
        <v>0</v>
      </c>
      <c r="DD202" s="362" t="str">
        <f t="shared" si="427"/>
        <v/>
      </c>
      <c r="DE202" s="361" t="str">
        <f t="shared" si="428"/>
        <v/>
      </c>
      <c r="DF202" s="361" t="str">
        <f t="shared" si="429"/>
        <v/>
      </c>
      <c r="DG202" s="361" t="str">
        <f t="shared" si="430"/>
        <v/>
      </c>
      <c r="DH202" s="361">
        <f t="shared" si="431"/>
        <v>0</v>
      </c>
      <c r="DI202" s="382" t="str">
        <f t="shared" si="432"/>
        <v/>
      </c>
      <c r="DJ202" s="382" t="str">
        <f t="shared" si="433"/>
        <v/>
      </c>
      <c r="DK202" s="382" t="str">
        <f t="shared" si="434"/>
        <v/>
      </c>
      <c r="DL202" s="382" t="str">
        <f t="shared" si="435"/>
        <v/>
      </c>
      <c r="DM202" s="382" t="str">
        <f t="shared" si="436"/>
        <v/>
      </c>
      <c r="DN202" s="382" t="str">
        <f t="shared" si="437"/>
        <v/>
      </c>
      <c r="DO202" s="365">
        <f t="shared" si="438"/>
        <v>0</v>
      </c>
      <c r="DP202" s="365">
        <f t="shared" si="439"/>
        <v>0</v>
      </c>
      <c r="DQ202" s="365">
        <f t="shared" si="440"/>
        <v>0</v>
      </c>
      <c r="DR202" s="365">
        <f t="shared" si="441"/>
        <v>0</v>
      </c>
      <c r="DS202" s="365">
        <f t="shared" si="442"/>
        <v>0</v>
      </c>
      <c r="DT202" s="383" t="str">
        <f t="shared" si="443"/>
        <v/>
      </c>
      <c r="DU202" s="482" t="str">
        <f>IF('Marks Entry'!BD204="","",'Marks Entry'!BD204)</f>
        <v/>
      </c>
      <c r="DV202" s="482" t="str">
        <f>IF('Marks Entry'!BE204="","",'Marks Entry'!BE204)</f>
        <v/>
      </c>
      <c r="DW202" s="482" t="str">
        <f>IF('Marks Entry'!BF204="","",'Marks Entry'!BF204)</f>
        <v/>
      </c>
      <c r="DX202" s="384" t="str">
        <f t="shared" si="444"/>
        <v/>
      </c>
      <c r="DY202" s="356" t="str">
        <f t="shared" si="445"/>
        <v/>
      </c>
      <c r="DZ202" s="385" t="str">
        <f t="shared" si="446"/>
        <v/>
      </c>
      <c r="EA202" s="356" t="str">
        <f t="shared" si="447"/>
        <v/>
      </c>
      <c r="EB202" s="385" t="str">
        <f t="shared" si="448"/>
        <v/>
      </c>
      <c r="EC202" s="356" t="str">
        <f t="shared" si="449"/>
        <v/>
      </c>
      <c r="ED202" s="356" t="str">
        <f t="shared" si="450"/>
        <v/>
      </c>
      <c r="EE202" s="356" t="str">
        <f t="shared" si="451"/>
        <v/>
      </c>
      <c r="EF202" s="386" t="str">
        <f t="shared" si="452"/>
        <v/>
      </c>
      <c r="EG202" s="385" t="str">
        <f t="shared" si="453"/>
        <v/>
      </c>
      <c r="EH202" s="356" t="str">
        <f t="shared" si="454"/>
        <v/>
      </c>
      <c r="EI202" s="356" t="str">
        <f t="shared" si="455"/>
        <v/>
      </c>
      <c r="EJ202" s="356" t="str">
        <f t="shared" si="456"/>
        <v/>
      </c>
      <c r="EK202" s="356" t="str">
        <f t="shared" si="457"/>
        <v/>
      </c>
      <c r="EL202" s="385" t="str">
        <f t="shared" si="458"/>
        <v/>
      </c>
      <c r="EM202" s="356" t="str">
        <f t="shared" si="459"/>
        <v/>
      </c>
      <c r="EN202" s="356" t="str">
        <f t="shared" si="460"/>
        <v/>
      </c>
      <c r="EO202" s="356" t="str">
        <f t="shared" si="461"/>
        <v/>
      </c>
      <c r="EP202" s="356" t="str">
        <f t="shared" si="462"/>
        <v/>
      </c>
      <c r="EQ202" s="385" t="str">
        <f t="shared" si="463"/>
        <v/>
      </c>
      <c r="ER202" s="356" t="str">
        <f t="shared" si="464"/>
        <v/>
      </c>
      <c r="ES202" s="356" t="str">
        <f t="shared" si="465"/>
        <v/>
      </c>
      <c r="ET202" s="356" t="str">
        <f t="shared" si="466"/>
        <v/>
      </c>
      <c r="EU202" s="356" t="str">
        <f t="shared" si="467"/>
        <v/>
      </c>
      <c r="EV202" s="385" t="str">
        <f t="shared" si="468"/>
        <v/>
      </c>
      <c r="EW202" s="385" t="str">
        <f t="shared" si="469"/>
        <v/>
      </c>
      <c r="EX202" s="387" t="str">
        <f>IF('Student DATA Entry'!I199="","",'Student DATA Entry'!I199)</f>
        <v/>
      </c>
      <c r="EY202" s="388" t="str">
        <f>IF('Student DATA Entry'!J199="","",'Student DATA Entry'!J199)</f>
        <v/>
      </c>
      <c r="EZ202" s="373" t="str">
        <f t="shared" si="470"/>
        <v xml:space="preserve">      </v>
      </c>
      <c r="FA202" s="373" t="str">
        <f t="shared" si="471"/>
        <v xml:space="preserve">      </v>
      </c>
      <c r="FB202" s="373" t="str">
        <f t="shared" si="472"/>
        <v xml:space="preserve">      </v>
      </c>
      <c r="FC202" s="373" t="str">
        <f t="shared" si="473"/>
        <v xml:space="preserve">              </v>
      </c>
      <c r="FD202" s="373" t="str">
        <f t="shared" si="474"/>
        <v xml:space="preserve"> </v>
      </c>
      <c r="FE202" s="484" t="str">
        <f t="shared" si="475"/>
        <v/>
      </c>
      <c r="FF202" s="390" t="str">
        <f t="shared" si="476"/>
        <v/>
      </c>
      <c r="FG202" s="483" t="str">
        <f t="shared" si="477"/>
        <v/>
      </c>
      <c r="FH202" s="392" t="str">
        <f t="shared" si="366"/>
        <v/>
      </c>
      <c r="FI202" s="482" t="str">
        <f t="shared" si="478"/>
        <v/>
      </c>
    </row>
    <row r="203" spans="1:166" s="393" customFormat="1" ht="22" customHeight="1">
      <c r="A203" s="375">
        <v>198</v>
      </c>
      <c r="B203" s="376" t="str">
        <f>IF('Marks Entry'!B205="","",VALUE('Marks Entry'!B205))</f>
        <v/>
      </c>
      <c r="C203" s="377" t="str">
        <f>IF('Marks Entry'!C205="","",'Marks Entry'!C205)</f>
        <v/>
      </c>
      <c r="D203" s="378" t="str">
        <f>IF('Marks Entry'!D205="","",'Marks Entry'!D205)</f>
        <v/>
      </c>
      <c r="E203" s="379" t="str">
        <f>IF('Marks Entry'!E205="","",'Marks Entry'!E205)</f>
        <v/>
      </c>
      <c r="F203" s="379" t="str">
        <f>IF('Marks Entry'!F205="","",'Marks Entry'!F205)</f>
        <v/>
      </c>
      <c r="G203" s="379" t="str">
        <f>IF('Marks Entry'!G205="","",'Marks Entry'!G205)</f>
        <v/>
      </c>
      <c r="H203" s="356" t="str">
        <f>IF('Marks Entry'!H205="","",'Marks Entry'!H205)</f>
        <v/>
      </c>
      <c r="I203" s="356" t="str">
        <f>IF('Marks Entry'!I205="","",'Marks Entry'!I205)</f>
        <v/>
      </c>
      <c r="J203" s="356" t="str">
        <f>IF('Marks Entry'!J205="","",'Marks Entry'!J205)</f>
        <v/>
      </c>
      <c r="K203" s="356" t="str">
        <f>IF('Marks Entry'!K205="","",'Marks Entry'!K205)</f>
        <v/>
      </c>
      <c r="L203" s="356" t="str">
        <f>IF('Marks Entry'!L205="","",'Marks Entry'!L205)</f>
        <v/>
      </c>
      <c r="M203" s="357" t="str">
        <f t="shared" si="367"/>
        <v/>
      </c>
      <c r="N203" s="380" t="str">
        <f t="shared" si="368"/>
        <v/>
      </c>
      <c r="O203" s="356" t="str">
        <f>IF('Marks Entry'!M205="","",'Marks Entry'!M205)</f>
        <v/>
      </c>
      <c r="P203" s="380" t="str">
        <f t="shared" si="369"/>
        <v/>
      </c>
      <c r="Q203" s="377" t="str">
        <f>IF(AND($B203="NSO",$E203="",O203=""),"",IF(AND('Marks Entry'!N205="AB"),"AB",IF(AND('Marks Entry'!N205="ML"),"RE",IF('Marks Entry'!N205="","",ROUNDUP('Marks Entry'!N205*30/100,0)))))</f>
        <v/>
      </c>
      <c r="R203" s="381" t="str">
        <f t="shared" si="370"/>
        <v/>
      </c>
      <c r="S203" s="361">
        <f t="shared" si="371"/>
        <v>0</v>
      </c>
      <c r="T203" s="361">
        <f t="shared" si="372"/>
        <v>0</v>
      </c>
      <c r="U203" s="362" t="str">
        <f t="shared" si="373"/>
        <v/>
      </c>
      <c r="V203" s="361" t="str">
        <f t="shared" si="374"/>
        <v/>
      </c>
      <c r="W203" s="361" t="str">
        <f t="shared" si="375"/>
        <v/>
      </c>
      <c r="X203" s="361" t="str">
        <f t="shared" si="376"/>
        <v/>
      </c>
      <c r="Y203" s="356" t="str">
        <f>IF('Marks Entry'!O205="","",'Marks Entry'!O205)</f>
        <v/>
      </c>
      <c r="Z203" s="356" t="str">
        <f>IF('Marks Entry'!P205="","",'Marks Entry'!P205)</f>
        <v/>
      </c>
      <c r="AA203" s="356" t="str">
        <f>IF('Marks Entry'!Q205="","",'Marks Entry'!Q205)</f>
        <v/>
      </c>
      <c r="AB203" s="357" t="str">
        <f t="shared" si="377"/>
        <v/>
      </c>
      <c r="AC203" s="380" t="str">
        <f t="shared" si="378"/>
        <v/>
      </c>
      <c r="AD203" s="356" t="str">
        <f>IF('Marks Entry'!R205="","",'Marks Entry'!R205)</f>
        <v/>
      </c>
      <c r="AE203" s="380" t="str">
        <f t="shared" si="379"/>
        <v/>
      </c>
      <c r="AF203" s="377" t="str">
        <f>IF(AND($B203="NSO",$E203=""),"",IF(AND('Marks Entry'!S205="AB"),"AB",IF(AND('Marks Entry'!S205="ML"),"RE",IF('Marks Entry'!S205="","",ROUNDUP('Marks Entry'!S205*30/100,0)))))</f>
        <v/>
      </c>
      <c r="AG203" s="381" t="str">
        <f t="shared" si="380"/>
        <v/>
      </c>
      <c r="AH203" s="361">
        <f t="shared" si="381"/>
        <v>0</v>
      </c>
      <c r="AI203" s="361">
        <f t="shared" si="382"/>
        <v>0</v>
      </c>
      <c r="AJ203" s="362" t="str">
        <f t="shared" si="383"/>
        <v/>
      </c>
      <c r="AK203" s="361" t="str">
        <f t="shared" si="384"/>
        <v/>
      </c>
      <c r="AL203" s="361" t="str">
        <f t="shared" si="385"/>
        <v/>
      </c>
      <c r="AM203" s="361" t="str">
        <f t="shared" si="386"/>
        <v/>
      </c>
      <c r="AN203" s="363" t="str">
        <f>IF('Marks Entry'!T205="","",'Marks Entry'!T205)</f>
        <v/>
      </c>
      <c r="AO203" s="356" t="str">
        <f>IF('Marks Entry'!V205="","",'Marks Entry'!V205)</f>
        <v/>
      </c>
      <c r="AP203" s="356" t="str">
        <f>IF('Marks Entry'!W205="","",'Marks Entry'!W205)</f>
        <v/>
      </c>
      <c r="AQ203" s="356" t="str">
        <f>IF('Marks Entry'!X205="","",'Marks Entry'!X205)</f>
        <v/>
      </c>
      <c r="AR203" s="357" t="str">
        <f t="shared" si="387"/>
        <v/>
      </c>
      <c r="AS203" s="380" t="str">
        <f t="shared" si="388"/>
        <v/>
      </c>
      <c r="AT203" s="356" t="str">
        <f>IF('Marks Entry'!Y205="","",'Marks Entry'!Y205)</f>
        <v/>
      </c>
      <c r="AU203" s="356" t="str">
        <f>IF('Marks Entry'!Z205="","",'Marks Entry'!Z205)</f>
        <v/>
      </c>
      <c r="AV203" s="356" t="str">
        <f t="shared" si="389"/>
        <v/>
      </c>
      <c r="AW203" s="380" t="str">
        <f t="shared" si="390"/>
        <v/>
      </c>
      <c r="AX203" s="377" t="str">
        <f>IF(AND($B203="NSO",$E203=""),"",IF(AND('Marks Entry'!AA205="AB",'Marks Entry'!AB205="AB"),"AB",IF(AND('Marks Entry'!AA205="ML",'Marks Entry'!AB205="ML"),"RE",IF('Marks Entry'!AA205="","",ROUNDUP(('Marks Entry'!AA205+'Marks Entry'!AB205)*30/100,0)))))</f>
        <v/>
      </c>
      <c r="AY203" s="381" t="str">
        <f t="shared" si="391"/>
        <v/>
      </c>
      <c r="AZ203" s="361">
        <f t="shared" si="392"/>
        <v>0</v>
      </c>
      <c r="BA203" s="361">
        <f t="shared" si="393"/>
        <v>0</v>
      </c>
      <c r="BB203" s="362" t="str">
        <f t="shared" si="394"/>
        <v/>
      </c>
      <c r="BC203" s="361" t="str">
        <f t="shared" si="395"/>
        <v/>
      </c>
      <c r="BD203" s="361" t="str">
        <f t="shared" si="396"/>
        <v/>
      </c>
      <c r="BE203" s="361" t="str">
        <f t="shared" si="397"/>
        <v/>
      </c>
      <c r="BF203" s="363" t="str">
        <f>IF('Marks Entry'!AC205="","",'Marks Entry'!AC205)</f>
        <v/>
      </c>
      <c r="BG203" s="356" t="str">
        <f>IF('Marks Entry'!AE205="","",'Marks Entry'!AE205)</f>
        <v/>
      </c>
      <c r="BH203" s="356" t="str">
        <f>IF('Marks Entry'!AF205="","",'Marks Entry'!AF205)</f>
        <v/>
      </c>
      <c r="BI203" s="356" t="str">
        <f>IF('Marks Entry'!AG205="","",'Marks Entry'!AG205)</f>
        <v/>
      </c>
      <c r="BJ203" s="357" t="str">
        <f t="shared" si="398"/>
        <v/>
      </c>
      <c r="BK203" s="380" t="str">
        <f t="shared" si="399"/>
        <v/>
      </c>
      <c r="BL203" s="356" t="str">
        <f>IF('Marks Entry'!AH205="","",'Marks Entry'!AH205)</f>
        <v/>
      </c>
      <c r="BM203" s="356" t="str">
        <f>IF('Marks Entry'!AI205="","",'Marks Entry'!AI205)</f>
        <v/>
      </c>
      <c r="BN203" s="356" t="str">
        <f t="shared" si="400"/>
        <v/>
      </c>
      <c r="BO203" s="380" t="str">
        <f t="shared" si="401"/>
        <v/>
      </c>
      <c r="BP203" s="377" t="str">
        <f>IF(AND($B203="NSO",$E203=""),"",IF(AND('Marks Entry'!AJ205="AB",'Marks Entry'!AK205="AB"),"AB",IF(AND('Marks Entry'!AJ205="ML",'Marks Entry'!AK205="ML"),"RE",IF('Marks Entry'!AJ205="","",ROUNDUP(('Marks Entry'!AJ205+'Marks Entry'!AK205)*30/100,0)))))</f>
        <v/>
      </c>
      <c r="BQ203" s="381" t="str">
        <f t="shared" si="402"/>
        <v/>
      </c>
      <c r="BR203" s="361">
        <f t="shared" si="403"/>
        <v>0</v>
      </c>
      <c r="BS203" s="361">
        <f t="shared" si="404"/>
        <v>0</v>
      </c>
      <c r="BT203" s="362" t="str">
        <f t="shared" si="405"/>
        <v/>
      </c>
      <c r="BU203" s="361" t="str">
        <f t="shared" si="406"/>
        <v/>
      </c>
      <c r="BV203" s="361" t="str">
        <f t="shared" si="407"/>
        <v/>
      </c>
      <c r="BW203" s="361" t="str">
        <f t="shared" si="408"/>
        <v/>
      </c>
      <c r="BX203" s="363" t="str">
        <f>IF('Marks Entry'!AL205="","",'Marks Entry'!AL205)</f>
        <v/>
      </c>
      <c r="BY203" s="356" t="str">
        <f>IF('Marks Entry'!AN205="","",'Marks Entry'!AN205)</f>
        <v/>
      </c>
      <c r="BZ203" s="356" t="str">
        <f>IF('Marks Entry'!AO205="","",'Marks Entry'!AO205)</f>
        <v/>
      </c>
      <c r="CA203" s="356" t="str">
        <f>IF('Marks Entry'!AP205="","",'Marks Entry'!AP205)</f>
        <v/>
      </c>
      <c r="CB203" s="357" t="str">
        <f t="shared" si="409"/>
        <v/>
      </c>
      <c r="CC203" s="380" t="str">
        <f t="shared" si="410"/>
        <v/>
      </c>
      <c r="CD203" s="356" t="str">
        <f>IF('Marks Entry'!AQ205="","",'Marks Entry'!AQ205)</f>
        <v/>
      </c>
      <c r="CE203" s="356" t="str">
        <f>IF('Marks Entry'!AR205="","",'Marks Entry'!AR205)</f>
        <v/>
      </c>
      <c r="CF203" s="356" t="str">
        <f t="shared" si="411"/>
        <v/>
      </c>
      <c r="CG203" s="380" t="str">
        <f t="shared" si="412"/>
        <v/>
      </c>
      <c r="CH203" s="377" t="str">
        <f>IF(AND($B203="NSO",$E203=""),"",IF(AND('Marks Entry'!AS205="AB",'Marks Entry'!AT205="AB"),"AB",IF(AND('Marks Entry'!AS205="ML",'Marks Entry'!AT205="ML"),"RE",IF('Marks Entry'!AS205="","",ROUNDUP(('Marks Entry'!AS205+'Marks Entry'!AT205)*30/100,0)))))</f>
        <v/>
      </c>
      <c r="CI203" s="381" t="str">
        <f t="shared" si="413"/>
        <v/>
      </c>
      <c r="CJ203" s="361">
        <f t="shared" si="414"/>
        <v>0</v>
      </c>
      <c r="CK203" s="361">
        <f t="shared" si="415"/>
        <v>0</v>
      </c>
      <c r="CL203" s="362" t="str">
        <f t="shared" si="416"/>
        <v/>
      </c>
      <c r="CM203" s="361" t="str">
        <f t="shared" si="417"/>
        <v/>
      </c>
      <c r="CN203" s="361" t="str">
        <f t="shared" si="418"/>
        <v/>
      </c>
      <c r="CO203" s="361" t="str">
        <f t="shared" si="419"/>
        <v/>
      </c>
      <c r="CP203" s="363" t="str">
        <f>IF('Marks Entry'!AU205="","",'Marks Entry'!AU205)</f>
        <v/>
      </c>
      <c r="CQ203" s="356" t="str">
        <f>IF('Marks Entry'!AW205="","",'Marks Entry'!AW205)</f>
        <v/>
      </c>
      <c r="CR203" s="356" t="str">
        <f>IF('Marks Entry'!AX205="","",'Marks Entry'!AX205)</f>
        <v/>
      </c>
      <c r="CS203" s="356" t="str">
        <f>IF('Marks Entry'!AY205="","",'Marks Entry'!AY205)</f>
        <v/>
      </c>
      <c r="CT203" s="357" t="str">
        <f t="shared" si="420"/>
        <v/>
      </c>
      <c r="CU203" s="380" t="str">
        <f t="shared" si="421"/>
        <v/>
      </c>
      <c r="CV203" s="356" t="str">
        <f>IF('Marks Entry'!AZ205="","",'Marks Entry'!AZ205)</f>
        <v/>
      </c>
      <c r="CW203" s="356" t="str">
        <f>IF('Marks Entry'!BA205="","",'Marks Entry'!BA205)</f>
        <v/>
      </c>
      <c r="CX203" s="356" t="str">
        <f t="shared" si="422"/>
        <v/>
      </c>
      <c r="CY203" s="380" t="str">
        <f t="shared" si="423"/>
        <v/>
      </c>
      <c r="CZ203" s="377" t="str">
        <f>IF(AND($B203="NSO",$E203=""),"",IF(AND('Marks Entry'!BB205="AB",'Marks Entry'!BC205="AB"),"AB",IF(AND('Marks Entry'!BB205="ML",'Marks Entry'!BC205="ML"),"RE",IF('Marks Entry'!BB205="","",ROUNDUP(('Marks Entry'!BB205+'Marks Entry'!BC205)*30/100,0)))))</f>
        <v/>
      </c>
      <c r="DA203" s="381" t="str">
        <f t="shared" si="424"/>
        <v/>
      </c>
      <c r="DB203" s="361">
        <f t="shared" si="425"/>
        <v>0</v>
      </c>
      <c r="DC203" s="361">
        <f t="shared" si="426"/>
        <v>0</v>
      </c>
      <c r="DD203" s="362" t="str">
        <f t="shared" si="427"/>
        <v/>
      </c>
      <c r="DE203" s="361" t="str">
        <f t="shared" si="428"/>
        <v/>
      </c>
      <c r="DF203" s="361" t="str">
        <f t="shared" si="429"/>
        <v/>
      </c>
      <c r="DG203" s="361" t="str">
        <f t="shared" si="430"/>
        <v/>
      </c>
      <c r="DH203" s="361">
        <f t="shared" si="431"/>
        <v>0</v>
      </c>
      <c r="DI203" s="382" t="str">
        <f t="shared" si="432"/>
        <v/>
      </c>
      <c r="DJ203" s="382" t="str">
        <f t="shared" si="433"/>
        <v/>
      </c>
      <c r="DK203" s="382" t="str">
        <f t="shared" si="434"/>
        <v/>
      </c>
      <c r="DL203" s="382" t="str">
        <f t="shared" si="435"/>
        <v/>
      </c>
      <c r="DM203" s="382" t="str">
        <f t="shared" si="436"/>
        <v/>
      </c>
      <c r="DN203" s="382" t="str">
        <f t="shared" si="437"/>
        <v/>
      </c>
      <c r="DO203" s="365">
        <f t="shared" si="438"/>
        <v>0</v>
      </c>
      <c r="DP203" s="365">
        <f t="shared" si="439"/>
        <v>0</v>
      </c>
      <c r="DQ203" s="365">
        <f t="shared" si="440"/>
        <v>0</v>
      </c>
      <c r="DR203" s="365">
        <f t="shared" si="441"/>
        <v>0</v>
      </c>
      <c r="DS203" s="365">
        <f t="shared" si="442"/>
        <v>0</v>
      </c>
      <c r="DT203" s="383" t="str">
        <f t="shared" si="443"/>
        <v/>
      </c>
      <c r="DU203" s="482" t="str">
        <f>IF('Marks Entry'!BD205="","",'Marks Entry'!BD205)</f>
        <v/>
      </c>
      <c r="DV203" s="482" t="str">
        <f>IF('Marks Entry'!BE205="","",'Marks Entry'!BE205)</f>
        <v/>
      </c>
      <c r="DW203" s="482" t="str">
        <f>IF('Marks Entry'!BF205="","",'Marks Entry'!BF205)</f>
        <v/>
      </c>
      <c r="DX203" s="384" t="str">
        <f t="shared" si="444"/>
        <v/>
      </c>
      <c r="DY203" s="356" t="str">
        <f t="shared" si="445"/>
        <v/>
      </c>
      <c r="DZ203" s="385" t="str">
        <f t="shared" si="446"/>
        <v/>
      </c>
      <c r="EA203" s="356" t="str">
        <f t="shared" si="447"/>
        <v/>
      </c>
      <c r="EB203" s="385" t="str">
        <f t="shared" si="448"/>
        <v/>
      </c>
      <c r="EC203" s="356" t="str">
        <f t="shared" si="449"/>
        <v/>
      </c>
      <c r="ED203" s="356" t="str">
        <f t="shared" si="450"/>
        <v/>
      </c>
      <c r="EE203" s="356" t="str">
        <f t="shared" si="451"/>
        <v/>
      </c>
      <c r="EF203" s="386" t="str">
        <f t="shared" si="452"/>
        <v/>
      </c>
      <c r="EG203" s="385" t="str">
        <f t="shared" si="453"/>
        <v/>
      </c>
      <c r="EH203" s="356" t="str">
        <f t="shared" si="454"/>
        <v/>
      </c>
      <c r="EI203" s="356" t="str">
        <f t="shared" si="455"/>
        <v/>
      </c>
      <c r="EJ203" s="356" t="str">
        <f t="shared" si="456"/>
        <v/>
      </c>
      <c r="EK203" s="356" t="str">
        <f t="shared" si="457"/>
        <v/>
      </c>
      <c r="EL203" s="385" t="str">
        <f t="shared" si="458"/>
        <v/>
      </c>
      <c r="EM203" s="356" t="str">
        <f t="shared" si="459"/>
        <v/>
      </c>
      <c r="EN203" s="356" t="str">
        <f t="shared" si="460"/>
        <v/>
      </c>
      <c r="EO203" s="356" t="str">
        <f t="shared" si="461"/>
        <v/>
      </c>
      <c r="EP203" s="356" t="str">
        <f t="shared" si="462"/>
        <v/>
      </c>
      <c r="EQ203" s="385" t="str">
        <f t="shared" si="463"/>
        <v/>
      </c>
      <c r="ER203" s="356" t="str">
        <f t="shared" si="464"/>
        <v/>
      </c>
      <c r="ES203" s="356" t="str">
        <f t="shared" si="465"/>
        <v/>
      </c>
      <c r="ET203" s="356" t="str">
        <f t="shared" si="466"/>
        <v/>
      </c>
      <c r="EU203" s="356" t="str">
        <f t="shared" si="467"/>
        <v/>
      </c>
      <c r="EV203" s="385" t="str">
        <f t="shared" si="468"/>
        <v/>
      </c>
      <c r="EW203" s="385" t="str">
        <f t="shared" si="469"/>
        <v/>
      </c>
      <c r="EX203" s="387" t="str">
        <f>IF('Student DATA Entry'!I200="","",'Student DATA Entry'!I200)</f>
        <v/>
      </c>
      <c r="EY203" s="388" t="str">
        <f>IF('Student DATA Entry'!J200="","",'Student DATA Entry'!J200)</f>
        <v/>
      </c>
      <c r="EZ203" s="373" t="str">
        <f t="shared" si="470"/>
        <v xml:space="preserve">      </v>
      </c>
      <c r="FA203" s="373" t="str">
        <f t="shared" si="471"/>
        <v xml:space="preserve">      </v>
      </c>
      <c r="FB203" s="373" t="str">
        <f t="shared" si="472"/>
        <v xml:space="preserve">      </v>
      </c>
      <c r="FC203" s="373" t="str">
        <f t="shared" si="473"/>
        <v xml:space="preserve">              </v>
      </c>
      <c r="FD203" s="373" t="str">
        <f t="shared" si="474"/>
        <v xml:space="preserve"> </v>
      </c>
      <c r="FE203" s="484" t="str">
        <f t="shared" si="475"/>
        <v/>
      </c>
      <c r="FF203" s="390" t="str">
        <f t="shared" si="476"/>
        <v/>
      </c>
      <c r="FG203" s="483" t="str">
        <f t="shared" si="477"/>
        <v/>
      </c>
      <c r="FH203" s="392" t="str">
        <f t="shared" si="366"/>
        <v/>
      </c>
      <c r="FI203" s="482" t="str">
        <f t="shared" si="478"/>
        <v/>
      </c>
    </row>
    <row r="204" spans="1:166" s="393" customFormat="1" ht="22" customHeight="1">
      <c r="A204" s="375">
        <v>199</v>
      </c>
      <c r="B204" s="376" t="str">
        <f>IF('Marks Entry'!B206="","",VALUE('Marks Entry'!B206))</f>
        <v/>
      </c>
      <c r="C204" s="377" t="str">
        <f>IF('Marks Entry'!C206="","",'Marks Entry'!C206)</f>
        <v/>
      </c>
      <c r="D204" s="378" t="str">
        <f>IF('Marks Entry'!D206="","",'Marks Entry'!D206)</f>
        <v/>
      </c>
      <c r="E204" s="379" t="str">
        <f>IF('Marks Entry'!E206="","",'Marks Entry'!E206)</f>
        <v/>
      </c>
      <c r="F204" s="379" t="str">
        <f>IF('Marks Entry'!F206="","",'Marks Entry'!F206)</f>
        <v/>
      </c>
      <c r="G204" s="379" t="str">
        <f>IF('Marks Entry'!G206="","",'Marks Entry'!G206)</f>
        <v/>
      </c>
      <c r="H204" s="356" t="str">
        <f>IF('Marks Entry'!H206="","",'Marks Entry'!H206)</f>
        <v/>
      </c>
      <c r="I204" s="356" t="str">
        <f>IF('Marks Entry'!I206="","",'Marks Entry'!I206)</f>
        <v/>
      </c>
      <c r="J204" s="356" t="str">
        <f>IF('Marks Entry'!J206="","",'Marks Entry'!J206)</f>
        <v/>
      </c>
      <c r="K204" s="356" t="str">
        <f>IF('Marks Entry'!K206="","",'Marks Entry'!K206)</f>
        <v/>
      </c>
      <c r="L204" s="356" t="str">
        <f>IF('Marks Entry'!L206="","",'Marks Entry'!L206)</f>
        <v/>
      </c>
      <c r="M204" s="357" t="str">
        <f t="shared" si="367"/>
        <v/>
      </c>
      <c r="N204" s="380" t="str">
        <f t="shared" si="368"/>
        <v/>
      </c>
      <c r="O204" s="356" t="str">
        <f>IF('Marks Entry'!M206="","",'Marks Entry'!M206)</f>
        <v/>
      </c>
      <c r="P204" s="380" t="str">
        <f t="shared" si="369"/>
        <v/>
      </c>
      <c r="Q204" s="377" t="str">
        <f>IF(AND($B204="NSO",$E204="",O204=""),"",IF(AND('Marks Entry'!N206="AB"),"AB",IF(AND('Marks Entry'!N206="ML"),"RE",IF('Marks Entry'!N206="","",ROUNDUP('Marks Entry'!N206*30/100,0)))))</f>
        <v/>
      </c>
      <c r="R204" s="381" t="str">
        <f t="shared" si="370"/>
        <v/>
      </c>
      <c r="S204" s="361">
        <f t="shared" si="371"/>
        <v>0</v>
      </c>
      <c r="T204" s="361">
        <f t="shared" si="372"/>
        <v>0</v>
      </c>
      <c r="U204" s="362" t="str">
        <f t="shared" si="373"/>
        <v/>
      </c>
      <c r="V204" s="361" t="str">
        <f t="shared" si="374"/>
        <v/>
      </c>
      <c r="W204" s="361" t="str">
        <f t="shared" si="375"/>
        <v/>
      </c>
      <c r="X204" s="361" t="str">
        <f t="shared" si="376"/>
        <v/>
      </c>
      <c r="Y204" s="356" t="str">
        <f>IF('Marks Entry'!O206="","",'Marks Entry'!O206)</f>
        <v/>
      </c>
      <c r="Z204" s="356" t="str">
        <f>IF('Marks Entry'!P206="","",'Marks Entry'!P206)</f>
        <v/>
      </c>
      <c r="AA204" s="356" t="str">
        <f>IF('Marks Entry'!Q206="","",'Marks Entry'!Q206)</f>
        <v/>
      </c>
      <c r="AB204" s="357" t="str">
        <f t="shared" si="377"/>
        <v/>
      </c>
      <c r="AC204" s="380" t="str">
        <f t="shared" si="378"/>
        <v/>
      </c>
      <c r="AD204" s="356" t="str">
        <f>IF('Marks Entry'!R206="","",'Marks Entry'!R206)</f>
        <v/>
      </c>
      <c r="AE204" s="380" t="str">
        <f t="shared" si="379"/>
        <v/>
      </c>
      <c r="AF204" s="377" t="str">
        <f>IF(AND($B204="NSO",$E204=""),"",IF(AND('Marks Entry'!S206="AB"),"AB",IF(AND('Marks Entry'!S206="ML"),"RE",IF('Marks Entry'!S206="","",ROUNDUP('Marks Entry'!S206*30/100,0)))))</f>
        <v/>
      </c>
      <c r="AG204" s="381" t="str">
        <f t="shared" si="380"/>
        <v/>
      </c>
      <c r="AH204" s="361">
        <f t="shared" si="381"/>
        <v>0</v>
      </c>
      <c r="AI204" s="361">
        <f t="shared" si="382"/>
        <v>0</v>
      </c>
      <c r="AJ204" s="362" t="str">
        <f t="shared" si="383"/>
        <v/>
      </c>
      <c r="AK204" s="361" t="str">
        <f t="shared" si="384"/>
        <v/>
      </c>
      <c r="AL204" s="361" t="str">
        <f t="shared" si="385"/>
        <v/>
      </c>
      <c r="AM204" s="361" t="str">
        <f t="shared" si="386"/>
        <v/>
      </c>
      <c r="AN204" s="363" t="str">
        <f>IF('Marks Entry'!T206="","",'Marks Entry'!T206)</f>
        <v/>
      </c>
      <c r="AO204" s="356" t="str">
        <f>IF('Marks Entry'!V206="","",'Marks Entry'!V206)</f>
        <v/>
      </c>
      <c r="AP204" s="356" t="str">
        <f>IF('Marks Entry'!W206="","",'Marks Entry'!W206)</f>
        <v/>
      </c>
      <c r="AQ204" s="356" t="str">
        <f>IF('Marks Entry'!X206="","",'Marks Entry'!X206)</f>
        <v/>
      </c>
      <c r="AR204" s="357" t="str">
        <f t="shared" si="387"/>
        <v/>
      </c>
      <c r="AS204" s="380" t="str">
        <f t="shared" si="388"/>
        <v/>
      </c>
      <c r="AT204" s="356" t="str">
        <f>IF('Marks Entry'!Y206="","",'Marks Entry'!Y206)</f>
        <v/>
      </c>
      <c r="AU204" s="356" t="str">
        <f>IF('Marks Entry'!Z206="","",'Marks Entry'!Z206)</f>
        <v/>
      </c>
      <c r="AV204" s="356" t="str">
        <f t="shared" si="389"/>
        <v/>
      </c>
      <c r="AW204" s="380" t="str">
        <f t="shared" si="390"/>
        <v/>
      </c>
      <c r="AX204" s="377" t="str">
        <f>IF(AND($B204="NSO",$E204=""),"",IF(AND('Marks Entry'!AA206="AB",'Marks Entry'!AB206="AB"),"AB",IF(AND('Marks Entry'!AA206="ML",'Marks Entry'!AB206="ML"),"RE",IF('Marks Entry'!AA206="","",ROUNDUP(('Marks Entry'!AA206+'Marks Entry'!AB206)*30/100,0)))))</f>
        <v/>
      </c>
      <c r="AY204" s="381" t="str">
        <f t="shared" si="391"/>
        <v/>
      </c>
      <c r="AZ204" s="361">
        <f t="shared" si="392"/>
        <v>0</v>
      </c>
      <c r="BA204" s="361">
        <f t="shared" si="393"/>
        <v>0</v>
      </c>
      <c r="BB204" s="362" t="str">
        <f t="shared" si="394"/>
        <v/>
      </c>
      <c r="BC204" s="361" t="str">
        <f t="shared" si="395"/>
        <v/>
      </c>
      <c r="BD204" s="361" t="str">
        <f t="shared" si="396"/>
        <v/>
      </c>
      <c r="BE204" s="361" t="str">
        <f t="shared" si="397"/>
        <v/>
      </c>
      <c r="BF204" s="363" t="str">
        <f>IF('Marks Entry'!AC206="","",'Marks Entry'!AC206)</f>
        <v/>
      </c>
      <c r="BG204" s="356" t="str">
        <f>IF('Marks Entry'!AE206="","",'Marks Entry'!AE206)</f>
        <v/>
      </c>
      <c r="BH204" s="356" t="str">
        <f>IF('Marks Entry'!AF206="","",'Marks Entry'!AF206)</f>
        <v/>
      </c>
      <c r="BI204" s="356" t="str">
        <f>IF('Marks Entry'!AG206="","",'Marks Entry'!AG206)</f>
        <v/>
      </c>
      <c r="BJ204" s="357" t="str">
        <f t="shared" si="398"/>
        <v/>
      </c>
      <c r="BK204" s="380" t="str">
        <f t="shared" si="399"/>
        <v/>
      </c>
      <c r="BL204" s="356" t="str">
        <f>IF('Marks Entry'!AH206="","",'Marks Entry'!AH206)</f>
        <v/>
      </c>
      <c r="BM204" s="356" t="str">
        <f>IF('Marks Entry'!AI206="","",'Marks Entry'!AI206)</f>
        <v/>
      </c>
      <c r="BN204" s="356" t="str">
        <f t="shared" si="400"/>
        <v/>
      </c>
      <c r="BO204" s="380" t="str">
        <f t="shared" si="401"/>
        <v/>
      </c>
      <c r="BP204" s="377" t="str">
        <f>IF(AND($B204="NSO",$E204=""),"",IF(AND('Marks Entry'!AJ206="AB",'Marks Entry'!AK206="AB"),"AB",IF(AND('Marks Entry'!AJ206="ML",'Marks Entry'!AK206="ML"),"RE",IF('Marks Entry'!AJ206="","",ROUNDUP(('Marks Entry'!AJ206+'Marks Entry'!AK206)*30/100,0)))))</f>
        <v/>
      </c>
      <c r="BQ204" s="381" t="str">
        <f t="shared" si="402"/>
        <v/>
      </c>
      <c r="BR204" s="361">
        <f t="shared" si="403"/>
        <v>0</v>
      </c>
      <c r="BS204" s="361">
        <f t="shared" si="404"/>
        <v>0</v>
      </c>
      <c r="BT204" s="362" t="str">
        <f t="shared" si="405"/>
        <v/>
      </c>
      <c r="BU204" s="361" t="str">
        <f t="shared" si="406"/>
        <v/>
      </c>
      <c r="BV204" s="361" t="str">
        <f t="shared" si="407"/>
        <v/>
      </c>
      <c r="BW204" s="361" t="str">
        <f t="shared" si="408"/>
        <v/>
      </c>
      <c r="BX204" s="363" t="str">
        <f>IF('Marks Entry'!AL206="","",'Marks Entry'!AL206)</f>
        <v/>
      </c>
      <c r="BY204" s="356" t="str">
        <f>IF('Marks Entry'!AN206="","",'Marks Entry'!AN206)</f>
        <v/>
      </c>
      <c r="BZ204" s="356" t="str">
        <f>IF('Marks Entry'!AO206="","",'Marks Entry'!AO206)</f>
        <v/>
      </c>
      <c r="CA204" s="356" t="str">
        <f>IF('Marks Entry'!AP206="","",'Marks Entry'!AP206)</f>
        <v/>
      </c>
      <c r="CB204" s="357" t="str">
        <f t="shared" si="409"/>
        <v/>
      </c>
      <c r="CC204" s="380" t="str">
        <f t="shared" si="410"/>
        <v/>
      </c>
      <c r="CD204" s="356" t="str">
        <f>IF('Marks Entry'!AQ206="","",'Marks Entry'!AQ206)</f>
        <v/>
      </c>
      <c r="CE204" s="356" t="str">
        <f>IF('Marks Entry'!AR206="","",'Marks Entry'!AR206)</f>
        <v/>
      </c>
      <c r="CF204" s="356" t="str">
        <f t="shared" si="411"/>
        <v/>
      </c>
      <c r="CG204" s="380" t="str">
        <f t="shared" si="412"/>
        <v/>
      </c>
      <c r="CH204" s="377" t="str">
        <f>IF(AND($B204="NSO",$E204=""),"",IF(AND('Marks Entry'!AS206="AB",'Marks Entry'!AT206="AB"),"AB",IF(AND('Marks Entry'!AS206="ML",'Marks Entry'!AT206="ML"),"RE",IF('Marks Entry'!AS206="","",ROUNDUP(('Marks Entry'!AS206+'Marks Entry'!AT206)*30/100,0)))))</f>
        <v/>
      </c>
      <c r="CI204" s="381" t="str">
        <f t="shared" si="413"/>
        <v/>
      </c>
      <c r="CJ204" s="361">
        <f t="shared" si="414"/>
        <v>0</v>
      </c>
      <c r="CK204" s="361">
        <f t="shared" si="415"/>
        <v>0</v>
      </c>
      <c r="CL204" s="362" t="str">
        <f t="shared" si="416"/>
        <v/>
      </c>
      <c r="CM204" s="361" t="str">
        <f t="shared" si="417"/>
        <v/>
      </c>
      <c r="CN204" s="361" t="str">
        <f t="shared" si="418"/>
        <v/>
      </c>
      <c r="CO204" s="361" t="str">
        <f t="shared" si="419"/>
        <v/>
      </c>
      <c r="CP204" s="363" t="str">
        <f>IF('Marks Entry'!AU206="","",'Marks Entry'!AU206)</f>
        <v/>
      </c>
      <c r="CQ204" s="356" t="str">
        <f>IF('Marks Entry'!AW206="","",'Marks Entry'!AW206)</f>
        <v/>
      </c>
      <c r="CR204" s="356" t="str">
        <f>IF('Marks Entry'!AX206="","",'Marks Entry'!AX206)</f>
        <v/>
      </c>
      <c r="CS204" s="356" t="str">
        <f>IF('Marks Entry'!AY206="","",'Marks Entry'!AY206)</f>
        <v/>
      </c>
      <c r="CT204" s="357" t="str">
        <f t="shared" si="420"/>
        <v/>
      </c>
      <c r="CU204" s="380" t="str">
        <f t="shared" si="421"/>
        <v/>
      </c>
      <c r="CV204" s="356" t="str">
        <f>IF('Marks Entry'!AZ206="","",'Marks Entry'!AZ206)</f>
        <v/>
      </c>
      <c r="CW204" s="356" t="str">
        <f>IF('Marks Entry'!BA206="","",'Marks Entry'!BA206)</f>
        <v/>
      </c>
      <c r="CX204" s="356" t="str">
        <f t="shared" si="422"/>
        <v/>
      </c>
      <c r="CY204" s="380" t="str">
        <f t="shared" si="423"/>
        <v/>
      </c>
      <c r="CZ204" s="377" t="str">
        <f>IF(AND($B204="NSO",$E204=""),"",IF(AND('Marks Entry'!BB206="AB",'Marks Entry'!BC206="AB"),"AB",IF(AND('Marks Entry'!BB206="ML",'Marks Entry'!BC206="ML"),"RE",IF('Marks Entry'!BB206="","",ROUNDUP(('Marks Entry'!BB206+'Marks Entry'!BC206)*30/100,0)))))</f>
        <v/>
      </c>
      <c r="DA204" s="381" t="str">
        <f t="shared" si="424"/>
        <v/>
      </c>
      <c r="DB204" s="361">
        <f t="shared" si="425"/>
        <v>0</v>
      </c>
      <c r="DC204" s="361">
        <f t="shared" si="426"/>
        <v>0</v>
      </c>
      <c r="DD204" s="362" t="str">
        <f t="shared" si="427"/>
        <v/>
      </c>
      <c r="DE204" s="361" t="str">
        <f t="shared" si="428"/>
        <v/>
      </c>
      <c r="DF204" s="361" t="str">
        <f t="shared" si="429"/>
        <v/>
      </c>
      <c r="DG204" s="361" t="str">
        <f t="shared" si="430"/>
        <v/>
      </c>
      <c r="DH204" s="361">
        <f t="shared" si="431"/>
        <v>0</v>
      </c>
      <c r="DI204" s="382" t="str">
        <f t="shared" si="432"/>
        <v/>
      </c>
      <c r="DJ204" s="382" t="str">
        <f t="shared" si="433"/>
        <v/>
      </c>
      <c r="DK204" s="382" t="str">
        <f t="shared" si="434"/>
        <v/>
      </c>
      <c r="DL204" s="382" t="str">
        <f t="shared" si="435"/>
        <v/>
      </c>
      <c r="DM204" s="382" t="str">
        <f t="shared" si="436"/>
        <v/>
      </c>
      <c r="DN204" s="382" t="str">
        <f t="shared" si="437"/>
        <v/>
      </c>
      <c r="DO204" s="365">
        <f t="shared" si="438"/>
        <v>0</v>
      </c>
      <c r="DP204" s="365">
        <f t="shared" si="439"/>
        <v>0</v>
      </c>
      <c r="DQ204" s="365">
        <f t="shared" si="440"/>
        <v>0</v>
      </c>
      <c r="DR204" s="365">
        <f t="shared" si="441"/>
        <v>0</v>
      </c>
      <c r="DS204" s="365">
        <f t="shared" si="442"/>
        <v>0</v>
      </c>
      <c r="DT204" s="383" t="str">
        <f t="shared" si="443"/>
        <v/>
      </c>
      <c r="DU204" s="482" t="str">
        <f>IF('Marks Entry'!BD206="","",'Marks Entry'!BD206)</f>
        <v/>
      </c>
      <c r="DV204" s="482" t="str">
        <f>IF('Marks Entry'!BE206="","",'Marks Entry'!BE206)</f>
        <v/>
      </c>
      <c r="DW204" s="482" t="str">
        <f>IF('Marks Entry'!BF206="","",'Marks Entry'!BF206)</f>
        <v/>
      </c>
      <c r="DX204" s="384" t="str">
        <f t="shared" si="444"/>
        <v/>
      </c>
      <c r="DY204" s="356" t="str">
        <f t="shared" si="445"/>
        <v/>
      </c>
      <c r="DZ204" s="385" t="str">
        <f t="shared" si="446"/>
        <v/>
      </c>
      <c r="EA204" s="356" t="str">
        <f t="shared" si="447"/>
        <v/>
      </c>
      <c r="EB204" s="385" t="str">
        <f t="shared" si="448"/>
        <v/>
      </c>
      <c r="EC204" s="356" t="str">
        <f t="shared" si="449"/>
        <v/>
      </c>
      <c r="ED204" s="356" t="str">
        <f t="shared" si="450"/>
        <v/>
      </c>
      <c r="EE204" s="356" t="str">
        <f t="shared" si="451"/>
        <v/>
      </c>
      <c r="EF204" s="386" t="str">
        <f t="shared" si="452"/>
        <v/>
      </c>
      <c r="EG204" s="385" t="str">
        <f t="shared" si="453"/>
        <v/>
      </c>
      <c r="EH204" s="356" t="str">
        <f t="shared" si="454"/>
        <v/>
      </c>
      <c r="EI204" s="356" t="str">
        <f t="shared" si="455"/>
        <v/>
      </c>
      <c r="EJ204" s="356" t="str">
        <f t="shared" si="456"/>
        <v/>
      </c>
      <c r="EK204" s="356" t="str">
        <f t="shared" si="457"/>
        <v/>
      </c>
      <c r="EL204" s="385" t="str">
        <f t="shared" si="458"/>
        <v/>
      </c>
      <c r="EM204" s="356" t="str">
        <f t="shared" si="459"/>
        <v/>
      </c>
      <c r="EN204" s="356" t="str">
        <f t="shared" si="460"/>
        <v/>
      </c>
      <c r="EO204" s="356" t="str">
        <f t="shared" si="461"/>
        <v/>
      </c>
      <c r="EP204" s="356" t="str">
        <f t="shared" si="462"/>
        <v/>
      </c>
      <c r="EQ204" s="385" t="str">
        <f t="shared" si="463"/>
        <v/>
      </c>
      <c r="ER204" s="356" t="str">
        <f t="shared" si="464"/>
        <v/>
      </c>
      <c r="ES204" s="356" t="str">
        <f t="shared" si="465"/>
        <v/>
      </c>
      <c r="ET204" s="356" t="str">
        <f t="shared" si="466"/>
        <v/>
      </c>
      <c r="EU204" s="356" t="str">
        <f t="shared" si="467"/>
        <v/>
      </c>
      <c r="EV204" s="385" t="str">
        <f t="shared" si="468"/>
        <v/>
      </c>
      <c r="EW204" s="385" t="str">
        <f t="shared" si="469"/>
        <v/>
      </c>
      <c r="EX204" s="387" t="str">
        <f>IF('Student DATA Entry'!I201="","",'Student DATA Entry'!I201)</f>
        <v/>
      </c>
      <c r="EY204" s="388" t="str">
        <f>IF('Student DATA Entry'!J201="","",'Student DATA Entry'!J201)</f>
        <v/>
      </c>
      <c r="EZ204" s="373" t="str">
        <f t="shared" si="470"/>
        <v xml:space="preserve">      </v>
      </c>
      <c r="FA204" s="373" t="str">
        <f t="shared" si="471"/>
        <v xml:space="preserve">      </v>
      </c>
      <c r="FB204" s="373" t="str">
        <f t="shared" si="472"/>
        <v xml:space="preserve">      </v>
      </c>
      <c r="FC204" s="373" t="str">
        <f t="shared" si="473"/>
        <v xml:space="preserve">              </v>
      </c>
      <c r="FD204" s="373" t="str">
        <f t="shared" si="474"/>
        <v xml:space="preserve"> </v>
      </c>
      <c r="FE204" s="484" t="str">
        <f t="shared" si="475"/>
        <v/>
      </c>
      <c r="FF204" s="390" t="str">
        <f t="shared" si="476"/>
        <v/>
      </c>
      <c r="FG204" s="483" t="str">
        <f t="shared" si="477"/>
        <v/>
      </c>
      <c r="FH204" s="392" t="str">
        <f t="shared" si="366"/>
        <v/>
      </c>
      <c r="FI204" s="482" t="str">
        <f t="shared" si="478"/>
        <v/>
      </c>
    </row>
    <row r="205" spans="1:166" s="393" customFormat="1" ht="22" customHeight="1">
      <c r="A205" s="375">
        <v>200</v>
      </c>
      <c r="B205" s="376" t="str">
        <f>IF('Marks Entry'!B207="","",VALUE('Marks Entry'!B207))</f>
        <v/>
      </c>
      <c r="C205" s="377" t="str">
        <f>IF('Marks Entry'!C207="","",'Marks Entry'!C207)</f>
        <v/>
      </c>
      <c r="D205" s="378" t="str">
        <f>IF('Marks Entry'!D207="","",'Marks Entry'!D207)</f>
        <v/>
      </c>
      <c r="E205" s="379" t="str">
        <f>IF('Marks Entry'!E207="","",'Marks Entry'!E207)</f>
        <v/>
      </c>
      <c r="F205" s="379" t="str">
        <f>IF('Marks Entry'!F207="","",'Marks Entry'!F207)</f>
        <v/>
      </c>
      <c r="G205" s="379" t="str">
        <f>IF('Marks Entry'!G207="","",'Marks Entry'!G207)</f>
        <v/>
      </c>
      <c r="H205" s="356" t="str">
        <f>IF('Marks Entry'!H207="","",'Marks Entry'!H207)</f>
        <v/>
      </c>
      <c r="I205" s="356" t="str">
        <f>IF('Marks Entry'!I207="","",'Marks Entry'!I207)</f>
        <v/>
      </c>
      <c r="J205" s="356" t="str">
        <f>IF('Marks Entry'!J207="","",'Marks Entry'!J207)</f>
        <v/>
      </c>
      <c r="K205" s="356" t="str">
        <f>IF('Marks Entry'!K207="","",'Marks Entry'!K207)</f>
        <v/>
      </c>
      <c r="L205" s="356" t="str">
        <f>IF('Marks Entry'!L207="","",'Marks Entry'!L207)</f>
        <v/>
      </c>
      <c r="M205" s="357" t="str">
        <f t="shared" si="367"/>
        <v/>
      </c>
      <c r="N205" s="380" t="str">
        <f t="shared" si="368"/>
        <v/>
      </c>
      <c r="O205" s="356" t="str">
        <f>IF('Marks Entry'!M207="","",'Marks Entry'!M207)</f>
        <v/>
      </c>
      <c r="P205" s="380" t="str">
        <f t="shared" si="369"/>
        <v/>
      </c>
      <c r="Q205" s="377" t="str">
        <f>IF(AND($B205="NSO",$E205="",O205=""),"",IF(AND('Marks Entry'!N207="AB"),"AB",IF(AND('Marks Entry'!N207="ML"),"RE",IF('Marks Entry'!N207="","",ROUNDUP('Marks Entry'!N207*30/100,0)))))</f>
        <v/>
      </c>
      <c r="R205" s="381" t="str">
        <f t="shared" si="370"/>
        <v/>
      </c>
      <c r="S205" s="361">
        <f t="shared" si="371"/>
        <v>0</v>
      </c>
      <c r="T205" s="361">
        <f t="shared" si="372"/>
        <v>0</v>
      </c>
      <c r="U205" s="362" t="str">
        <f t="shared" si="373"/>
        <v/>
      </c>
      <c r="V205" s="361" t="str">
        <f t="shared" si="374"/>
        <v/>
      </c>
      <c r="W205" s="361" t="str">
        <f t="shared" si="375"/>
        <v/>
      </c>
      <c r="X205" s="361" t="str">
        <f t="shared" si="376"/>
        <v/>
      </c>
      <c r="Y205" s="356" t="str">
        <f>IF('Marks Entry'!O207="","",'Marks Entry'!O207)</f>
        <v/>
      </c>
      <c r="Z205" s="356" t="str">
        <f>IF('Marks Entry'!P207="","",'Marks Entry'!P207)</f>
        <v/>
      </c>
      <c r="AA205" s="356" t="str">
        <f>IF('Marks Entry'!Q207="","",'Marks Entry'!Q207)</f>
        <v/>
      </c>
      <c r="AB205" s="357" t="str">
        <f t="shared" si="377"/>
        <v/>
      </c>
      <c r="AC205" s="380" t="str">
        <f t="shared" si="378"/>
        <v/>
      </c>
      <c r="AD205" s="356" t="str">
        <f>IF('Marks Entry'!R207="","",'Marks Entry'!R207)</f>
        <v/>
      </c>
      <c r="AE205" s="380" t="str">
        <f t="shared" si="379"/>
        <v/>
      </c>
      <c r="AF205" s="377" t="str">
        <f>IF(AND($B205="NSO",$E205=""),"",IF(AND('Marks Entry'!S207="AB"),"AB",IF(AND('Marks Entry'!S207="ML"),"RE",IF('Marks Entry'!S207="","",ROUNDUP('Marks Entry'!S207*30/100,0)))))</f>
        <v/>
      </c>
      <c r="AG205" s="381" t="str">
        <f t="shared" si="380"/>
        <v/>
      </c>
      <c r="AH205" s="361">
        <f t="shared" si="381"/>
        <v>0</v>
      </c>
      <c r="AI205" s="361">
        <f t="shared" si="382"/>
        <v>0</v>
      </c>
      <c r="AJ205" s="362" t="str">
        <f t="shared" si="383"/>
        <v/>
      </c>
      <c r="AK205" s="361" t="str">
        <f t="shared" si="384"/>
        <v/>
      </c>
      <c r="AL205" s="361" t="str">
        <f t="shared" si="385"/>
        <v/>
      </c>
      <c r="AM205" s="361" t="str">
        <f t="shared" si="386"/>
        <v/>
      </c>
      <c r="AN205" s="363" t="str">
        <f>IF('Marks Entry'!T207="","",'Marks Entry'!T207)</f>
        <v/>
      </c>
      <c r="AO205" s="356" t="str">
        <f>IF('Marks Entry'!V207="","",'Marks Entry'!V207)</f>
        <v/>
      </c>
      <c r="AP205" s="356" t="str">
        <f>IF('Marks Entry'!W207="","",'Marks Entry'!W207)</f>
        <v/>
      </c>
      <c r="AQ205" s="356" t="str">
        <f>IF('Marks Entry'!X207="","",'Marks Entry'!X207)</f>
        <v/>
      </c>
      <c r="AR205" s="357" t="str">
        <f t="shared" si="387"/>
        <v/>
      </c>
      <c r="AS205" s="380" t="str">
        <f t="shared" si="388"/>
        <v/>
      </c>
      <c r="AT205" s="356" t="str">
        <f>IF('Marks Entry'!Y207="","",'Marks Entry'!Y207)</f>
        <v/>
      </c>
      <c r="AU205" s="356" t="str">
        <f>IF('Marks Entry'!Z207="","",'Marks Entry'!Z207)</f>
        <v/>
      </c>
      <c r="AV205" s="356" t="str">
        <f t="shared" si="389"/>
        <v/>
      </c>
      <c r="AW205" s="380" t="str">
        <f t="shared" si="390"/>
        <v/>
      </c>
      <c r="AX205" s="377" t="str">
        <f>IF(AND($B205="NSO",$E205=""),"",IF(AND('Marks Entry'!AA207="AB",'Marks Entry'!AB207="AB"),"AB",IF(AND('Marks Entry'!AA207="ML",'Marks Entry'!AB207="ML"),"RE",IF('Marks Entry'!AA207="","",ROUNDUP(('Marks Entry'!AA207+'Marks Entry'!AB207)*30/100,0)))))</f>
        <v/>
      </c>
      <c r="AY205" s="381" t="str">
        <f t="shared" si="391"/>
        <v/>
      </c>
      <c r="AZ205" s="361">
        <f t="shared" si="392"/>
        <v>0</v>
      </c>
      <c r="BA205" s="361">
        <f t="shared" si="393"/>
        <v>0</v>
      </c>
      <c r="BB205" s="362" t="str">
        <f t="shared" si="394"/>
        <v/>
      </c>
      <c r="BC205" s="361" t="str">
        <f t="shared" si="395"/>
        <v/>
      </c>
      <c r="BD205" s="361" t="str">
        <f t="shared" si="396"/>
        <v/>
      </c>
      <c r="BE205" s="361" t="str">
        <f t="shared" si="397"/>
        <v/>
      </c>
      <c r="BF205" s="363" t="str">
        <f>IF('Marks Entry'!AC207="","",'Marks Entry'!AC207)</f>
        <v/>
      </c>
      <c r="BG205" s="356" t="str">
        <f>IF('Marks Entry'!AE207="","",'Marks Entry'!AE207)</f>
        <v/>
      </c>
      <c r="BH205" s="356" t="str">
        <f>IF('Marks Entry'!AF207="","",'Marks Entry'!AF207)</f>
        <v/>
      </c>
      <c r="BI205" s="356" t="str">
        <f>IF('Marks Entry'!AG207="","",'Marks Entry'!AG207)</f>
        <v/>
      </c>
      <c r="BJ205" s="357" t="str">
        <f t="shared" si="398"/>
        <v/>
      </c>
      <c r="BK205" s="380" t="str">
        <f t="shared" si="399"/>
        <v/>
      </c>
      <c r="BL205" s="356" t="str">
        <f>IF('Marks Entry'!AH207="","",'Marks Entry'!AH207)</f>
        <v/>
      </c>
      <c r="BM205" s="356" t="str">
        <f>IF('Marks Entry'!AI207="","",'Marks Entry'!AI207)</f>
        <v/>
      </c>
      <c r="BN205" s="356" t="str">
        <f t="shared" si="400"/>
        <v/>
      </c>
      <c r="BO205" s="380" t="str">
        <f t="shared" si="401"/>
        <v/>
      </c>
      <c r="BP205" s="377" t="str">
        <f>IF(AND($B205="NSO",$E205=""),"",IF(AND('Marks Entry'!AJ207="AB",'Marks Entry'!AK207="AB"),"AB",IF(AND('Marks Entry'!AJ207="ML",'Marks Entry'!AK207="ML"),"RE",IF('Marks Entry'!AJ207="","",ROUNDUP(('Marks Entry'!AJ207+'Marks Entry'!AK207)*30/100,0)))))</f>
        <v/>
      </c>
      <c r="BQ205" s="381" t="str">
        <f t="shared" si="402"/>
        <v/>
      </c>
      <c r="BR205" s="361">
        <f t="shared" si="403"/>
        <v>0</v>
      </c>
      <c r="BS205" s="361">
        <f t="shared" si="404"/>
        <v>0</v>
      </c>
      <c r="BT205" s="362" t="str">
        <f t="shared" si="405"/>
        <v/>
      </c>
      <c r="BU205" s="361" t="str">
        <f t="shared" si="406"/>
        <v/>
      </c>
      <c r="BV205" s="361" t="str">
        <f t="shared" si="407"/>
        <v/>
      </c>
      <c r="BW205" s="361" t="str">
        <f t="shared" si="408"/>
        <v/>
      </c>
      <c r="BX205" s="363" t="str">
        <f>IF('Marks Entry'!AL207="","",'Marks Entry'!AL207)</f>
        <v/>
      </c>
      <c r="BY205" s="356" t="str">
        <f>IF('Marks Entry'!AN207="","",'Marks Entry'!AN207)</f>
        <v/>
      </c>
      <c r="BZ205" s="356" t="str">
        <f>IF('Marks Entry'!AO207="","",'Marks Entry'!AO207)</f>
        <v/>
      </c>
      <c r="CA205" s="356" t="str">
        <f>IF('Marks Entry'!AP207="","",'Marks Entry'!AP207)</f>
        <v/>
      </c>
      <c r="CB205" s="357" t="str">
        <f t="shared" si="409"/>
        <v/>
      </c>
      <c r="CC205" s="380" t="str">
        <f t="shared" si="410"/>
        <v/>
      </c>
      <c r="CD205" s="356" t="str">
        <f>IF('Marks Entry'!AQ207="","",'Marks Entry'!AQ207)</f>
        <v/>
      </c>
      <c r="CE205" s="356" t="str">
        <f>IF('Marks Entry'!AR207="","",'Marks Entry'!AR207)</f>
        <v/>
      </c>
      <c r="CF205" s="356" t="str">
        <f t="shared" si="411"/>
        <v/>
      </c>
      <c r="CG205" s="380" t="str">
        <f t="shared" si="412"/>
        <v/>
      </c>
      <c r="CH205" s="377" t="str">
        <f>IF(AND($B205="NSO",$E205=""),"",IF(AND('Marks Entry'!AS207="AB",'Marks Entry'!AT207="AB"),"AB",IF(AND('Marks Entry'!AS207="ML",'Marks Entry'!AT207="ML"),"RE",IF('Marks Entry'!AS207="","",ROUNDUP(('Marks Entry'!AS207+'Marks Entry'!AT207)*30/100,0)))))</f>
        <v/>
      </c>
      <c r="CI205" s="381" t="str">
        <f t="shared" si="413"/>
        <v/>
      </c>
      <c r="CJ205" s="361">
        <f t="shared" si="414"/>
        <v>0</v>
      </c>
      <c r="CK205" s="361">
        <f t="shared" si="415"/>
        <v>0</v>
      </c>
      <c r="CL205" s="362" t="str">
        <f t="shared" si="416"/>
        <v/>
      </c>
      <c r="CM205" s="361" t="str">
        <f t="shared" si="417"/>
        <v/>
      </c>
      <c r="CN205" s="361" t="str">
        <f t="shared" si="418"/>
        <v/>
      </c>
      <c r="CO205" s="361" t="str">
        <f t="shared" si="419"/>
        <v/>
      </c>
      <c r="CP205" s="363" t="str">
        <f>IF('Marks Entry'!AU207="","",'Marks Entry'!AU207)</f>
        <v/>
      </c>
      <c r="CQ205" s="356" t="str">
        <f>IF('Marks Entry'!AW207="","",'Marks Entry'!AW207)</f>
        <v/>
      </c>
      <c r="CR205" s="356" t="str">
        <f>IF('Marks Entry'!AX207="","",'Marks Entry'!AX207)</f>
        <v/>
      </c>
      <c r="CS205" s="356" t="str">
        <f>IF('Marks Entry'!AY207="","",'Marks Entry'!AY207)</f>
        <v/>
      </c>
      <c r="CT205" s="357" t="str">
        <f t="shared" si="420"/>
        <v/>
      </c>
      <c r="CU205" s="380" t="str">
        <f t="shared" si="421"/>
        <v/>
      </c>
      <c r="CV205" s="356" t="str">
        <f>IF('Marks Entry'!AZ207="","",'Marks Entry'!AZ207)</f>
        <v/>
      </c>
      <c r="CW205" s="356" t="str">
        <f>IF('Marks Entry'!BA207="","",'Marks Entry'!BA207)</f>
        <v/>
      </c>
      <c r="CX205" s="356" t="str">
        <f t="shared" si="422"/>
        <v/>
      </c>
      <c r="CY205" s="380" t="str">
        <f t="shared" si="423"/>
        <v/>
      </c>
      <c r="CZ205" s="377" t="str">
        <f>IF(AND($B205="NSO",$E205=""),"",IF(AND('Marks Entry'!BB207="AB",'Marks Entry'!BC207="AB"),"AB",IF(AND('Marks Entry'!BB207="ML",'Marks Entry'!BC207="ML"),"RE",IF('Marks Entry'!BB207="","",ROUNDUP(('Marks Entry'!BB207+'Marks Entry'!BC207)*30/100,0)))))</f>
        <v/>
      </c>
      <c r="DA205" s="381" t="str">
        <f t="shared" si="424"/>
        <v/>
      </c>
      <c r="DB205" s="361">
        <f t="shared" si="425"/>
        <v>0</v>
      </c>
      <c r="DC205" s="361">
        <f t="shared" si="426"/>
        <v>0</v>
      </c>
      <c r="DD205" s="362" t="str">
        <f t="shared" si="427"/>
        <v/>
      </c>
      <c r="DE205" s="361" t="str">
        <f t="shared" si="428"/>
        <v/>
      </c>
      <c r="DF205" s="361" t="str">
        <f t="shared" si="429"/>
        <v/>
      </c>
      <c r="DG205" s="361" t="str">
        <f t="shared" si="430"/>
        <v/>
      </c>
      <c r="DH205" s="361">
        <f t="shared" si="431"/>
        <v>0</v>
      </c>
      <c r="DI205" s="382" t="str">
        <f t="shared" si="432"/>
        <v/>
      </c>
      <c r="DJ205" s="382" t="str">
        <f t="shared" si="433"/>
        <v/>
      </c>
      <c r="DK205" s="382" t="str">
        <f t="shared" si="434"/>
        <v/>
      </c>
      <c r="DL205" s="382" t="str">
        <f t="shared" si="435"/>
        <v/>
      </c>
      <c r="DM205" s="382" t="str">
        <f t="shared" si="436"/>
        <v/>
      </c>
      <c r="DN205" s="382" t="str">
        <f t="shared" si="437"/>
        <v/>
      </c>
      <c r="DO205" s="365">
        <f t="shared" si="438"/>
        <v>0</v>
      </c>
      <c r="DP205" s="365">
        <f t="shared" si="439"/>
        <v>0</v>
      </c>
      <c r="DQ205" s="365">
        <f t="shared" si="440"/>
        <v>0</v>
      </c>
      <c r="DR205" s="365">
        <f t="shared" si="441"/>
        <v>0</v>
      </c>
      <c r="DS205" s="365">
        <f t="shared" si="442"/>
        <v>0</v>
      </c>
      <c r="DT205" s="383" t="str">
        <f t="shared" si="443"/>
        <v/>
      </c>
      <c r="DU205" s="482" t="str">
        <f>IF('Marks Entry'!BD207="","",'Marks Entry'!BD207)</f>
        <v/>
      </c>
      <c r="DV205" s="482" t="str">
        <f>IF('Marks Entry'!BE207="","",'Marks Entry'!BE207)</f>
        <v/>
      </c>
      <c r="DW205" s="482" t="str">
        <f>IF('Marks Entry'!BF207="","",'Marks Entry'!BF207)</f>
        <v/>
      </c>
      <c r="DX205" s="384" t="str">
        <f t="shared" si="444"/>
        <v/>
      </c>
      <c r="DY205" s="356" t="str">
        <f t="shared" si="445"/>
        <v/>
      </c>
      <c r="DZ205" s="385" t="str">
        <f t="shared" si="446"/>
        <v/>
      </c>
      <c r="EA205" s="356" t="str">
        <f t="shared" si="447"/>
        <v/>
      </c>
      <c r="EB205" s="385" t="str">
        <f t="shared" si="448"/>
        <v/>
      </c>
      <c r="EC205" s="356" t="str">
        <f t="shared" si="449"/>
        <v/>
      </c>
      <c r="ED205" s="356" t="str">
        <f t="shared" si="450"/>
        <v/>
      </c>
      <c r="EE205" s="356" t="str">
        <f t="shared" si="451"/>
        <v/>
      </c>
      <c r="EF205" s="386" t="str">
        <f t="shared" si="452"/>
        <v/>
      </c>
      <c r="EG205" s="385" t="str">
        <f t="shared" si="453"/>
        <v/>
      </c>
      <c r="EH205" s="356" t="str">
        <f t="shared" si="454"/>
        <v/>
      </c>
      <c r="EI205" s="356" t="str">
        <f t="shared" si="455"/>
        <v/>
      </c>
      <c r="EJ205" s="356" t="str">
        <f t="shared" si="456"/>
        <v/>
      </c>
      <c r="EK205" s="356" t="str">
        <f t="shared" si="457"/>
        <v/>
      </c>
      <c r="EL205" s="385" t="str">
        <f t="shared" si="458"/>
        <v/>
      </c>
      <c r="EM205" s="356" t="str">
        <f t="shared" si="459"/>
        <v/>
      </c>
      <c r="EN205" s="356" t="str">
        <f t="shared" si="460"/>
        <v/>
      </c>
      <c r="EO205" s="356" t="str">
        <f t="shared" si="461"/>
        <v/>
      </c>
      <c r="EP205" s="356" t="str">
        <f t="shared" si="462"/>
        <v/>
      </c>
      <c r="EQ205" s="385" t="str">
        <f t="shared" si="463"/>
        <v/>
      </c>
      <c r="ER205" s="356" t="str">
        <f t="shared" si="464"/>
        <v/>
      </c>
      <c r="ES205" s="356" t="str">
        <f t="shared" si="465"/>
        <v/>
      </c>
      <c r="ET205" s="356" t="str">
        <f t="shared" si="466"/>
        <v/>
      </c>
      <c r="EU205" s="356" t="str">
        <f t="shared" si="467"/>
        <v/>
      </c>
      <c r="EV205" s="385" t="str">
        <f t="shared" si="468"/>
        <v/>
      </c>
      <c r="EW205" s="385" t="str">
        <f t="shared" si="469"/>
        <v/>
      </c>
      <c r="EX205" s="387" t="str">
        <f>IF('Student DATA Entry'!I202="","",'Student DATA Entry'!I202)</f>
        <v/>
      </c>
      <c r="EY205" s="388" t="str">
        <f>IF('Student DATA Entry'!J202="","",'Student DATA Entry'!J202)</f>
        <v/>
      </c>
      <c r="EZ205" s="373" t="str">
        <f t="shared" si="470"/>
        <v xml:space="preserve">      </v>
      </c>
      <c r="FA205" s="373" t="str">
        <f t="shared" si="471"/>
        <v xml:space="preserve">      </v>
      </c>
      <c r="FB205" s="373" t="str">
        <f t="shared" si="472"/>
        <v xml:space="preserve">      </v>
      </c>
      <c r="FC205" s="373" t="str">
        <f t="shared" si="473"/>
        <v xml:space="preserve">              </v>
      </c>
      <c r="FD205" s="373" t="str">
        <f t="shared" si="474"/>
        <v xml:space="preserve"> </v>
      </c>
      <c r="FE205" s="484" t="str">
        <f t="shared" si="475"/>
        <v/>
      </c>
      <c r="FF205" s="390" t="str">
        <f t="shared" si="476"/>
        <v/>
      </c>
      <c r="FG205" s="483" t="str">
        <f t="shared" si="477"/>
        <v/>
      </c>
      <c r="FH205" s="392" t="str">
        <f t="shared" si="366"/>
        <v/>
      </c>
      <c r="FI205" s="482" t="str">
        <f t="shared" si="478"/>
        <v/>
      </c>
    </row>
    <row r="206" spans="1:166" s="393" customFormat="1" ht="22" customHeight="1">
      <c r="A206" s="375">
        <v>201</v>
      </c>
      <c r="B206" s="376" t="str">
        <f>IF('Marks Entry'!B208="","",VALUE('Marks Entry'!B208))</f>
        <v/>
      </c>
      <c r="C206" s="377" t="str">
        <f>IF('Marks Entry'!C208="","",'Marks Entry'!C208)</f>
        <v/>
      </c>
      <c r="D206" s="378" t="str">
        <f>IF('Marks Entry'!D208="","",'Marks Entry'!D208)</f>
        <v/>
      </c>
      <c r="E206" s="379" t="str">
        <f>IF('Marks Entry'!E208="","",'Marks Entry'!E208)</f>
        <v/>
      </c>
      <c r="F206" s="379" t="str">
        <f>IF('Marks Entry'!F208="","",'Marks Entry'!F208)</f>
        <v/>
      </c>
      <c r="G206" s="379" t="str">
        <f>IF('Marks Entry'!G208="","",'Marks Entry'!G208)</f>
        <v/>
      </c>
      <c r="H206" s="356" t="str">
        <f>IF('Marks Entry'!H208="","",'Marks Entry'!H208)</f>
        <v/>
      </c>
      <c r="I206" s="356" t="str">
        <f>IF('Marks Entry'!I208="","",'Marks Entry'!I208)</f>
        <v/>
      </c>
      <c r="J206" s="356" t="str">
        <f>IF('Marks Entry'!J208="","",'Marks Entry'!J208)</f>
        <v/>
      </c>
      <c r="K206" s="356" t="str">
        <f>IF('Marks Entry'!K208="","",'Marks Entry'!K208)</f>
        <v/>
      </c>
      <c r="L206" s="356" t="str">
        <f>IF('Marks Entry'!L208="","",'Marks Entry'!L208)</f>
        <v/>
      </c>
      <c r="M206" s="357" t="str">
        <f t="shared" si="367"/>
        <v/>
      </c>
      <c r="N206" s="380" t="str">
        <f t="shared" si="368"/>
        <v/>
      </c>
      <c r="O206" s="356" t="str">
        <f>IF('Marks Entry'!M208="","",'Marks Entry'!M208)</f>
        <v/>
      </c>
      <c r="P206" s="380" t="str">
        <f t="shared" si="369"/>
        <v/>
      </c>
      <c r="Q206" s="377" t="str">
        <f>IF(AND($B206="NSO",$E206="",O206=""),"",IF(AND('Marks Entry'!N208="AB"),"AB",IF(AND('Marks Entry'!N208="ML"),"RE",IF('Marks Entry'!N208="","",ROUNDUP('Marks Entry'!N208*30/100,0)))))</f>
        <v/>
      </c>
      <c r="R206" s="381" t="str">
        <f t="shared" si="370"/>
        <v/>
      </c>
      <c r="S206" s="361">
        <f t="shared" si="371"/>
        <v>0</v>
      </c>
      <c r="T206" s="361">
        <f t="shared" si="372"/>
        <v>0</v>
      </c>
      <c r="U206" s="362" t="str">
        <f t="shared" si="373"/>
        <v/>
      </c>
      <c r="V206" s="361" t="str">
        <f t="shared" si="374"/>
        <v/>
      </c>
      <c r="W206" s="361" t="str">
        <f t="shared" si="375"/>
        <v/>
      </c>
      <c r="X206" s="361" t="str">
        <f t="shared" si="376"/>
        <v/>
      </c>
      <c r="Y206" s="356" t="str">
        <f>IF('Marks Entry'!O208="","",'Marks Entry'!O208)</f>
        <v/>
      </c>
      <c r="Z206" s="356" t="str">
        <f>IF('Marks Entry'!P208="","",'Marks Entry'!P208)</f>
        <v/>
      </c>
      <c r="AA206" s="356" t="str">
        <f>IF('Marks Entry'!Q208="","",'Marks Entry'!Q208)</f>
        <v/>
      </c>
      <c r="AB206" s="357" t="str">
        <f t="shared" si="377"/>
        <v/>
      </c>
      <c r="AC206" s="380" t="str">
        <f t="shared" si="378"/>
        <v/>
      </c>
      <c r="AD206" s="356" t="str">
        <f>IF('Marks Entry'!R208="","",'Marks Entry'!R208)</f>
        <v/>
      </c>
      <c r="AE206" s="380" t="str">
        <f t="shared" si="379"/>
        <v/>
      </c>
      <c r="AF206" s="377" t="str">
        <f>IF(AND($B206="NSO",$E206=""),"",IF(AND('Marks Entry'!S208="AB"),"AB",IF(AND('Marks Entry'!S208="ML"),"RE",IF('Marks Entry'!S208="","",ROUNDUP('Marks Entry'!S208*30/100,0)))))</f>
        <v/>
      </c>
      <c r="AG206" s="381" t="str">
        <f t="shared" si="380"/>
        <v/>
      </c>
      <c r="AH206" s="361">
        <f t="shared" si="381"/>
        <v>0</v>
      </c>
      <c r="AI206" s="361">
        <f t="shared" si="382"/>
        <v>0</v>
      </c>
      <c r="AJ206" s="362" t="str">
        <f t="shared" si="383"/>
        <v/>
      </c>
      <c r="AK206" s="361" t="str">
        <f t="shared" si="384"/>
        <v/>
      </c>
      <c r="AL206" s="361" t="str">
        <f t="shared" si="385"/>
        <v/>
      </c>
      <c r="AM206" s="361" t="str">
        <f t="shared" si="386"/>
        <v/>
      </c>
      <c r="AN206" s="363" t="str">
        <f>IF('Marks Entry'!T208="","",'Marks Entry'!T208)</f>
        <v/>
      </c>
      <c r="AO206" s="356" t="str">
        <f>IF('Marks Entry'!V208="","",'Marks Entry'!V208)</f>
        <v/>
      </c>
      <c r="AP206" s="356" t="str">
        <f>IF('Marks Entry'!W208="","",'Marks Entry'!W208)</f>
        <v/>
      </c>
      <c r="AQ206" s="356" t="str">
        <f>IF('Marks Entry'!X208="","",'Marks Entry'!X208)</f>
        <v/>
      </c>
      <c r="AR206" s="357" t="str">
        <f t="shared" si="387"/>
        <v/>
      </c>
      <c r="AS206" s="380" t="str">
        <f t="shared" si="388"/>
        <v/>
      </c>
      <c r="AT206" s="356" t="str">
        <f>IF('Marks Entry'!Y208="","",'Marks Entry'!Y208)</f>
        <v/>
      </c>
      <c r="AU206" s="356" t="str">
        <f>IF('Marks Entry'!Z208="","",'Marks Entry'!Z208)</f>
        <v/>
      </c>
      <c r="AV206" s="356" t="str">
        <f t="shared" si="389"/>
        <v/>
      </c>
      <c r="AW206" s="380" t="str">
        <f t="shared" si="390"/>
        <v/>
      </c>
      <c r="AX206" s="377" t="str">
        <f>IF(AND($B206="NSO",$E206=""),"",IF(AND('Marks Entry'!AA208="AB",'Marks Entry'!AB208="AB"),"AB",IF(AND('Marks Entry'!AA208="ML",'Marks Entry'!AB208="ML"),"RE",IF('Marks Entry'!AA208="","",ROUNDUP(('Marks Entry'!AA208+'Marks Entry'!AB208)*30/100,0)))))</f>
        <v/>
      </c>
      <c r="AY206" s="381" t="str">
        <f t="shared" si="391"/>
        <v/>
      </c>
      <c r="AZ206" s="361">
        <f t="shared" si="392"/>
        <v>0</v>
      </c>
      <c r="BA206" s="361">
        <f t="shared" si="393"/>
        <v>0</v>
      </c>
      <c r="BB206" s="362" t="str">
        <f t="shared" si="394"/>
        <v/>
      </c>
      <c r="BC206" s="361" t="str">
        <f t="shared" si="395"/>
        <v/>
      </c>
      <c r="BD206" s="361" t="str">
        <f t="shared" si="396"/>
        <v/>
      </c>
      <c r="BE206" s="361" t="str">
        <f t="shared" si="397"/>
        <v/>
      </c>
      <c r="BF206" s="363" t="str">
        <f>IF('Marks Entry'!AC208="","",'Marks Entry'!AC208)</f>
        <v/>
      </c>
      <c r="BG206" s="356" t="str">
        <f>IF('Marks Entry'!AE208="","",'Marks Entry'!AE208)</f>
        <v/>
      </c>
      <c r="BH206" s="356" t="str">
        <f>IF('Marks Entry'!AF208="","",'Marks Entry'!AF208)</f>
        <v/>
      </c>
      <c r="BI206" s="356" t="str">
        <f>IF('Marks Entry'!AG208="","",'Marks Entry'!AG208)</f>
        <v/>
      </c>
      <c r="BJ206" s="357" t="str">
        <f t="shared" si="398"/>
        <v/>
      </c>
      <c r="BK206" s="380" t="str">
        <f t="shared" si="399"/>
        <v/>
      </c>
      <c r="BL206" s="356" t="str">
        <f>IF('Marks Entry'!AH208="","",'Marks Entry'!AH208)</f>
        <v/>
      </c>
      <c r="BM206" s="356" t="str">
        <f>IF('Marks Entry'!AI208="","",'Marks Entry'!AI208)</f>
        <v/>
      </c>
      <c r="BN206" s="356" t="str">
        <f t="shared" si="400"/>
        <v/>
      </c>
      <c r="BO206" s="380" t="str">
        <f t="shared" si="401"/>
        <v/>
      </c>
      <c r="BP206" s="377" t="str">
        <f>IF(AND($B206="NSO",$E206=""),"",IF(AND('Marks Entry'!AJ208="AB",'Marks Entry'!AK208="AB"),"AB",IF(AND('Marks Entry'!AJ208="ML",'Marks Entry'!AK208="ML"),"RE",IF('Marks Entry'!AJ208="","",ROUNDUP(('Marks Entry'!AJ208+'Marks Entry'!AK208)*30/100,0)))))</f>
        <v/>
      </c>
      <c r="BQ206" s="381" t="str">
        <f t="shared" si="402"/>
        <v/>
      </c>
      <c r="BR206" s="361">
        <f t="shared" si="403"/>
        <v>0</v>
      </c>
      <c r="BS206" s="361">
        <f t="shared" si="404"/>
        <v>0</v>
      </c>
      <c r="BT206" s="362" t="str">
        <f t="shared" si="405"/>
        <v/>
      </c>
      <c r="BU206" s="361" t="str">
        <f t="shared" si="406"/>
        <v/>
      </c>
      <c r="BV206" s="361" t="str">
        <f t="shared" si="407"/>
        <v/>
      </c>
      <c r="BW206" s="361" t="str">
        <f t="shared" si="408"/>
        <v/>
      </c>
      <c r="BX206" s="363" t="str">
        <f>IF('Marks Entry'!AL208="","",'Marks Entry'!AL208)</f>
        <v/>
      </c>
      <c r="BY206" s="356" t="str">
        <f>IF('Marks Entry'!AN208="","",'Marks Entry'!AN208)</f>
        <v/>
      </c>
      <c r="BZ206" s="356" t="str">
        <f>IF('Marks Entry'!AO208="","",'Marks Entry'!AO208)</f>
        <v/>
      </c>
      <c r="CA206" s="356" t="str">
        <f>IF('Marks Entry'!AP208="","",'Marks Entry'!AP208)</f>
        <v/>
      </c>
      <c r="CB206" s="357" t="str">
        <f t="shared" si="409"/>
        <v/>
      </c>
      <c r="CC206" s="380" t="str">
        <f t="shared" si="410"/>
        <v/>
      </c>
      <c r="CD206" s="356" t="str">
        <f>IF('Marks Entry'!AQ208="","",'Marks Entry'!AQ208)</f>
        <v/>
      </c>
      <c r="CE206" s="356" t="str">
        <f>IF('Marks Entry'!AR208="","",'Marks Entry'!AR208)</f>
        <v/>
      </c>
      <c r="CF206" s="356" t="str">
        <f t="shared" si="411"/>
        <v/>
      </c>
      <c r="CG206" s="380" t="str">
        <f t="shared" si="412"/>
        <v/>
      </c>
      <c r="CH206" s="377" t="str">
        <f>IF(AND($B206="NSO",$E206=""),"",IF(AND('Marks Entry'!AS208="AB",'Marks Entry'!AT208="AB"),"AB",IF(AND('Marks Entry'!AS208="ML",'Marks Entry'!AT208="ML"),"RE",IF('Marks Entry'!AS208="","",ROUNDUP(('Marks Entry'!AS208+'Marks Entry'!AT208)*30/100,0)))))</f>
        <v/>
      </c>
      <c r="CI206" s="381" t="str">
        <f t="shared" si="413"/>
        <v/>
      </c>
      <c r="CJ206" s="361">
        <f t="shared" si="414"/>
        <v>0</v>
      </c>
      <c r="CK206" s="361">
        <f t="shared" si="415"/>
        <v>0</v>
      </c>
      <c r="CL206" s="362" t="str">
        <f t="shared" si="416"/>
        <v/>
      </c>
      <c r="CM206" s="361" t="str">
        <f t="shared" si="417"/>
        <v/>
      </c>
      <c r="CN206" s="361" t="str">
        <f t="shared" si="418"/>
        <v/>
      </c>
      <c r="CO206" s="361" t="str">
        <f t="shared" si="419"/>
        <v/>
      </c>
      <c r="CP206" s="363" t="str">
        <f>IF('Marks Entry'!AU208="","",'Marks Entry'!AU208)</f>
        <v/>
      </c>
      <c r="CQ206" s="356" t="str">
        <f>IF('Marks Entry'!AW208="","",'Marks Entry'!AW208)</f>
        <v/>
      </c>
      <c r="CR206" s="356" t="str">
        <f>IF('Marks Entry'!AX208="","",'Marks Entry'!AX208)</f>
        <v/>
      </c>
      <c r="CS206" s="356" t="str">
        <f>IF('Marks Entry'!AY208="","",'Marks Entry'!AY208)</f>
        <v/>
      </c>
      <c r="CT206" s="357" t="str">
        <f t="shared" si="420"/>
        <v/>
      </c>
      <c r="CU206" s="380" t="str">
        <f t="shared" si="421"/>
        <v/>
      </c>
      <c r="CV206" s="356" t="str">
        <f>IF('Marks Entry'!AZ208="","",'Marks Entry'!AZ208)</f>
        <v/>
      </c>
      <c r="CW206" s="356" t="str">
        <f>IF('Marks Entry'!BA208="","",'Marks Entry'!BA208)</f>
        <v/>
      </c>
      <c r="CX206" s="356" t="str">
        <f t="shared" si="422"/>
        <v/>
      </c>
      <c r="CY206" s="380" t="str">
        <f t="shared" si="423"/>
        <v/>
      </c>
      <c r="CZ206" s="377" t="str">
        <f>IF(AND($B206="NSO",$E206=""),"",IF(AND('Marks Entry'!BB208="AB",'Marks Entry'!BC208="AB"),"AB",IF(AND('Marks Entry'!BB208="ML",'Marks Entry'!BC208="ML"),"RE",IF('Marks Entry'!BB208="","",ROUNDUP(('Marks Entry'!BB208+'Marks Entry'!BC208)*30/100,0)))))</f>
        <v/>
      </c>
      <c r="DA206" s="381" t="str">
        <f t="shared" si="424"/>
        <v/>
      </c>
      <c r="DB206" s="361">
        <f t="shared" si="425"/>
        <v>0</v>
      </c>
      <c r="DC206" s="361">
        <f t="shared" si="426"/>
        <v>0</v>
      </c>
      <c r="DD206" s="362" t="str">
        <f t="shared" si="427"/>
        <v/>
      </c>
      <c r="DE206" s="361" t="str">
        <f t="shared" si="428"/>
        <v/>
      </c>
      <c r="DF206" s="361" t="str">
        <f t="shared" si="429"/>
        <v/>
      </c>
      <c r="DG206" s="361" t="str">
        <f t="shared" si="430"/>
        <v/>
      </c>
      <c r="DH206" s="361">
        <f t="shared" si="431"/>
        <v>0</v>
      </c>
      <c r="DI206" s="382" t="str">
        <f t="shared" si="432"/>
        <v/>
      </c>
      <c r="DJ206" s="382" t="str">
        <f t="shared" si="433"/>
        <v/>
      </c>
      <c r="DK206" s="382" t="str">
        <f t="shared" si="434"/>
        <v/>
      </c>
      <c r="DL206" s="382" t="str">
        <f t="shared" si="435"/>
        <v/>
      </c>
      <c r="DM206" s="382" t="str">
        <f t="shared" si="436"/>
        <v/>
      </c>
      <c r="DN206" s="382" t="str">
        <f t="shared" si="437"/>
        <v/>
      </c>
      <c r="DO206" s="365">
        <f t="shared" si="438"/>
        <v>0</v>
      </c>
      <c r="DP206" s="365">
        <f t="shared" si="439"/>
        <v>0</v>
      </c>
      <c r="DQ206" s="365">
        <f t="shared" si="440"/>
        <v>0</v>
      </c>
      <c r="DR206" s="365">
        <f t="shared" si="441"/>
        <v>0</v>
      </c>
      <c r="DS206" s="365">
        <f t="shared" si="442"/>
        <v>0</v>
      </c>
      <c r="DT206" s="383" t="str">
        <f t="shared" si="443"/>
        <v/>
      </c>
      <c r="DU206" s="482" t="str">
        <f>IF('Marks Entry'!BD208="","",'Marks Entry'!BD208)</f>
        <v/>
      </c>
      <c r="DV206" s="482" t="str">
        <f>IF('Marks Entry'!BE208="","",'Marks Entry'!BE208)</f>
        <v/>
      </c>
      <c r="DW206" s="482" t="str">
        <f>IF('Marks Entry'!BF208="","",'Marks Entry'!BF208)</f>
        <v/>
      </c>
      <c r="DX206" s="384" t="str">
        <f t="shared" si="444"/>
        <v/>
      </c>
      <c r="DY206" s="356" t="str">
        <f t="shared" si="445"/>
        <v/>
      </c>
      <c r="DZ206" s="385" t="str">
        <f t="shared" si="446"/>
        <v/>
      </c>
      <c r="EA206" s="356" t="str">
        <f t="shared" si="447"/>
        <v/>
      </c>
      <c r="EB206" s="385" t="str">
        <f t="shared" si="448"/>
        <v/>
      </c>
      <c r="EC206" s="356" t="str">
        <f t="shared" si="449"/>
        <v/>
      </c>
      <c r="ED206" s="356" t="str">
        <f t="shared" si="450"/>
        <v/>
      </c>
      <c r="EE206" s="356" t="str">
        <f t="shared" si="451"/>
        <v/>
      </c>
      <c r="EF206" s="386" t="str">
        <f t="shared" si="452"/>
        <v/>
      </c>
      <c r="EG206" s="385" t="str">
        <f t="shared" si="453"/>
        <v/>
      </c>
      <c r="EH206" s="356" t="str">
        <f t="shared" si="454"/>
        <v/>
      </c>
      <c r="EI206" s="356" t="str">
        <f t="shared" si="455"/>
        <v/>
      </c>
      <c r="EJ206" s="356" t="str">
        <f t="shared" si="456"/>
        <v/>
      </c>
      <c r="EK206" s="356" t="str">
        <f t="shared" si="457"/>
        <v/>
      </c>
      <c r="EL206" s="385" t="str">
        <f t="shared" si="458"/>
        <v/>
      </c>
      <c r="EM206" s="356" t="str">
        <f t="shared" si="459"/>
        <v/>
      </c>
      <c r="EN206" s="356" t="str">
        <f t="shared" si="460"/>
        <v/>
      </c>
      <c r="EO206" s="356" t="str">
        <f t="shared" si="461"/>
        <v/>
      </c>
      <c r="EP206" s="356" t="str">
        <f t="shared" si="462"/>
        <v/>
      </c>
      <c r="EQ206" s="385" t="str">
        <f t="shared" si="463"/>
        <v/>
      </c>
      <c r="ER206" s="356" t="str">
        <f t="shared" si="464"/>
        <v/>
      </c>
      <c r="ES206" s="356" t="str">
        <f t="shared" si="465"/>
        <v/>
      </c>
      <c r="ET206" s="356" t="str">
        <f t="shared" si="466"/>
        <v/>
      </c>
      <c r="EU206" s="356" t="str">
        <f t="shared" si="467"/>
        <v/>
      </c>
      <c r="EV206" s="385" t="str">
        <f t="shared" si="468"/>
        <v/>
      </c>
      <c r="EW206" s="385" t="str">
        <f t="shared" si="469"/>
        <v/>
      </c>
      <c r="EX206" s="387" t="str">
        <f>IF('Student DATA Entry'!I203="","",'Student DATA Entry'!I203)</f>
        <v/>
      </c>
      <c r="EY206" s="388" t="str">
        <f>IF('Student DATA Entry'!J203="","",'Student DATA Entry'!J203)</f>
        <v/>
      </c>
      <c r="EZ206" s="373" t="str">
        <f t="shared" si="470"/>
        <v xml:space="preserve">      </v>
      </c>
      <c r="FA206" s="373" t="str">
        <f t="shared" si="471"/>
        <v xml:space="preserve">      </v>
      </c>
      <c r="FB206" s="373" t="str">
        <f t="shared" si="472"/>
        <v xml:space="preserve">      </v>
      </c>
      <c r="FC206" s="373" t="str">
        <f t="shared" si="473"/>
        <v xml:space="preserve">              </v>
      </c>
      <c r="FD206" s="373" t="str">
        <f t="shared" si="474"/>
        <v xml:space="preserve"> </v>
      </c>
      <c r="FE206" s="484" t="str">
        <f t="shared" si="475"/>
        <v/>
      </c>
      <c r="FF206" s="390" t="str">
        <f t="shared" si="476"/>
        <v/>
      </c>
      <c r="FG206" s="483" t="str">
        <f t="shared" si="477"/>
        <v/>
      </c>
      <c r="FH206" s="392" t="str">
        <f t="shared" si="366"/>
        <v/>
      </c>
      <c r="FI206" s="482" t="str">
        <f t="shared" si="478"/>
        <v/>
      </c>
    </row>
    <row r="207" spans="1:166" s="393" customFormat="1" ht="17" customHeight="1">
      <c r="A207" s="774"/>
      <c r="B207" s="775"/>
      <c r="C207" s="775"/>
      <c r="D207" s="775"/>
      <c r="E207" s="775"/>
      <c r="F207" s="775"/>
      <c r="G207" s="775"/>
      <c r="H207" s="775"/>
      <c r="I207" s="775"/>
      <c r="J207" s="775"/>
      <c r="K207" s="775"/>
      <c r="L207" s="775"/>
      <c r="M207" s="775"/>
      <c r="N207" s="775"/>
      <c r="O207" s="775"/>
      <c r="P207" s="775"/>
      <c r="Q207" s="775"/>
      <c r="R207" s="775"/>
      <c r="S207" s="775"/>
      <c r="T207" s="775"/>
      <c r="U207" s="775"/>
      <c r="V207" s="775"/>
      <c r="W207" s="775"/>
      <c r="X207" s="775"/>
      <c r="Y207" s="775"/>
      <c r="Z207" s="775"/>
      <c r="AA207" s="775"/>
      <c r="AB207" s="775"/>
      <c r="AC207" s="775"/>
      <c r="AD207" s="775"/>
      <c r="AE207" s="775"/>
      <c r="AF207" s="775"/>
      <c r="AG207" s="775"/>
      <c r="AH207" s="775"/>
      <c r="AI207" s="775"/>
      <c r="AJ207" s="775"/>
      <c r="AK207" s="775"/>
      <c r="AL207" s="775"/>
      <c r="AM207" s="775"/>
      <c r="AN207" s="775"/>
      <c r="AO207" s="775"/>
      <c r="AP207" s="775"/>
      <c r="AQ207" s="775"/>
      <c r="AR207" s="775"/>
      <c r="AS207" s="775"/>
      <c r="AT207" s="775"/>
      <c r="AU207" s="775"/>
      <c r="AV207" s="775"/>
      <c r="AW207" s="775"/>
      <c r="AX207" s="775"/>
      <c r="AY207" s="775"/>
      <c r="AZ207" s="775"/>
      <c r="BA207" s="775"/>
      <c r="BB207" s="775"/>
      <c r="BC207" s="775"/>
      <c r="BD207" s="775"/>
      <c r="BE207" s="775"/>
      <c r="BF207" s="775"/>
      <c r="BG207" s="775"/>
      <c r="BH207" s="775"/>
      <c r="BI207" s="775"/>
      <c r="BJ207" s="775"/>
      <c r="BK207" s="775"/>
      <c r="BL207" s="775"/>
      <c r="BM207" s="775"/>
      <c r="BN207" s="775"/>
      <c r="BO207" s="775"/>
      <c r="BP207" s="775"/>
      <c r="BQ207" s="775"/>
      <c r="BR207" s="776"/>
      <c r="BS207" s="776"/>
      <c r="BT207" s="776"/>
      <c r="BU207" s="776"/>
      <c r="BV207" s="776"/>
      <c r="BW207" s="776"/>
      <c r="BX207" s="776"/>
      <c r="BY207" s="775"/>
      <c r="BZ207" s="775"/>
      <c r="CA207" s="775"/>
      <c r="CB207" s="775"/>
      <c r="CC207" s="775"/>
      <c r="CD207" s="775"/>
      <c r="CE207" s="775"/>
      <c r="CF207" s="775"/>
      <c r="CG207" s="775"/>
      <c r="CH207" s="775"/>
      <c r="CI207" s="775"/>
      <c r="CJ207" s="776"/>
      <c r="CK207" s="776"/>
      <c r="CL207" s="776"/>
      <c r="CM207" s="776"/>
      <c r="CN207" s="776"/>
      <c r="CO207" s="776"/>
      <c r="CP207" s="776"/>
      <c r="CQ207" s="775"/>
      <c r="CR207" s="775"/>
      <c r="CS207" s="775"/>
      <c r="CT207" s="775"/>
      <c r="CU207" s="775"/>
      <c r="CV207" s="775"/>
      <c r="CW207" s="775"/>
      <c r="CX207" s="775"/>
      <c r="CY207" s="775"/>
      <c r="CZ207" s="775"/>
      <c r="DA207" s="775"/>
      <c r="DB207" s="776"/>
      <c r="DC207" s="776"/>
      <c r="DD207" s="776"/>
      <c r="DE207" s="776"/>
      <c r="DF207" s="776"/>
      <c r="DG207" s="776"/>
      <c r="DH207" s="776"/>
      <c r="DI207" s="776"/>
      <c r="DJ207" s="776"/>
      <c r="DK207" s="776"/>
      <c r="DL207" s="776"/>
      <c r="DM207" s="776"/>
      <c r="DN207" s="776"/>
      <c r="DO207" s="776"/>
      <c r="DP207" s="776"/>
      <c r="DQ207" s="776"/>
      <c r="DR207" s="776"/>
      <c r="DS207" s="776"/>
      <c r="DT207" s="776"/>
      <c r="DU207" s="775"/>
      <c r="DV207" s="775"/>
      <c r="DW207" s="775"/>
      <c r="DX207" s="775"/>
      <c r="DY207" s="775"/>
      <c r="DZ207" s="775"/>
      <c r="EA207" s="776"/>
      <c r="EB207" s="776"/>
      <c r="EC207" s="776"/>
      <c r="ED207" s="776"/>
      <c r="EE207" s="776"/>
      <c r="EF207" s="776"/>
      <c r="EG207" s="776"/>
      <c r="EH207" s="776"/>
      <c r="EI207" s="776"/>
      <c r="EJ207" s="776"/>
      <c r="EK207" s="776"/>
      <c r="EL207" s="776"/>
      <c r="EM207" s="776"/>
      <c r="EN207" s="776"/>
      <c r="EO207" s="776"/>
      <c r="EP207" s="776"/>
      <c r="EQ207" s="776"/>
      <c r="ER207" s="776"/>
      <c r="ES207" s="776"/>
      <c r="ET207" s="776"/>
      <c r="EU207" s="776"/>
      <c r="EV207" s="776"/>
      <c r="EW207" s="776"/>
      <c r="EX207" s="776"/>
      <c r="EY207" s="776"/>
      <c r="EZ207" s="776"/>
      <c r="FA207" s="775"/>
      <c r="FB207" s="775"/>
      <c r="FC207" s="775"/>
      <c r="FD207" s="775"/>
      <c r="FE207" s="775"/>
      <c r="FF207" s="775"/>
      <c r="FG207" s="775"/>
      <c r="FH207" s="775"/>
      <c r="FI207" s="777"/>
    </row>
    <row r="208" spans="1:166" s="403" customFormat="1" ht="23.5" customHeight="1">
      <c r="A208" s="734" t="s">
        <v>195</v>
      </c>
      <c r="B208" s="734"/>
      <c r="C208" s="734"/>
      <c r="D208" s="734"/>
      <c r="E208" s="734"/>
      <c r="F208" s="727" t="s">
        <v>200</v>
      </c>
      <c r="G208" s="727"/>
      <c r="H208" s="745" t="s">
        <v>40</v>
      </c>
      <c r="I208" s="745"/>
      <c r="J208" s="732" t="str">
        <f>J1</f>
        <v>Com. Hindi</v>
      </c>
      <c r="K208" s="732"/>
      <c r="L208" s="732"/>
      <c r="M208" s="732"/>
      <c r="N208" s="732"/>
      <c r="O208" s="732"/>
      <c r="P208" s="732"/>
      <c r="Q208" s="732"/>
      <c r="R208" s="732"/>
      <c r="S208" s="732"/>
      <c r="T208" s="732"/>
      <c r="U208" s="732"/>
      <c r="V208" s="732"/>
      <c r="W208" s="732"/>
      <c r="X208" s="732"/>
      <c r="Y208" s="732" t="str">
        <f>Y1</f>
        <v>Com. English</v>
      </c>
      <c r="Z208" s="732"/>
      <c r="AA208" s="732"/>
      <c r="AB208" s="732"/>
      <c r="AC208" s="732"/>
      <c r="AD208" s="732"/>
      <c r="AE208" s="732"/>
      <c r="AF208" s="732"/>
      <c r="AG208" s="732"/>
      <c r="AH208" s="732"/>
      <c r="AI208" s="732"/>
      <c r="AJ208" s="732"/>
      <c r="AK208" s="732"/>
      <c r="AL208" s="732"/>
      <c r="AM208" s="732"/>
      <c r="AN208" s="721"/>
      <c r="AO208" s="732" t="s">
        <v>346</v>
      </c>
      <c r="AP208" s="732"/>
      <c r="AQ208" s="737" t="str">
        <f>AO1</f>
        <v>GEOGRAPHY</v>
      </c>
      <c r="AR208" s="737"/>
      <c r="AS208" s="737"/>
      <c r="AT208" s="737" t="str">
        <f>AS1</f>
        <v/>
      </c>
      <c r="AU208" s="737"/>
      <c r="AV208" s="737"/>
      <c r="AW208" s="737" t="str">
        <f>AW1</f>
        <v/>
      </c>
      <c r="AX208" s="737"/>
      <c r="AY208" s="737"/>
      <c r="AZ208" s="395"/>
      <c r="BA208" s="395"/>
      <c r="BB208" s="395"/>
      <c r="BC208" s="395"/>
      <c r="BD208" s="395"/>
      <c r="BE208" s="395"/>
      <c r="BF208" s="395"/>
      <c r="BG208" s="738" t="s">
        <v>346</v>
      </c>
      <c r="BH208" s="738"/>
      <c r="BI208" s="737" t="str">
        <f>BG1</f>
        <v>POLITICAL SCIENCE</v>
      </c>
      <c r="BJ208" s="737"/>
      <c r="BK208" s="737"/>
      <c r="BL208" s="737" t="str">
        <f>BK1</f>
        <v>HINDI LITERATURE</v>
      </c>
      <c r="BM208" s="737"/>
      <c r="BN208" s="737"/>
      <c r="BO208" s="737" t="str">
        <f>BO1</f>
        <v/>
      </c>
      <c r="BP208" s="737"/>
      <c r="BQ208" s="737"/>
      <c r="BR208" s="396"/>
      <c r="BS208" s="396"/>
      <c r="BT208" s="396"/>
      <c r="BU208" s="396"/>
      <c r="BV208" s="396"/>
      <c r="BW208" s="397"/>
      <c r="BX208" s="709"/>
      <c r="BY208" s="738" t="s">
        <v>346</v>
      </c>
      <c r="BZ208" s="738"/>
      <c r="CA208" s="737" t="str">
        <f>BY1</f>
        <v>ECONOMICS</v>
      </c>
      <c r="CB208" s="737"/>
      <c r="CC208" s="737"/>
      <c r="CD208" s="737" t="str">
        <f>CC1</f>
        <v>HISTORY</v>
      </c>
      <c r="CE208" s="737"/>
      <c r="CF208" s="737"/>
      <c r="CG208" s="737" t="str">
        <f>CG1</f>
        <v>INFORMATION TECHNOLOGY AND PROCESSING 1</v>
      </c>
      <c r="CH208" s="737"/>
      <c r="CI208" s="737"/>
      <c r="CJ208" s="396"/>
      <c r="CK208" s="396"/>
      <c r="CL208" s="396"/>
      <c r="CM208" s="396"/>
      <c r="CN208" s="396"/>
      <c r="CO208" s="397"/>
      <c r="CP208" s="709"/>
      <c r="CQ208" s="738" t="s">
        <v>346</v>
      </c>
      <c r="CR208" s="738"/>
      <c r="CS208" s="737" t="str">
        <f>CQ1</f>
        <v/>
      </c>
      <c r="CT208" s="737"/>
      <c r="CU208" s="737"/>
      <c r="CV208" s="737" t="str">
        <f>CU1</f>
        <v/>
      </c>
      <c r="CW208" s="737"/>
      <c r="CX208" s="737"/>
      <c r="CY208" s="737" t="str">
        <f>CY1</f>
        <v/>
      </c>
      <c r="CZ208" s="737"/>
      <c r="DA208" s="737"/>
      <c r="DB208" s="396"/>
      <c r="DC208" s="396"/>
      <c r="DD208" s="396"/>
      <c r="DE208" s="396"/>
      <c r="DF208" s="396"/>
      <c r="DG208" s="397"/>
      <c r="DH208" s="397"/>
      <c r="DI208" s="398"/>
      <c r="DJ208" s="398"/>
      <c r="DK208" s="398"/>
      <c r="DL208" s="398"/>
      <c r="DM208" s="398"/>
      <c r="DN208" s="398"/>
      <c r="DO208" s="398"/>
      <c r="DP208" s="398"/>
      <c r="DQ208" s="398"/>
      <c r="DR208" s="398"/>
      <c r="DS208" s="398"/>
      <c r="DT208" s="398"/>
      <c r="DU208" s="718"/>
      <c r="DV208" s="712" t="s">
        <v>352</v>
      </c>
      <c r="DW208" s="713"/>
      <c r="DX208" s="713"/>
      <c r="DY208" s="713"/>
      <c r="DZ208" s="714"/>
      <c r="EA208" s="399"/>
      <c r="EB208" s="399"/>
      <c r="EC208" s="399"/>
      <c r="ED208" s="399"/>
      <c r="EE208" s="399"/>
      <c r="EF208" s="399"/>
      <c r="EG208" s="399"/>
      <c r="EH208" s="399"/>
      <c r="EI208" s="399"/>
      <c r="EJ208" s="399"/>
      <c r="EK208" s="399"/>
      <c r="EL208" s="399"/>
      <c r="EM208" s="399"/>
      <c r="EN208" s="399"/>
      <c r="EO208" s="399"/>
      <c r="EP208" s="399"/>
      <c r="EQ208" s="399"/>
      <c r="ER208" s="399"/>
      <c r="ES208" s="399"/>
      <c r="ET208" s="399"/>
      <c r="EU208" s="399"/>
      <c r="EV208" s="399"/>
      <c r="EW208" s="399"/>
      <c r="EX208" s="399"/>
      <c r="EY208" s="399"/>
      <c r="EZ208" s="399"/>
      <c r="FA208" s="759" t="s">
        <v>207</v>
      </c>
      <c r="FB208" s="759"/>
      <c r="FC208" s="400">
        <f>'Master sheet'!C12</f>
        <v>43931</v>
      </c>
      <c r="FD208" s="794" t="s">
        <v>213</v>
      </c>
      <c r="FE208" s="794"/>
      <c r="FF208" s="794"/>
      <c r="FG208" s="792">
        <f>SUM(FG213,FG214,FG219)</f>
        <v>57</v>
      </c>
      <c r="FH208" s="792"/>
      <c r="FI208" s="401"/>
      <c r="FJ208" s="402"/>
    </row>
    <row r="209" spans="1:165" s="411" customFormat="1" ht="23.5" customHeight="1">
      <c r="A209" s="738" t="s">
        <v>196</v>
      </c>
      <c r="B209" s="738"/>
      <c r="C209" s="738"/>
      <c r="D209" s="738"/>
      <c r="E209" s="738"/>
      <c r="F209" s="727" t="s">
        <v>201</v>
      </c>
      <c r="G209" s="727"/>
      <c r="H209" s="745" t="s">
        <v>40</v>
      </c>
      <c r="I209" s="745"/>
      <c r="J209" s="732" t="str">
        <f>J2</f>
        <v>mlr</v>
      </c>
      <c r="K209" s="732"/>
      <c r="L209" s="732"/>
      <c r="M209" s="732"/>
      <c r="N209" s="732"/>
      <c r="O209" s="732"/>
      <c r="P209" s="732"/>
      <c r="Q209" s="732"/>
      <c r="R209" s="732"/>
      <c r="S209" s="732"/>
      <c r="T209" s="732"/>
      <c r="U209" s="732"/>
      <c r="V209" s="732"/>
      <c r="W209" s="732"/>
      <c r="X209" s="732"/>
      <c r="Y209" s="732" t="str">
        <f>Y2</f>
        <v>mlm</v>
      </c>
      <c r="Z209" s="732"/>
      <c r="AA209" s="732"/>
      <c r="AB209" s="732"/>
      <c r="AC209" s="732"/>
      <c r="AD209" s="732"/>
      <c r="AE209" s="732"/>
      <c r="AF209" s="732"/>
      <c r="AG209" s="732"/>
      <c r="AH209" s="732"/>
      <c r="AI209" s="732"/>
      <c r="AJ209" s="732"/>
      <c r="AK209" s="732"/>
      <c r="AL209" s="732"/>
      <c r="AM209" s="732"/>
      <c r="AN209" s="721"/>
      <c r="AO209" s="732" t="s">
        <v>356</v>
      </c>
      <c r="AP209" s="732"/>
      <c r="AQ209" s="739" t="str">
        <f>AO2</f>
        <v>ks</v>
      </c>
      <c r="AR209" s="739"/>
      <c r="AS209" s="739"/>
      <c r="AT209" s="739" t="str">
        <f>AS2</f>
        <v/>
      </c>
      <c r="AU209" s="739"/>
      <c r="AV209" s="739"/>
      <c r="AW209" s="739" t="str">
        <f>AW2</f>
        <v/>
      </c>
      <c r="AX209" s="739"/>
      <c r="AY209" s="739"/>
      <c r="AZ209" s="395"/>
      <c r="BA209" s="395"/>
      <c r="BB209" s="395"/>
      <c r="BC209" s="395"/>
      <c r="BD209" s="395"/>
      <c r="BE209" s="395"/>
      <c r="BF209" s="395"/>
      <c r="BG209" s="738" t="s">
        <v>356</v>
      </c>
      <c r="BH209" s="738"/>
      <c r="BI209" s="739" t="str">
        <f>BG2</f>
        <v>hl</v>
      </c>
      <c r="BJ209" s="739"/>
      <c r="BK209" s="739"/>
      <c r="BL209" s="739" t="str">
        <f>BK2</f>
        <v>bs</v>
      </c>
      <c r="BM209" s="739"/>
      <c r="BN209" s="739"/>
      <c r="BO209" s="739" t="str">
        <f>BO2</f>
        <v/>
      </c>
      <c r="BP209" s="739"/>
      <c r="BQ209" s="739"/>
      <c r="BR209" s="396"/>
      <c r="BS209" s="396"/>
      <c r="BT209" s="396"/>
      <c r="BU209" s="396"/>
      <c r="BV209" s="396"/>
      <c r="BW209" s="397"/>
      <c r="BX209" s="710"/>
      <c r="BY209" s="738" t="s">
        <v>356</v>
      </c>
      <c r="BZ209" s="738"/>
      <c r="CA209" s="739" t="str">
        <f>BY2</f>
        <v>sks</v>
      </c>
      <c r="CB209" s="739"/>
      <c r="CC209" s="739"/>
      <c r="CD209" s="739" t="str">
        <f>CC2</f>
        <v>as</v>
      </c>
      <c r="CE209" s="739"/>
      <c r="CF209" s="739"/>
      <c r="CG209" s="739" t="str">
        <f>CG2</f>
        <v>sk</v>
      </c>
      <c r="CH209" s="739"/>
      <c r="CI209" s="739"/>
      <c r="CJ209" s="396"/>
      <c r="CK209" s="396"/>
      <c r="CL209" s="396"/>
      <c r="CM209" s="396"/>
      <c r="CN209" s="396"/>
      <c r="CO209" s="397"/>
      <c r="CP209" s="710"/>
      <c r="CQ209" s="738" t="s">
        <v>356</v>
      </c>
      <c r="CR209" s="738"/>
      <c r="CS209" s="739" t="str">
        <f>CQ2</f>
        <v/>
      </c>
      <c r="CT209" s="739"/>
      <c r="CU209" s="739"/>
      <c r="CV209" s="739" t="str">
        <f>CU2</f>
        <v/>
      </c>
      <c r="CW209" s="739"/>
      <c r="CX209" s="739"/>
      <c r="CY209" s="739" t="str">
        <f>CY2</f>
        <v/>
      </c>
      <c r="CZ209" s="739"/>
      <c r="DA209" s="739"/>
      <c r="DB209" s="396"/>
      <c r="DC209" s="396"/>
      <c r="DD209" s="396"/>
      <c r="DE209" s="396"/>
      <c r="DF209" s="396"/>
      <c r="DG209" s="397"/>
      <c r="DH209" s="397"/>
      <c r="DI209" s="404"/>
      <c r="DJ209" s="405"/>
      <c r="DK209" s="405"/>
      <c r="DL209" s="405"/>
      <c r="DM209" s="405"/>
      <c r="DN209" s="406"/>
      <c r="DO209" s="407"/>
      <c r="DP209" s="407"/>
      <c r="DQ209" s="407"/>
      <c r="DR209" s="407"/>
      <c r="DS209" s="407"/>
      <c r="DT209" s="407"/>
      <c r="DU209" s="719"/>
      <c r="DV209" s="715"/>
      <c r="DW209" s="716"/>
      <c r="DX209" s="716"/>
      <c r="DY209" s="716"/>
      <c r="DZ209" s="717"/>
      <c r="EA209" s="408"/>
      <c r="EB209" s="408"/>
      <c r="EC209" s="408"/>
      <c r="ED209" s="408"/>
      <c r="EE209" s="408"/>
      <c r="EF209" s="408"/>
      <c r="EG209" s="408"/>
      <c r="EH209" s="408"/>
      <c r="EI209" s="408"/>
      <c r="EJ209" s="408"/>
      <c r="EK209" s="408"/>
      <c r="EL209" s="408"/>
      <c r="EM209" s="408"/>
      <c r="EN209" s="408"/>
      <c r="EO209" s="408"/>
      <c r="EP209" s="408"/>
      <c r="EQ209" s="408"/>
      <c r="ER209" s="408"/>
      <c r="ES209" s="408"/>
      <c r="ET209" s="408"/>
      <c r="EU209" s="408"/>
      <c r="EV209" s="408"/>
      <c r="EW209" s="408"/>
      <c r="EX209" s="408"/>
      <c r="EY209" s="408"/>
      <c r="EZ209" s="408"/>
      <c r="FA209" s="778" t="s">
        <v>208</v>
      </c>
      <c r="FB209" s="778"/>
      <c r="FC209" s="789"/>
      <c r="FD209" s="740" t="s">
        <v>214</v>
      </c>
      <c r="FE209" s="740"/>
      <c r="FF209" s="409"/>
      <c r="FG209" s="736">
        <f>COUNTIF(FG6:FG206,"I")</f>
        <v>57</v>
      </c>
      <c r="FH209" s="736"/>
      <c r="FI209" s="410"/>
    </row>
    <row r="210" spans="1:165" s="420" customFormat="1" ht="19" customHeight="1">
      <c r="A210" s="412" t="s">
        <v>42</v>
      </c>
      <c r="B210" s="412" t="s">
        <v>43</v>
      </c>
      <c r="C210" s="412" t="s">
        <v>44</v>
      </c>
      <c r="D210" s="413" t="s">
        <v>11</v>
      </c>
      <c r="E210" s="414" t="s">
        <v>45</v>
      </c>
      <c r="F210" s="727" t="s">
        <v>196</v>
      </c>
      <c r="G210" s="727"/>
      <c r="H210" s="745" t="s">
        <v>40</v>
      </c>
      <c r="I210" s="745"/>
      <c r="J210" s="791">
        <f>COUNTA(DY6:DY206)-COUNTIF(DY6:DY206,"RE")-COUNTIF(DY6:DY206,"AB")-COUNTIF(DY6:DY206,"")</f>
        <v>57</v>
      </c>
      <c r="K210" s="791"/>
      <c r="L210" s="791"/>
      <c r="M210" s="791"/>
      <c r="N210" s="791"/>
      <c r="O210" s="791"/>
      <c r="P210" s="791"/>
      <c r="Q210" s="791"/>
      <c r="R210" s="791"/>
      <c r="S210" s="791"/>
      <c r="T210" s="791"/>
      <c r="U210" s="791"/>
      <c r="V210" s="791"/>
      <c r="W210" s="791"/>
      <c r="X210" s="791"/>
      <c r="Y210" s="791">
        <f>COUNTA(EA6:EA206)-COUNTIF(EA6:EA206,"RE")-COUNTIF(EA6:EA206,"AB")-COUNTIF(EA6:EA206,"")</f>
        <v>57</v>
      </c>
      <c r="Z210" s="791"/>
      <c r="AA210" s="791"/>
      <c r="AB210" s="791"/>
      <c r="AC210" s="791"/>
      <c r="AD210" s="791"/>
      <c r="AE210" s="791"/>
      <c r="AF210" s="791"/>
      <c r="AG210" s="791"/>
      <c r="AH210" s="791"/>
      <c r="AI210" s="791"/>
      <c r="AJ210" s="791"/>
      <c r="AK210" s="791"/>
      <c r="AL210" s="791"/>
      <c r="AM210" s="791"/>
      <c r="AN210" s="721"/>
      <c r="AO210" s="732" t="s">
        <v>347</v>
      </c>
      <c r="AP210" s="732"/>
      <c r="AQ210" s="732">
        <f>COUNTA(ED6:ED206)-COUNTIF(ED6:ED206,"RE")-COUNTIF(ED6:ED206,"AB")-COUNTIF(ED6:ED206,"")</f>
        <v>57</v>
      </c>
      <c r="AR210" s="732"/>
      <c r="AS210" s="732"/>
      <c r="AT210" s="732">
        <f>COUNTA(EE6:EE206)-COUNTIF(EE6:EE206,"RE")-COUNTIF(EE6:EE206,"AB")-COUNTIF(EE6:EE206,"")</f>
        <v>0</v>
      </c>
      <c r="AU210" s="732"/>
      <c r="AV210" s="732"/>
      <c r="AW210" s="732">
        <f>COUNTA(EF6:EF206)-COUNTIF(EF6:EF206,"RE")-COUNTIF(EF6:EF206,"AB")-COUNTIF(EF6:EF206,"")</f>
        <v>0</v>
      </c>
      <c r="AX210" s="732"/>
      <c r="AY210" s="732"/>
      <c r="AZ210" s="415"/>
      <c r="BA210" s="415"/>
      <c r="BB210" s="415"/>
      <c r="BC210" s="415"/>
      <c r="BD210" s="415"/>
      <c r="BE210" s="415"/>
      <c r="BF210" s="415"/>
      <c r="BG210" s="732" t="s">
        <v>347</v>
      </c>
      <c r="BH210" s="732"/>
      <c r="BI210" s="732">
        <f>COUNTA(EI6:EI206)-COUNTIF(EI6:EI206,"RE")-COUNTIF(EI6:EI206,"AB")-COUNTIF(EI6:EI206,"")</f>
        <v>0</v>
      </c>
      <c r="BJ210" s="732"/>
      <c r="BK210" s="732"/>
      <c r="BL210" s="732">
        <f>COUNTA(EJ6:EJ206)-COUNTIF(EJ6:EJ206,"RE")-COUNTIF(EJ6:EJ206,"AB")-COUNTIF(EJ6:EJ206,"")</f>
        <v>57</v>
      </c>
      <c r="BM210" s="732"/>
      <c r="BN210" s="732"/>
      <c r="BO210" s="732">
        <f>COUNTA(EK6:EK206)-COUNTIF(EK6:EK206,"RE")-COUNTIF(EK6:EK206,"AB")-COUNTIF(EK6:EK206,"")</f>
        <v>0</v>
      </c>
      <c r="BP210" s="732"/>
      <c r="BQ210" s="732"/>
      <c r="BR210" s="416"/>
      <c r="BS210" s="416"/>
      <c r="BT210" s="416"/>
      <c r="BU210" s="416"/>
      <c r="BV210" s="416"/>
      <c r="BW210" s="417"/>
      <c r="BX210" s="710"/>
      <c r="BY210" s="732" t="s">
        <v>347</v>
      </c>
      <c r="BZ210" s="732"/>
      <c r="CA210" s="732">
        <f>COUNTA(EN6:EN206)-COUNTIF(EN6:EN206,"RE")-COUNTIF(EN6:EN206,"AB")-COUNTIF(EN6:EN206,"")</f>
        <v>0</v>
      </c>
      <c r="CB210" s="732"/>
      <c r="CC210" s="732"/>
      <c r="CD210" s="732">
        <f>COUNTA(EO6:EO206)-COUNTIF(EO6:EO206,"RE")-COUNTIF(EO6:EO206,"AB")-COUNTIF(EO6:EO206,"")</f>
        <v>0</v>
      </c>
      <c r="CE210" s="732"/>
      <c r="CF210" s="732"/>
      <c r="CG210" s="732">
        <f>COUNTA(EP6:EP206)-COUNTIF(EP6:EP206,"RE")-COUNTIF(EP6:EP206,"AB")-COUNTIF(EP6:EP206,"")</f>
        <v>57</v>
      </c>
      <c r="CH210" s="732"/>
      <c r="CI210" s="732"/>
      <c r="CJ210" s="416"/>
      <c r="CK210" s="416"/>
      <c r="CL210" s="416"/>
      <c r="CM210" s="416"/>
      <c r="CN210" s="416"/>
      <c r="CO210" s="417"/>
      <c r="CP210" s="710"/>
      <c r="CQ210" s="732" t="s">
        <v>347</v>
      </c>
      <c r="CR210" s="732"/>
      <c r="CS210" s="732">
        <f>COUNTA(ES6:ES206)-COUNTIF(ES6:ES206,"RE")-COUNTIF(ES6:ES206,"AB")-COUNTIF(ES6:ES206,"")</f>
        <v>0</v>
      </c>
      <c r="CT210" s="732"/>
      <c r="CU210" s="732"/>
      <c r="CV210" s="732">
        <f>COUNTA(ET6:ET206)-COUNTIF(ET6:ET206,"RE")-COUNTIF(ET6:ET206,"AB")-COUNTIF(ET6:ET206,"")</f>
        <v>0</v>
      </c>
      <c r="CW210" s="732"/>
      <c r="CX210" s="732"/>
      <c r="CY210" s="732">
        <f>COUNTA(EU6:EU206)-COUNTIF(EU6:EU206,"RE")-COUNTIF(EU6:EU206,"AB")-COUNTIF(EU6:EU206,"")</f>
        <v>0</v>
      </c>
      <c r="CZ210" s="732"/>
      <c r="DA210" s="732"/>
      <c r="DB210" s="416"/>
      <c r="DC210" s="416"/>
      <c r="DD210" s="416"/>
      <c r="DE210" s="416"/>
      <c r="DF210" s="416"/>
      <c r="DG210" s="417"/>
      <c r="DH210" s="417"/>
      <c r="DI210" s="418"/>
      <c r="DJ210" s="406"/>
      <c r="DK210" s="406"/>
      <c r="DL210" s="406"/>
      <c r="DM210" s="406"/>
      <c r="DN210" s="406"/>
      <c r="DO210" s="419"/>
      <c r="DP210" s="419"/>
      <c r="DQ210" s="419"/>
      <c r="DR210" s="419"/>
      <c r="DS210" s="419"/>
      <c r="DT210" s="419"/>
      <c r="DU210" s="719"/>
      <c r="DV210" s="732" t="s">
        <v>347</v>
      </c>
      <c r="DW210" s="732"/>
      <c r="DX210" s="732">
        <f>COUNTA(EW6:EW206)-COUNTIF(EW6:EW206,"RE")-COUNTIF(EW6:EW206,"AB")-COUNTIF(EW6:EW206,"")</f>
        <v>57</v>
      </c>
      <c r="DY210" s="732"/>
      <c r="DZ210" s="732"/>
      <c r="EA210" s="408"/>
      <c r="EB210" s="408"/>
      <c r="EC210" s="408"/>
      <c r="ED210" s="408"/>
      <c r="EE210" s="408"/>
      <c r="EF210" s="408"/>
      <c r="EG210" s="408"/>
      <c r="EH210" s="408"/>
      <c r="EI210" s="408"/>
      <c r="EJ210" s="408"/>
      <c r="EK210" s="408"/>
      <c r="EL210" s="408"/>
      <c r="EM210" s="408"/>
      <c r="EN210" s="408"/>
      <c r="EO210" s="408"/>
      <c r="EP210" s="408"/>
      <c r="EQ210" s="408"/>
      <c r="ER210" s="408"/>
      <c r="ES210" s="408"/>
      <c r="ET210" s="408"/>
      <c r="EU210" s="408"/>
      <c r="EV210" s="408"/>
      <c r="EW210" s="408"/>
      <c r="EX210" s="408"/>
      <c r="EY210" s="408"/>
      <c r="EZ210" s="408"/>
      <c r="FA210" s="778"/>
      <c r="FB210" s="778"/>
      <c r="FC210" s="789"/>
      <c r="FD210" s="740" t="s">
        <v>215</v>
      </c>
      <c r="FE210" s="740"/>
      <c r="FF210" s="409"/>
      <c r="FG210" s="798">
        <f>COUNTIF(FG6:FG206,"II")</f>
        <v>0</v>
      </c>
      <c r="FH210" s="798"/>
      <c r="FI210" s="410"/>
    </row>
    <row r="211" spans="1:165" s="411" customFormat="1" ht="19" customHeight="1">
      <c r="A211" s="421">
        <f>COUNTIF(FG6:FG206,"I")+COUNTIF(FG6:FG206,"D")</f>
        <v>57</v>
      </c>
      <c r="B211" s="421">
        <f>COUNTIF(FG6:FG206,"II")</f>
        <v>0</v>
      </c>
      <c r="C211" s="421">
        <f>COUNTIF(FG6:FG206,"III")</f>
        <v>0</v>
      </c>
      <c r="D211" s="421">
        <f>A211+B211+C211</f>
        <v>57</v>
      </c>
      <c r="E211" s="422">
        <f>FG215</f>
        <v>100</v>
      </c>
      <c r="F211" s="731" t="s">
        <v>228</v>
      </c>
      <c r="G211" s="731"/>
      <c r="H211" s="745" t="s">
        <v>40</v>
      </c>
      <c r="I211" s="745"/>
      <c r="J211" s="742">
        <f>COUNTIF(DY6:DY206,"D")</f>
        <v>1</v>
      </c>
      <c r="K211" s="742"/>
      <c r="L211" s="742"/>
      <c r="M211" s="742"/>
      <c r="N211" s="742"/>
      <c r="O211" s="742"/>
      <c r="P211" s="742"/>
      <c r="Q211" s="742"/>
      <c r="R211" s="742"/>
      <c r="S211" s="788"/>
      <c r="T211" s="788"/>
      <c r="U211" s="788"/>
      <c r="V211" s="788"/>
      <c r="W211" s="788"/>
      <c r="X211" s="423"/>
      <c r="Y211" s="742">
        <f>COUNTIF(EA6:EA206,"D")</f>
        <v>0</v>
      </c>
      <c r="Z211" s="742"/>
      <c r="AA211" s="742"/>
      <c r="AB211" s="742"/>
      <c r="AC211" s="742"/>
      <c r="AD211" s="742"/>
      <c r="AE211" s="742"/>
      <c r="AF211" s="742"/>
      <c r="AG211" s="742"/>
      <c r="AH211" s="788"/>
      <c r="AI211" s="788"/>
      <c r="AJ211" s="788"/>
      <c r="AK211" s="788"/>
      <c r="AL211" s="788"/>
      <c r="AM211" s="423"/>
      <c r="AN211" s="721"/>
      <c r="AO211" s="732" t="s">
        <v>41</v>
      </c>
      <c r="AP211" s="732"/>
      <c r="AQ211" s="732">
        <f>COUNTIF($ED$6:$ED$206,"D")</f>
        <v>0</v>
      </c>
      <c r="AR211" s="732"/>
      <c r="AS211" s="732"/>
      <c r="AT211" s="732">
        <f>COUNTIF($EE$6:$EE$206,"D")</f>
        <v>0</v>
      </c>
      <c r="AU211" s="732"/>
      <c r="AV211" s="732"/>
      <c r="AW211" s="732">
        <f>COUNTIF($EF$6:$EF$206,"D")</f>
        <v>0</v>
      </c>
      <c r="AX211" s="732"/>
      <c r="AY211" s="732"/>
      <c r="AZ211" s="424"/>
      <c r="BA211" s="424"/>
      <c r="BB211" s="424"/>
      <c r="BC211" s="424"/>
      <c r="BD211" s="424"/>
      <c r="BE211" s="423"/>
      <c r="BF211" s="423"/>
      <c r="BG211" s="732" t="s">
        <v>41</v>
      </c>
      <c r="BH211" s="732"/>
      <c r="BI211" s="732">
        <f>COUNTIF(EI6:EI206,"D")</f>
        <v>0</v>
      </c>
      <c r="BJ211" s="732"/>
      <c r="BK211" s="732"/>
      <c r="BL211" s="732">
        <f>COUNTIF($EJ$6:$EJ$206,"D")</f>
        <v>0</v>
      </c>
      <c r="BM211" s="732"/>
      <c r="BN211" s="732"/>
      <c r="BO211" s="732">
        <f>COUNTIF($EK$6:$EK$206,"D")</f>
        <v>0</v>
      </c>
      <c r="BP211" s="732"/>
      <c r="BQ211" s="732"/>
      <c r="BR211" s="425"/>
      <c r="BS211" s="425"/>
      <c r="BT211" s="425"/>
      <c r="BU211" s="425"/>
      <c r="BV211" s="426"/>
      <c r="BW211" s="427"/>
      <c r="BX211" s="710"/>
      <c r="BY211" s="732" t="s">
        <v>41</v>
      </c>
      <c r="BZ211" s="732"/>
      <c r="CA211" s="732">
        <f>COUNTIF($EN$6:$EN$206,"D")</f>
        <v>0</v>
      </c>
      <c r="CB211" s="732"/>
      <c r="CC211" s="732"/>
      <c r="CD211" s="732">
        <f>COUNTIF(EO6:EO206,"D")</f>
        <v>0</v>
      </c>
      <c r="CE211" s="732"/>
      <c r="CF211" s="732"/>
      <c r="CG211" s="732">
        <f>COUNTIF(EP6:EP206,"D")</f>
        <v>57</v>
      </c>
      <c r="CH211" s="732"/>
      <c r="CI211" s="732"/>
      <c r="CJ211" s="425"/>
      <c r="CK211" s="425"/>
      <c r="CL211" s="425"/>
      <c r="CM211" s="425"/>
      <c r="CN211" s="426"/>
      <c r="CO211" s="427"/>
      <c r="CP211" s="710"/>
      <c r="CQ211" s="732" t="s">
        <v>41</v>
      </c>
      <c r="CR211" s="732"/>
      <c r="CS211" s="732">
        <f>COUNTIF(ES6:ES206,"D")</f>
        <v>0</v>
      </c>
      <c r="CT211" s="732"/>
      <c r="CU211" s="732"/>
      <c r="CV211" s="732">
        <f>COUNTIF(ET6:ET206,"D")</f>
        <v>0</v>
      </c>
      <c r="CW211" s="732"/>
      <c r="CX211" s="732"/>
      <c r="CY211" s="732">
        <f>COUNTIF(EU6:EU206,"D")</f>
        <v>0</v>
      </c>
      <c r="CZ211" s="732"/>
      <c r="DA211" s="732"/>
      <c r="DB211" s="425"/>
      <c r="DC211" s="425"/>
      <c r="DD211" s="425"/>
      <c r="DE211" s="425"/>
      <c r="DF211" s="426"/>
      <c r="DG211" s="427"/>
      <c r="DH211" s="427"/>
      <c r="DI211" s="418"/>
      <c r="DJ211" s="406"/>
      <c r="DK211" s="406"/>
      <c r="DL211" s="406"/>
      <c r="DM211" s="406"/>
      <c r="DN211" s="406"/>
      <c r="DO211" s="428"/>
      <c r="DP211" s="428"/>
      <c r="DQ211" s="428"/>
      <c r="DR211" s="428"/>
      <c r="DS211" s="428"/>
      <c r="DT211" s="428"/>
      <c r="DU211" s="719"/>
      <c r="DV211" s="732" t="s">
        <v>41</v>
      </c>
      <c r="DW211" s="732"/>
      <c r="DX211" s="732">
        <f>COUNTIF(EW6:EW206,"D")</f>
        <v>57</v>
      </c>
      <c r="DY211" s="732"/>
      <c r="DZ211" s="732"/>
      <c r="EA211" s="408"/>
      <c r="EB211" s="408"/>
      <c r="EC211" s="408"/>
      <c r="ED211" s="408"/>
      <c r="EE211" s="408"/>
      <c r="EF211" s="408"/>
      <c r="EG211" s="408"/>
      <c r="EH211" s="408"/>
      <c r="EI211" s="408"/>
      <c r="EJ211" s="408"/>
      <c r="EK211" s="408"/>
      <c r="EL211" s="408"/>
      <c r="EM211" s="408"/>
      <c r="EN211" s="408"/>
      <c r="EO211" s="408"/>
      <c r="EP211" s="408"/>
      <c r="EQ211" s="408"/>
      <c r="ER211" s="408"/>
      <c r="ES211" s="408"/>
      <c r="ET211" s="408"/>
      <c r="EU211" s="408"/>
      <c r="EV211" s="408"/>
      <c r="EW211" s="408"/>
      <c r="EX211" s="408"/>
      <c r="EY211" s="408"/>
      <c r="EZ211" s="408"/>
      <c r="FA211" s="778" t="s">
        <v>209</v>
      </c>
      <c r="FB211" s="778"/>
      <c r="FC211" s="778" t="str">
        <f>CONCATENATE("(",'Master sheet'!C15," )")</f>
        <v>( )</v>
      </c>
      <c r="FD211" s="740" t="s">
        <v>216</v>
      </c>
      <c r="FE211" s="740"/>
      <c r="FF211" s="409"/>
      <c r="FG211" s="736">
        <f>COUNTIF(FG6:FG206,"III")</f>
        <v>0</v>
      </c>
      <c r="FH211" s="736"/>
      <c r="FI211" s="429"/>
    </row>
    <row r="212" spans="1:165" s="411" customFormat="1" ht="19" customHeight="1">
      <c r="A212" s="773"/>
      <c r="B212" s="773"/>
      <c r="C212" s="773"/>
      <c r="D212" s="773"/>
      <c r="E212" s="430"/>
      <c r="F212" s="790" t="s">
        <v>214</v>
      </c>
      <c r="G212" s="790"/>
      <c r="H212" s="745" t="s">
        <v>40</v>
      </c>
      <c r="I212" s="745"/>
      <c r="J212" s="743">
        <f>COUNTIF(DY6:DY206,"i")</f>
        <v>56</v>
      </c>
      <c r="K212" s="743"/>
      <c r="L212" s="743"/>
      <c r="M212" s="743"/>
      <c r="N212" s="743"/>
      <c r="O212" s="743"/>
      <c r="P212" s="743"/>
      <c r="Q212" s="743"/>
      <c r="R212" s="743"/>
      <c r="S212" s="771"/>
      <c r="T212" s="771"/>
      <c r="U212" s="771"/>
      <c r="V212" s="771"/>
      <c r="W212" s="771"/>
      <c r="X212" s="346"/>
      <c r="Y212" s="743">
        <f>COUNTIF(EA6:EA206,"i")</f>
        <v>0</v>
      </c>
      <c r="Z212" s="743"/>
      <c r="AA212" s="743"/>
      <c r="AB212" s="743"/>
      <c r="AC212" s="743"/>
      <c r="AD212" s="743"/>
      <c r="AE212" s="743"/>
      <c r="AF212" s="743"/>
      <c r="AG212" s="743"/>
      <c r="AH212" s="771"/>
      <c r="AI212" s="771"/>
      <c r="AJ212" s="771"/>
      <c r="AK212" s="771"/>
      <c r="AL212" s="771"/>
      <c r="AM212" s="346"/>
      <c r="AN212" s="721"/>
      <c r="AO212" s="732" t="s">
        <v>348</v>
      </c>
      <c r="AP212" s="732"/>
      <c r="AQ212" s="732">
        <f>COUNTIF($ED$6:$ED$206,"I")</f>
        <v>57</v>
      </c>
      <c r="AR212" s="732"/>
      <c r="AS212" s="732"/>
      <c r="AT212" s="732">
        <f>COUNTIF($EE$6:$EE$206,"I")</f>
        <v>0</v>
      </c>
      <c r="AU212" s="732"/>
      <c r="AV212" s="732"/>
      <c r="AW212" s="732">
        <f>COUNTIF($EF$6:$EF$206,"I")</f>
        <v>0</v>
      </c>
      <c r="AX212" s="732"/>
      <c r="AY212" s="732"/>
      <c r="AZ212" s="431"/>
      <c r="BA212" s="431"/>
      <c r="BB212" s="431"/>
      <c r="BC212" s="431"/>
      <c r="BD212" s="431"/>
      <c r="BE212" s="346"/>
      <c r="BF212" s="346"/>
      <c r="BG212" s="732" t="s">
        <v>348</v>
      </c>
      <c r="BH212" s="732"/>
      <c r="BI212" s="732">
        <f>COUNTIF(EI6:EI206,"I")</f>
        <v>0</v>
      </c>
      <c r="BJ212" s="732"/>
      <c r="BK212" s="732"/>
      <c r="BL212" s="732">
        <f>COUNTIF($EJ$6:$EJ$206,"I")</f>
        <v>0</v>
      </c>
      <c r="BM212" s="732"/>
      <c r="BN212" s="732"/>
      <c r="BO212" s="732">
        <f>COUNTIF($EK$6:$EK$206,"I")</f>
        <v>0</v>
      </c>
      <c r="BP212" s="732"/>
      <c r="BQ212" s="732"/>
      <c r="BR212" s="432"/>
      <c r="BS212" s="432"/>
      <c r="BT212" s="432"/>
      <c r="BU212" s="432"/>
      <c r="BV212" s="433"/>
      <c r="BW212" s="434"/>
      <c r="BX212" s="710"/>
      <c r="BY212" s="732" t="s">
        <v>348</v>
      </c>
      <c r="BZ212" s="732"/>
      <c r="CA212" s="732">
        <f>COUNTIF($EN$6:$EN$206,"I")</f>
        <v>0</v>
      </c>
      <c r="CB212" s="732"/>
      <c r="CC212" s="732"/>
      <c r="CD212" s="732">
        <f>COUNTIF(EO6:EO206,"I")</f>
        <v>0</v>
      </c>
      <c r="CE212" s="732"/>
      <c r="CF212" s="732"/>
      <c r="CG212" s="732">
        <f>COUNTIF(EP6:EP206,"I")</f>
        <v>0</v>
      </c>
      <c r="CH212" s="732"/>
      <c r="CI212" s="732"/>
      <c r="CJ212" s="432"/>
      <c r="CK212" s="432"/>
      <c r="CL212" s="432"/>
      <c r="CM212" s="432"/>
      <c r="CN212" s="433"/>
      <c r="CO212" s="434"/>
      <c r="CP212" s="710"/>
      <c r="CQ212" s="732" t="s">
        <v>348</v>
      </c>
      <c r="CR212" s="732"/>
      <c r="CS212" s="732">
        <f>COUNTIF(ES6:ES206,"I")</f>
        <v>0</v>
      </c>
      <c r="CT212" s="732"/>
      <c r="CU212" s="732"/>
      <c r="CV212" s="732">
        <f>COUNTIF(ET6:ET206,"I")</f>
        <v>0</v>
      </c>
      <c r="CW212" s="732"/>
      <c r="CX212" s="732"/>
      <c r="CY212" s="732">
        <f>COUNTIF(EU6:EU206,"I")</f>
        <v>0</v>
      </c>
      <c r="CZ212" s="732"/>
      <c r="DA212" s="732"/>
      <c r="DB212" s="432"/>
      <c r="DC212" s="432"/>
      <c r="DD212" s="432"/>
      <c r="DE212" s="432"/>
      <c r="DF212" s="433"/>
      <c r="DG212" s="434"/>
      <c r="DH212" s="434"/>
      <c r="DI212" s="418"/>
      <c r="DJ212" s="406"/>
      <c r="DK212" s="406"/>
      <c r="DL212" s="406"/>
      <c r="DM212" s="406"/>
      <c r="DN212" s="406"/>
      <c r="DO212" s="435"/>
      <c r="DP212" s="435"/>
      <c r="DQ212" s="435"/>
      <c r="DR212" s="435"/>
      <c r="DS212" s="435"/>
      <c r="DT212" s="435"/>
      <c r="DU212" s="719"/>
      <c r="DV212" s="732" t="s">
        <v>348</v>
      </c>
      <c r="DW212" s="732"/>
      <c r="DX212" s="732">
        <f>COUNTIF(EW6:EW206,"I")</f>
        <v>0</v>
      </c>
      <c r="DY212" s="732"/>
      <c r="DZ212" s="732"/>
      <c r="EA212" s="408"/>
      <c r="EB212" s="408"/>
      <c r="EC212" s="408"/>
      <c r="ED212" s="408"/>
      <c r="EE212" s="408"/>
      <c r="EF212" s="408"/>
      <c r="EG212" s="408"/>
      <c r="EH212" s="408"/>
      <c r="EI212" s="408"/>
      <c r="EJ212" s="408"/>
      <c r="EK212" s="408"/>
      <c r="EL212" s="408"/>
      <c r="EM212" s="408"/>
      <c r="EN212" s="408"/>
      <c r="EO212" s="408"/>
      <c r="EP212" s="408"/>
      <c r="EQ212" s="408"/>
      <c r="ER212" s="408"/>
      <c r="ES212" s="408"/>
      <c r="ET212" s="408"/>
      <c r="EU212" s="408"/>
      <c r="EV212" s="408"/>
      <c r="EW212" s="408"/>
      <c r="EX212" s="408"/>
      <c r="EY212" s="408"/>
      <c r="EZ212" s="408"/>
      <c r="FA212" s="778"/>
      <c r="FB212" s="778"/>
      <c r="FC212" s="778"/>
      <c r="FD212" s="740" t="s">
        <v>222</v>
      </c>
      <c r="FE212" s="740"/>
      <c r="FF212" s="409"/>
      <c r="FG212" s="794">
        <f>COUNTIF(FG6:FG206,"P")</f>
        <v>0</v>
      </c>
      <c r="FH212" s="794"/>
      <c r="FI212" s="429"/>
    </row>
    <row r="213" spans="1:165" s="442" customFormat="1" ht="19" customHeight="1">
      <c r="A213" s="768" t="s">
        <v>197</v>
      </c>
      <c r="B213" s="769"/>
      <c r="C213" s="769"/>
      <c r="D213" s="769"/>
      <c r="E213" s="436">
        <f>COUNTIF(FG6:FG206,"RE")</f>
        <v>0</v>
      </c>
      <c r="F213" s="731" t="s">
        <v>215</v>
      </c>
      <c r="G213" s="731"/>
      <c r="H213" s="744" t="s">
        <v>40</v>
      </c>
      <c r="I213" s="745"/>
      <c r="J213" s="772">
        <f>COUNTIF(DY6:DY206,"ii")</f>
        <v>0</v>
      </c>
      <c r="K213" s="772"/>
      <c r="L213" s="772"/>
      <c r="M213" s="772"/>
      <c r="N213" s="772"/>
      <c r="O213" s="772"/>
      <c r="P213" s="772"/>
      <c r="Q213" s="772"/>
      <c r="R213" s="772"/>
      <c r="S213" s="772"/>
      <c r="T213" s="772"/>
      <c r="U213" s="772"/>
      <c r="V213" s="772"/>
      <c r="W213" s="772"/>
      <c r="X213" s="772"/>
      <c r="Y213" s="772">
        <f>COUNTIF(EA6:EA206,"ii")</f>
        <v>46</v>
      </c>
      <c r="Z213" s="772"/>
      <c r="AA213" s="772"/>
      <c r="AB213" s="772"/>
      <c r="AC213" s="772"/>
      <c r="AD213" s="772"/>
      <c r="AE213" s="772"/>
      <c r="AF213" s="772"/>
      <c r="AG213" s="772"/>
      <c r="AH213" s="772"/>
      <c r="AI213" s="772"/>
      <c r="AJ213" s="772"/>
      <c r="AK213" s="772"/>
      <c r="AL213" s="772"/>
      <c r="AM213" s="772"/>
      <c r="AN213" s="721"/>
      <c r="AO213" s="732" t="s">
        <v>349</v>
      </c>
      <c r="AP213" s="732"/>
      <c r="AQ213" s="732">
        <f>COUNTIF($ED$6:$ED$206,"II")</f>
        <v>0</v>
      </c>
      <c r="AR213" s="732"/>
      <c r="AS213" s="732"/>
      <c r="AT213" s="732">
        <f>COUNTIF($EE$6:$EE$206,"II")</f>
        <v>0</v>
      </c>
      <c r="AU213" s="732"/>
      <c r="AV213" s="732"/>
      <c r="AW213" s="732">
        <f>COUNTIF($EF$6:$EF$206,"II")</f>
        <v>0</v>
      </c>
      <c r="AX213" s="732"/>
      <c r="AY213" s="732"/>
      <c r="AZ213" s="437"/>
      <c r="BA213" s="437"/>
      <c r="BB213" s="437"/>
      <c r="BC213" s="437"/>
      <c r="BD213" s="437"/>
      <c r="BE213" s="437"/>
      <c r="BF213" s="437"/>
      <c r="BG213" s="732" t="s">
        <v>349</v>
      </c>
      <c r="BH213" s="732"/>
      <c r="BI213" s="732">
        <f>COUNTIF(EI6:EI206,"II")</f>
        <v>0</v>
      </c>
      <c r="BJ213" s="732"/>
      <c r="BK213" s="732"/>
      <c r="BL213" s="732">
        <f>COUNTIF($EJ$6:$EJ$206,"II")</f>
        <v>57</v>
      </c>
      <c r="BM213" s="732"/>
      <c r="BN213" s="732"/>
      <c r="BO213" s="732">
        <f>COUNTIF($EK$6:$EK$206,"II")</f>
        <v>0</v>
      </c>
      <c r="BP213" s="732"/>
      <c r="BQ213" s="732"/>
      <c r="BR213" s="438"/>
      <c r="BS213" s="438"/>
      <c r="BT213" s="438"/>
      <c r="BU213" s="438"/>
      <c r="BV213" s="438"/>
      <c r="BW213" s="439"/>
      <c r="BX213" s="710"/>
      <c r="BY213" s="732" t="s">
        <v>349</v>
      </c>
      <c r="BZ213" s="732"/>
      <c r="CA213" s="732">
        <f>COUNTIF($EN$6:$EN$206,"II")</f>
        <v>0</v>
      </c>
      <c r="CB213" s="732"/>
      <c r="CC213" s="732"/>
      <c r="CD213" s="732">
        <f>COUNTIF(EO6:EO206,"II")</f>
        <v>0</v>
      </c>
      <c r="CE213" s="732"/>
      <c r="CF213" s="732"/>
      <c r="CG213" s="732">
        <f>COUNTIF(EP6:EP206,"II")</f>
        <v>0</v>
      </c>
      <c r="CH213" s="732"/>
      <c r="CI213" s="732"/>
      <c r="CJ213" s="438"/>
      <c r="CK213" s="438"/>
      <c r="CL213" s="438"/>
      <c r="CM213" s="438"/>
      <c r="CN213" s="438"/>
      <c r="CO213" s="439"/>
      <c r="CP213" s="710"/>
      <c r="CQ213" s="732" t="s">
        <v>349</v>
      </c>
      <c r="CR213" s="732"/>
      <c r="CS213" s="732">
        <f>COUNTIF(ES6:ES206,"II")</f>
        <v>0</v>
      </c>
      <c r="CT213" s="732"/>
      <c r="CU213" s="732"/>
      <c r="CV213" s="732">
        <f>COUNTIF(ET6:ET206,"II")</f>
        <v>0</v>
      </c>
      <c r="CW213" s="732"/>
      <c r="CX213" s="732"/>
      <c r="CY213" s="732">
        <f>COUNTIF(EU6:EU206,"II")</f>
        <v>0</v>
      </c>
      <c r="CZ213" s="732"/>
      <c r="DA213" s="732"/>
      <c r="DB213" s="438"/>
      <c r="DC213" s="438"/>
      <c r="DD213" s="438"/>
      <c r="DE213" s="438"/>
      <c r="DF213" s="438"/>
      <c r="DG213" s="439"/>
      <c r="DH213" s="439"/>
      <c r="DI213" s="418"/>
      <c r="DJ213" s="406"/>
      <c r="DK213" s="406"/>
      <c r="DL213" s="406"/>
      <c r="DM213" s="406"/>
      <c r="DN213" s="406"/>
      <c r="DO213" s="440"/>
      <c r="DP213" s="440"/>
      <c r="DQ213" s="440"/>
      <c r="DR213" s="440"/>
      <c r="DS213" s="440"/>
      <c r="DT213" s="440"/>
      <c r="DU213" s="719"/>
      <c r="DV213" s="732" t="s">
        <v>349</v>
      </c>
      <c r="DW213" s="732"/>
      <c r="DX213" s="732">
        <f>COUNTIF(EW6:EW206,"II")</f>
        <v>0</v>
      </c>
      <c r="DY213" s="732"/>
      <c r="DZ213" s="732"/>
      <c r="EA213" s="408"/>
      <c r="EB213" s="408"/>
      <c r="EC213" s="408"/>
      <c r="ED213" s="408"/>
      <c r="EE213" s="408"/>
      <c r="EF213" s="408"/>
      <c r="EG213" s="408"/>
      <c r="EH213" s="408"/>
      <c r="EI213" s="408"/>
      <c r="EJ213" s="408"/>
      <c r="EK213" s="408"/>
      <c r="EL213" s="408"/>
      <c r="EM213" s="408"/>
      <c r="EN213" s="408"/>
      <c r="EO213" s="408"/>
      <c r="EP213" s="408"/>
      <c r="EQ213" s="408"/>
      <c r="ER213" s="408"/>
      <c r="ES213" s="408"/>
      <c r="ET213" s="408"/>
      <c r="EU213" s="408"/>
      <c r="EV213" s="408"/>
      <c r="EW213" s="408"/>
      <c r="EX213" s="408"/>
      <c r="EY213" s="408"/>
      <c r="EZ213" s="408"/>
      <c r="FA213" s="778" t="s">
        <v>210</v>
      </c>
      <c r="FB213" s="778"/>
      <c r="FC213" s="778" t="str">
        <f>CONCATENATE("( ",'Master sheet'!C19," )")</f>
        <v>(  )</v>
      </c>
      <c r="FD213" s="740" t="s">
        <v>217</v>
      </c>
      <c r="FE213" s="740"/>
      <c r="FF213" s="409"/>
      <c r="FG213" s="799">
        <f>SUM(FG209:FG212)</f>
        <v>57</v>
      </c>
      <c r="FH213" s="799"/>
      <c r="FI213" s="441"/>
    </row>
    <row r="214" spans="1:165" s="447" customFormat="1" ht="19" customHeight="1">
      <c r="A214" s="768" t="s">
        <v>198</v>
      </c>
      <c r="B214" s="769"/>
      <c r="C214" s="769"/>
      <c r="D214" s="769"/>
      <c r="E214" s="436">
        <f>COUNTIF(FG6:FG206,"F")</f>
        <v>0</v>
      </c>
      <c r="F214" s="731" t="s">
        <v>216</v>
      </c>
      <c r="G214" s="731"/>
      <c r="H214" s="744" t="s">
        <v>40</v>
      </c>
      <c r="I214" s="745"/>
      <c r="J214" s="736">
        <f>COUNTIF(DY6:DY206,"iii")</f>
        <v>0</v>
      </c>
      <c r="K214" s="736"/>
      <c r="L214" s="736"/>
      <c r="M214" s="736"/>
      <c r="N214" s="736"/>
      <c r="O214" s="736"/>
      <c r="P214" s="736"/>
      <c r="Q214" s="736"/>
      <c r="R214" s="736"/>
      <c r="S214" s="736"/>
      <c r="T214" s="736"/>
      <c r="U214" s="736"/>
      <c r="V214" s="736"/>
      <c r="W214" s="736"/>
      <c r="X214" s="736"/>
      <c r="Y214" s="736">
        <f>COUNTIF(EA6:EA206,"iii")</f>
        <v>11</v>
      </c>
      <c r="Z214" s="736"/>
      <c r="AA214" s="736"/>
      <c r="AB214" s="736"/>
      <c r="AC214" s="736"/>
      <c r="AD214" s="736"/>
      <c r="AE214" s="736"/>
      <c r="AF214" s="736"/>
      <c r="AG214" s="736"/>
      <c r="AH214" s="736"/>
      <c r="AI214" s="736"/>
      <c r="AJ214" s="736"/>
      <c r="AK214" s="736"/>
      <c r="AL214" s="736"/>
      <c r="AM214" s="736"/>
      <c r="AN214" s="721"/>
      <c r="AO214" s="732" t="s">
        <v>350</v>
      </c>
      <c r="AP214" s="732"/>
      <c r="AQ214" s="732">
        <f>COUNTIF($ED$6:$ED$206,"III")</f>
        <v>0</v>
      </c>
      <c r="AR214" s="732"/>
      <c r="AS214" s="732"/>
      <c r="AT214" s="732">
        <f>COUNTIF($EE$6:$EE$206,"III")</f>
        <v>0</v>
      </c>
      <c r="AU214" s="732"/>
      <c r="AV214" s="732"/>
      <c r="AW214" s="732">
        <f>COUNTIF($EF$6:$EF$206,"III")</f>
        <v>0</v>
      </c>
      <c r="AX214" s="732"/>
      <c r="AY214" s="732"/>
      <c r="AZ214" s="443"/>
      <c r="BA214" s="443"/>
      <c r="BB214" s="443"/>
      <c r="BC214" s="443"/>
      <c r="BD214" s="443"/>
      <c r="BE214" s="443"/>
      <c r="BF214" s="443"/>
      <c r="BG214" s="732" t="s">
        <v>350</v>
      </c>
      <c r="BH214" s="732"/>
      <c r="BI214" s="732">
        <f>COUNTIF(EI6:EI206,"III")</f>
        <v>0</v>
      </c>
      <c r="BJ214" s="732"/>
      <c r="BK214" s="732"/>
      <c r="BL214" s="732">
        <f>COUNTIF($EJ$6:$EJ$206,"III")</f>
        <v>0</v>
      </c>
      <c r="BM214" s="732"/>
      <c r="BN214" s="732"/>
      <c r="BO214" s="732">
        <f>COUNTIF($EK$6:$EK$206,"III")</f>
        <v>0</v>
      </c>
      <c r="BP214" s="732"/>
      <c r="BQ214" s="732"/>
      <c r="BR214" s="444"/>
      <c r="BS214" s="444"/>
      <c r="BT214" s="444"/>
      <c r="BU214" s="444"/>
      <c r="BV214" s="444"/>
      <c r="BW214" s="445"/>
      <c r="BX214" s="710"/>
      <c r="BY214" s="732" t="s">
        <v>350</v>
      </c>
      <c r="BZ214" s="732"/>
      <c r="CA214" s="732">
        <f>COUNTIF($EN$6:$EN$206,"III")</f>
        <v>0</v>
      </c>
      <c r="CB214" s="732"/>
      <c r="CC214" s="732"/>
      <c r="CD214" s="732">
        <f>COUNTIF(EO6:EO206,"III")</f>
        <v>0</v>
      </c>
      <c r="CE214" s="732"/>
      <c r="CF214" s="732"/>
      <c r="CG214" s="732">
        <f>COUNTIF(EP6:EP206,"III")</f>
        <v>0</v>
      </c>
      <c r="CH214" s="732"/>
      <c r="CI214" s="732"/>
      <c r="CJ214" s="444"/>
      <c r="CK214" s="444"/>
      <c r="CL214" s="444"/>
      <c r="CM214" s="444"/>
      <c r="CN214" s="444"/>
      <c r="CO214" s="445"/>
      <c r="CP214" s="710"/>
      <c r="CQ214" s="732" t="s">
        <v>350</v>
      </c>
      <c r="CR214" s="732"/>
      <c r="CS214" s="732">
        <f>COUNTIF(ES6:ES206,"III")</f>
        <v>0</v>
      </c>
      <c r="CT214" s="732"/>
      <c r="CU214" s="732"/>
      <c r="CV214" s="732">
        <f>COUNTIF(ET6:ET206,"III")</f>
        <v>0</v>
      </c>
      <c r="CW214" s="732"/>
      <c r="CX214" s="732"/>
      <c r="CY214" s="732">
        <f>COUNTIF(EU6:EU206,"III")</f>
        <v>0</v>
      </c>
      <c r="CZ214" s="732"/>
      <c r="DA214" s="732"/>
      <c r="DB214" s="444"/>
      <c r="DC214" s="444"/>
      <c r="DD214" s="444"/>
      <c r="DE214" s="444"/>
      <c r="DF214" s="444"/>
      <c r="DG214" s="445"/>
      <c r="DH214" s="445"/>
      <c r="DI214" s="418"/>
      <c r="DJ214" s="406"/>
      <c r="DK214" s="406"/>
      <c r="DL214" s="406"/>
      <c r="DM214" s="406"/>
      <c r="DN214" s="406"/>
      <c r="DO214" s="446"/>
      <c r="DP214" s="446"/>
      <c r="DQ214" s="446"/>
      <c r="DR214" s="446"/>
      <c r="DS214" s="446"/>
      <c r="DT214" s="446"/>
      <c r="DU214" s="719"/>
      <c r="DV214" s="732" t="s">
        <v>350</v>
      </c>
      <c r="DW214" s="732"/>
      <c r="DX214" s="732">
        <f>COUNTIF(EW6:EW206,"III")</f>
        <v>0</v>
      </c>
      <c r="DY214" s="732"/>
      <c r="DZ214" s="732"/>
      <c r="EA214" s="408"/>
      <c r="EB214" s="408"/>
      <c r="EC214" s="408"/>
      <c r="ED214" s="408"/>
      <c r="EE214" s="408"/>
      <c r="EF214" s="408"/>
      <c r="EG214" s="408"/>
      <c r="EH214" s="408"/>
      <c r="EI214" s="408"/>
      <c r="EJ214" s="408"/>
      <c r="EK214" s="408"/>
      <c r="EL214" s="408"/>
      <c r="EM214" s="408"/>
      <c r="EN214" s="408"/>
      <c r="EO214" s="408"/>
      <c r="EP214" s="408"/>
      <c r="EQ214" s="408"/>
      <c r="ER214" s="408"/>
      <c r="ES214" s="408"/>
      <c r="ET214" s="408"/>
      <c r="EU214" s="408"/>
      <c r="EV214" s="408"/>
      <c r="EW214" s="408"/>
      <c r="EX214" s="408"/>
      <c r="EY214" s="408"/>
      <c r="EZ214" s="408"/>
      <c r="FA214" s="778"/>
      <c r="FB214" s="778"/>
      <c r="FC214" s="778"/>
      <c r="FD214" s="740" t="s">
        <v>218</v>
      </c>
      <c r="FE214" s="740"/>
      <c r="FF214" s="409"/>
      <c r="FG214" s="792">
        <f>COUNTIF(FD6:FD206,"FAIL")</f>
        <v>0</v>
      </c>
      <c r="FH214" s="792"/>
      <c r="FI214" s="441"/>
    </row>
    <row r="215" spans="1:165" s="450" customFormat="1" ht="19" customHeight="1">
      <c r="A215" s="768" t="s">
        <v>199</v>
      </c>
      <c r="B215" s="769"/>
      <c r="C215" s="769"/>
      <c r="D215" s="769"/>
      <c r="E215" s="448"/>
      <c r="F215" s="731" t="s">
        <v>222</v>
      </c>
      <c r="G215" s="731"/>
      <c r="H215" s="744" t="s">
        <v>40</v>
      </c>
      <c r="I215" s="745"/>
      <c r="J215" s="736">
        <f>COUNTIF(DY6:DY206,"P")</f>
        <v>0</v>
      </c>
      <c r="K215" s="736"/>
      <c r="L215" s="736"/>
      <c r="M215" s="736"/>
      <c r="N215" s="736"/>
      <c r="O215" s="736"/>
      <c r="P215" s="736"/>
      <c r="Q215" s="736"/>
      <c r="R215" s="736"/>
      <c r="S215" s="736"/>
      <c r="T215" s="736"/>
      <c r="U215" s="736"/>
      <c r="V215" s="736"/>
      <c r="W215" s="736"/>
      <c r="X215" s="736"/>
      <c r="Y215" s="736">
        <f>COUNTIF(EA6:EA206,"P")</f>
        <v>0</v>
      </c>
      <c r="Z215" s="736"/>
      <c r="AA215" s="736"/>
      <c r="AB215" s="736"/>
      <c r="AC215" s="736"/>
      <c r="AD215" s="736"/>
      <c r="AE215" s="736"/>
      <c r="AF215" s="736"/>
      <c r="AG215" s="736"/>
      <c r="AH215" s="736"/>
      <c r="AI215" s="736"/>
      <c r="AJ215" s="736"/>
      <c r="AK215" s="736"/>
      <c r="AL215" s="736"/>
      <c r="AM215" s="736"/>
      <c r="AN215" s="721"/>
      <c r="AO215" s="732" t="s">
        <v>351</v>
      </c>
      <c r="AP215" s="732"/>
      <c r="AQ215" s="732">
        <f>COUNTIF($ED$6:$ED$206,"P")</f>
        <v>0</v>
      </c>
      <c r="AR215" s="732"/>
      <c r="AS215" s="732"/>
      <c r="AT215" s="732">
        <f>COUNTIF($EE$6:$EE$206,"P")</f>
        <v>0</v>
      </c>
      <c r="AU215" s="732"/>
      <c r="AV215" s="732"/>
      <c r="AW215" s="732">
        <f>COUNTIF($EF$6:$EF$206,"P")</f>
        <v>0</v>
      </c>
      <c r="AX215" s="732"/>
      <c r="AY215" s="732"/>
      <c r="AZ215" s="443"/>
      <c r="BA215" s="443"/>
      <c r="BB215" s="443"/>
      <c r="BC215" s="443"/>
      <c r="BD215" s="443"/>
      <c r="BE215" s="443"/>
      <c r="BF215" s="443"/>
      <c r="BG215" s="732" t="s">
        <v>351</v>
      </c>
      <c r="BH215" s="732"/>
      <c r="BI215" s="732">
        <f>COUNTIF(EI6:EI206,"P")</f>
        <v>0</v>
      </c>
      <c r="BJ215" s="732"/>
      <c r="BK215" s="732"/>
      <c r="BL215" s="732">
        <f>COUNTIF($EJ$6:$EJ$206,"P")</f>
        <v>0</v>
      </c>
      <c r="BM215" s="732"/>
      <c r="BN215" s="732"/>
      <c r="BO215" s="732">
        <f>COUNTIF($EK$6:$EK$206,"P")</f>
        <v>0</v>
      </c>
      <c r="BP215" s="732"/>
      <c r="BQ215" s="732"/>
      <c r="BR215" s="444"/>
      <c r="BS215" s="444"/>
      <c r="BT215" s="444"/>
      <c r="BU215" s="444"/>
      <c r="BV215" s="444"/>
      <c r="BW215" s="445"/>
      <c r="BX215" s="710"/>
      <c r="BY215" s="732" t="s">
        <v>351</v>
      </c>
      <c r="BZ215" s="732"/>
      <c r="CA215" s="732">
        <f>COUNTIF($EN$6:$EN$206,"P")</f>
        <v>0</v>
      </c>
      <c r="CB215" s="732"/>
      <c r="CC215" s="732"/>
      <c r="CD215" s="732">
        <f>COUNTIF(EO6:EO206,"P")</f>
        <v>0</v>
      </c>
      <c r="CE215" s="732"/>
      <c r="CF215" s="732"/>
      <c r="CG215" s="732">
        <f>COUNTIF(EP6:EP206,"P")</f>
        <v>0</v>
      </c>
      <c r="CH215" s="732"/>
      <c r="CI215" s="732"/>
      <c r="CJ215" s="444"/>
      <c r="CK215" s="444"/>
      <c r="CL215" s="444"/>
      <c r="CM215" s="444"/>
      <c r="CN215" s="444"/>
      <c r="CO215" s="445"/>
      <c r="CP215" s="710"/>
      <c r="CQ215" s="732" t="s">
        <v>351</v>
      </c>
      <c r="CR215" s="732"/>
      <c r="CS215" s="732">
        <f>COUNTIF(ES6:ES206,"P")</f>
        <v>0</v>
      </c>
      <c r="CT215" s="732"/>
      <c r="CU215" s="732"/>
      <c r="CV215" s="732">
        <f>COUNTIF(ET6:ET206,"P")</f>
        <v>0</v>
      </c>
      <c r="CW215" s="732"/>
      <c r="CX215" s="732"/>
      <c r="CY215" s="732">
        <f>COUNTIF(EU6:EU206,"P")</f>
        <v>0</v>
      </c>
      <c r="CZ215" s="732"/>
      <c r="DA215" s="732"/>
      <c r="DB215" s="444"/>
      <c r="DC215" s="444"/>
      <c r="DD215" s="444"/>
      <c r="DE215" s="444"/>
      <c r="DF215" s="444"/>
      <c r="DG215" s="445"/>
      <c r="DH215" s="445"/>
      <c r="DI215" s="418"/>
      <c r="DJ215" s="406"/>
      <c r="DK215" s="406"/>
      <c r="DL215" s="406"/>
      <c r="DM215" s="406"/>
      <c r="DN215" s="406"/>
      <c r="DO215" s="446"/>
      <c r="DP215" s="446"/>
      <c r="DQ215" s="446"/>
      <c r="DR215" s="446"/>
      <c r="DS215" s="446"/>
      <c r="DT215" s="446"/>
      <c r="DU215" s="719"/>
      <c r="DV215" s="732" t="s">
        <v>351</v>
      </c>
      <c r="DW215" s="732"/>
      <c r="DX215" s="732">
        <f>COUNTIF(EW6:EW206,"P")</f>
        <v>0</v>
      </c>
      <c r="DY215" s="732"/>
      <c r="DZ215" s="732"/>
      <c r="EA215" s="408"/>
      <c r="EB215" s="408"/>
      <c r="EC215" s="408"/>
      <c r="ED215" s="408"/>
      <c r="EE215" s="408"/>
      <c r="EF215" s="408"/>
      <c r="EG215" s="408"/>
      <c r="EH215" s="408"/>
      <c r="EI215" s="408"/>
      <c r="EJ215" s="408"/>
      <c r="EK215" s="408"/>
      <c r="EL215" s="408"/>
      <c r="EM215" s="408"/>
      <c r="EN215" s="408"/>
      <c r="EO215" s="408"/>
      <c r="EP215" s="408"/>
      <c r="EQ215" s="408"/>
      <c r="ER215" s="408"/>
      <c r="ES215" s="408"/>
      <c r="ET215" s="408"/>
      <c r="EU215" s="408"/>
      <c r="EV215" s="408"/>
      <c r="EW215" s="408"/>
      <c r="EX215" s="408"/>
      <c r="EY215" s="408"/>
      <c r="EZ215" s="408"/>
      <c r="FA215" s="778" t="s">
        <v>211</v>
      </c>
      <c r="FB215" s="778"/>
      <c r="FC215" s="778" t="str">
        <f>CONCATENATE("( ",'Master sheet'!C18," )")</f>
        <v>(  )</v>
      </c>
      <c r="FD215" s="740" t="s">
        <v>219</v>
      </c>
      <c r="FE215" s="740"/>
      <c r="FF215" s="740"/>
      <c r="FG215" s="800">
        <f>IF(FG208=0,0,FG213/FG208*100)</f>
        <v>100</v>
      </c>
      <c r="FH215" s="800"/>
      <c r="FI215" s="449"/>
    </row>
    <row r="216" spans="1:165" s="450" customFormat="1" ht="19" customHeight="1">
      <c r="A216" s="726" t="s">
        <v>222</v>
      </c>
      <c r="B216" s="726"/>
      <c r="C216" s="726"/>
      <c r="D216" s="726"/>
      <c r="E216" s="436">
        <f>COUNTIF(FG6:FG206,"P")</f>
        <v>0</v>
      </c>
      <c r="F216" s="731" t="s">
        <v>217</v>
      </c>
      <c r="G216" s="731"/>
      <c r="H216" s="744" t="s">
        <v>40</v>
      </c>
      <c r="I216" s="745"/>
      <c r="J216" s="733">
        <f>SUM(J211:X215)</f>
        <v>57</v>
      </c>
      <c r="K216" s="733"/>
      <c r="L216" s="733"/>
      <c r="M216" s="733"/>
      <c r="N216" s="733"/>
      <c r="O216" s="733"/>
      <c r="P216" s="733"/>
      <c r="Q216" s="733"/>
      <c r="R216" s="733"/>
      <c r="S216" s="451"/>
      <c r="T216" s="451"/>
      <c r="U216" s="451"/>
      <c r="V216" s="451"/>
      <c r="W216" s="451"/>
      <c r="X216" s="451"/>
      <c r="Y216" s="733">
        <f>SUM(Y211:AM215)</f>
        <v>57</v>
      </c>
      <c r="Z216" s="733"/>
      <c r="AA216" s="733"/>
      <c r="AB216" s="733"/>
      <c r="AC216" s="733"/>
      <c r="AD216" s="733"/>
      <c r="AE216" s="733"/>
      <c r="AF216" s="733"/>
      <c r="AG216" s="733"/>
      <c r="AH216" s="451"/>
      <c r="AI216" s="451"/>
      <c r="AJ216" s="451"/>
      <c r="AK216" s="451"/>
      <c r="AL216" s="451"/>
      <c r="AM216" s="451"/>
      <c r="AN216" s="721"/>
      <c r="AO216" s="732" t="s">
        <v>11</v>
      </c>
      <c r="AP216" s="732"/>
      <c r="AQ216" s="733">
        <f>SUM(AQ211:AS215)</f>
        <v>57</v>
      </c>
      <c r="AR216" s="733"/>
      <c r="AS216" s="733"/>
      <c r="AT216" s="733">
        <f>SUM(AT211:AV215)</f>
        <v>0</v>
      </c>
      <c r="AU216" s="733"/>
      <c r="AV216" s="733"/>
      <c r="AW216" s="733">
        <f>SUM(AW211:AY215)</f>
        <v>0</v>
      </c>
      <c r="AX216" s="733"/>
      <c r="AY216" s="733"/>
      <c r="AZ216" s="451"/>
      <c r="BA216" s="451"/>
      <c r="BB216" s="451"/>
      <c r="BC216" s="451"/>
      <c r="BD216" s="451"/>
      <c r="BE216" s="451"/>
      <c r="BF216" s="451"/>
      <c r="BG216" s="732" t="s">
        <v>11</v>
      </c>
      <c r="BH216" s="732"/>
      <c r="BI216" s="733">
        <f>SUM(BI211:BK215)</f>
        <v>0</v>
      </c>
      <c r="BJ216" s="733"/>
      <c r="BK216" s="733"/>
      <c r="BL216" s="733">
        <f>SUM(BL211:BN215)</f>
        <v>57</v>
      </c>
      <c r="BM216" s="733"/>
      <c r="BN216" s="733"/>
      <c r="BO216" s="733">
        <f>SUM(BO211:BQ215)</f>
        <v>0</v>
      </c>
      <c r="BP216" s="733"/>
      <c r="BQ216" s="733"/>
      <c r="BR216" s="452"/>
      <c r="BS216" s="453"/>
      <c r="BT216" s="453"/>
      <c r="BU216" s="453"/>
      <c r="BV216" s="453"/>
      <c r="BW216" s="453"/>
      <c r="BX216" s="710"/>
      <c r="BY216" s="732" t="s">
        <v>11</v>
      </c>
      <c r="BZ216" s="732"/>
      <c r="CA216" s="733">
        <f>SUM(CA211:CC215)</f>
        <v>0</v>
      </c>
      <c r="CB216" s="733"/>
      <c r="CC216" s="733"/>
      <c r="CD216" s="733">
        <f>SUM(CD211:CF215)</f>
        <v>0</v>
      </c>
      <c r="CE216" s="733"/>
      <c r="CF216" s="733"/>
      <c r="CG216" s="733">
        <f>SUM(CG211:CI215)</f>
        <v>57</v>
      </c>
      <c r="CH216" s="733"/>
      <c r="CI216" s="733"/>
      <c r="CJ216" s="452"/>
      <c r="CK216" s="453"/>
      <c r="CL216" s="453"/>
      <c r="CM216" s="453"/>
      <c r="CN216" s="453"/>
      <c r="CO216" s="453"/>
      <c r="CP216" s="710"/>
      <c r="CQ216" s="732" t="s">
        <v>11</v>
      </c>
      <c r="CR216" s="732"/>
      <c r="CS216" s="733">
        <f>SUM(CS211:CU215)</f>
        <v>0</v>
      </c>
      <c r="CT216" s="733"/>
      <c r="CU216" s="733"/>
      <c r="CV216" s="733">
        <f>SUM(CV211:CX215)</f>
        <v>0</v>
      </c>
      <c r="CW216" s="733"/>
      <c r="CX216" s="733"/>
      <c r="CY216" s="733">
        <f>SUM(CY211:DA215)</f>
        <v>0</v>
      </c>
      <c r="CZ216" s="733"/>
      <c r="DA216" s="733"/>
      <c r="DB216" s="452"/>
      <c r="DC216" s="453"/>
      <c r="DD216" s="453"/>
      <c r="DE216" s="453"/>
      <c r="DF216" s="453"/>
      <c r="DG216" s="453"/>
      <c r="DH216" s="453"/>
      <c r="DI216" s="418"/>
      <c r="DJ216" s="406"/>
      <c r="DK216" s="406"/>
      <c r="DL216" s="406"/>
      <c r="DM216" s="406"/>
      <c r="DN216" s="406"/>
      <c r="DO216" s="446"/>
      <c r="DP216" s="446"/>
      <c r="DQ216" s="446"/>
      <c r="DR216" s="446"/>
      <c r="DS216" s="446"/>
      <c r="DT216" s="446"/>
      <c r="DU216" s="719"/>
      <c r="DV216" s="732" t="s">
        <v>11</v>
      </c>
      <c r="DW216" s="732"/>
      <c r="DX216" s="733">
        <f>SUM(DX211:DZ215)</f>
        <v>57</v>
      </c>
      <c r="DY216" s="733"/>
      <c r="DZ216" s="733"/>
      <c r="EA216" s="408"/>
      <c r="EB216" s="408"/>
      <c r="EC216" s="408"/>
      <c r="ED216" s="408"/>
      <c r="EE216" s="408"/>
      <c r="EF216" s="408"/>
      <c r="EG216" s="408"/>
      <c r="EH216" s="408"/>
      <c r="EI216" s="408"/>
      <c r="EJ216" s="408"/>
      <c r="EK216" s="408"/>
      <c r="EL216" s="408"/>
      <c r="EM216" s="408"/>
      <c r="EN216" s="408"/>
      <c r="EO216" s="408"/>
      <c r="EP216" s="408"/>
      <c r="EQ216" s="408"/>
      <c r="ER216" s="408"/>
      <c r="ES216" s="408"/>
      <c r="ET216" s="408"/>
      <c r="EU216" s="408"/>
      <c r="EV216" s="408"/>
      <c r="EW216" s="408"/>
      <c r="EX216" s="408"/>
      <c r="EY216" s="408"/>
      <c r="EZ216" s="408"/>
      <c r="FA216" s="778"/>
      <c r="FB216" s="778"/>
      <c r="FC216" s="778"/>
      <c r="FD216" s="740" t="s">
        <v>220</v>
      </c>
      <c r="FE216" s="740"/>
      <c r="FF216" s="740"/>
      <c r="FG216" s="795">
        <f>COUNTIF(DT6:DT206,"Re-Exam.")</f>
        <v>0</v>
      </c>
      <c r="FH216" s="795"/>
      <c r="FI216" s="449"/>
    </row>
    <row r="217" spans="1:165" s="450" customFormat="1" ht="19" customHeight="1">
      <c r="A217" s="727" t="s">
        <v>221</v>
      </c>
      <c r="B217" s="727"/>
      <c r="C217" s="727"/>
      <c r="D217" s="727"/>
      <c r="E217" s="436">
        <f>COUNTIF(FG6:FG206,"NSO")</f>
        <v>0</v>
      </c>
      <c r="F217" s="731" t="s">
        <v>218</v>
      </c>
      <c r="G217" s="731"/>
      <c r="H217" s="744" t="s">
        <v>40</v>
      </c>
      <c r="I217" s="745"/>
      <c r="J217" s="746">
        <f>COUNTIF(DY6:DY206,"F")</f>
        <v>0</v>
      </c>
      <c r="K217" s="746"/>
      <c r="L217" s="746"/>
      <c r="M217" s="746"/>
      <c r="N217" s="746"/>
      <c r="O217" s="746"/>
      <c r="P217" s="746"/>
      <c r="Q217" s="746"/>
      <c r="R217" s="746"/>
      <c r="S217" s="451"/>
      <c r="T217" s="451"/>
      <c r="U217" s="451"/>
      <c r="V217" s="451"/>
      <c r="W217" s="451"/>
      <c r="X217" s="451"/>
      <c r="Y217" s="746">
        <f>COUNTIF(EA6:EA206,"F")</f>
        <v>0</v>
      </c>
      <c r="Z217" s="746"/>
      <c r="AA217" s="746"/>
      <c r="AB217" s="746"/>
      <c r="AC217" s="746"/>
      <c r="AD217" s="746"/>
      <c r="AE217" s="746"/>
      <c r="AF217" s="746"/>
      <c r="AG217" s="746"/>
      <c r="AH217" s="451"/>
      <c r="AI217" s="451"/>
      <c r="AJ217" s="451"/>
      <c r="AK217" s="451"/>
      <c r="AL217" s="451"/>
      <c r="AM217" s="451"/>
      <c r="AN217" s="721"/>
      <c r="AO217" s="732" t="s">
        <v>218</v>
      </c>
      <c r="AP217" s="732"/>
      <c r="AQ217" s="732">
        <f>COUNTIF($ED$6:$ED$206,"F")</f>
        <v>0</v>
      </c>
      <c r="AR217" s="732"/>
      <c r="AS217" s="732"/>
      <c r="AT217" s="732">
        <f>COUNTIF($EE$6:$EE$206,"F")</f>
        <v>0</v>
      </c>
      <c r="AU217" s="732"/>
      <c r="AV217" s="732"/>
      <c r="AW217" s="732">
        <f>COUNTIF($EF$6:$EF$206,"F")</f>
        <v>0</v>
      </c>
      <c r="AX217" s="732"/>
      <c r="AY217" s="732"/>
      <c r="AZ217" s="451"/>
      <c r="BA217" s="451"/>
      <c r="BB217" s="451"/>
      <c r="BC217" s="451"/>
      <c r="BD217" s="451"/>
      <c r="BE217" s="451"/>
      <c r="BF217" s="451"/>
      <c r="BG217" s="732" t="s">
        <v>218</v>
      </c>
      <c r="BH217" s="732"/>
      <c r="BI217" s="732">
        <f>COUNTIF(EI6:EI206,"F")</f>
        <v>0</v>
      </c>
      <c r="BJ217" s="732"/>
      <c r="BK217" s="732"/>
      <c r="BL217" s="732">
        <f>COUNTIF($EJ$6:$EJ$206,"F")</f>
        <v>0</v>
      </c>
      <c r="BM217" s="732"/>
      <c r="BN217" s="732"/>
      <c r="BO217" s="732">
        <f>COUNTIF($EK$6:$EK$206,"F")</f>
        <v>0</v>
      </c>
      <c r="BP217" s="732"/>
      <c r="BQ217" s="732"/>
      <c r="BR217" s="452"/>
      <c r="BS217" s="453"/>
      <c r="BT217" s="453"/>
      <c r="BU217" s="453"/>
      <c r="BV217" s="453"/>
      <c r="BW217" s="453"/>
      <c r="BX217" s="710"/>
      <c r="BY217" s="732" t="s">
        <v>218</v>
      </c>
      <c r="BZ217" s="732"/>
      <c r="CA217" s="732">
        <f>COUNTIF($EN$6:$EN$206,"F")</f>
        <v>0</v>
      </c>
      <c r="CB217" s="732"/>
      <c r="CC217" s="732"/>
      <c r="CD217" s="732">
        <f>COUNTIF(EO6:EO206,"F")</f>
        <v>0</v>
      </c>
      <c r="CE217" s="732"/>
      <c r="CF217" s="732"/>
      <c r="CG217" s="732">
        <f>COUNTIF(EP6:EP206,"F")</f>
        <v>0</v>
      </c>
      <c r="CH217" s="732"/>
      <c r="CI217" s="732"/>
      <c r="CJ217" s="452"/>
      <c r="CK217" s="453"/>
      <c r="CL217" s="453"/>
      <c r="CM217" s="453"/>
      <c r="CN217" s="453"/>
      <c r="CO217" s="453"/>
      <c r="CP217" s="710"/>
      <c r="CQ217" s="732" t="s">
        <v>218</v>
      </c>
      <c r="CR217" s="732"/>
      <c r="CS217" s="732">
        <f>COUNTIF(ES6:ES206,"F")</f>
        <v>0</v>
      </c>
      <c r="CT217" s="732"/>
      <c r="CU217" s="732"/>
      <c r="CV217" s="732">
        <f>COUNTIF(ET6:ET206,"F")</f>
        <v>0</v>
      </c>
      <c r="CW217" s="732"/>
      <c r="CX217" s="732"/>
      <c r="CY217" s="732">
        <f>COUNTIF(EU6:EU206,"F")</f>
        <v>0</v>
      </c>
      <c r="CZ217" s="732"/>
      <c r="DA217" s="732"/>
      <c r="DB217" s="452"/>
      <c r="DC217" s="453"/>
      <c r="DD217" s="453"/>
      <c r="DE217" s="453"/>
      <c r="DF217" s="453"/>
      <c r="DG217" s="453"/>
      <c r="DH217" s="453"/>
      <c r="DI217" s="418"/>
      <c r="DJ217" s="406"/>
      <c r="DK217" s="406"/>
      <c r="DL217" s="406"/>
      <c r="DM217" s="406"/>
      <c r="DN217" s="406"/>
      <c r="DO217" s="446"/>
      <c r="DP217" s="446"/>
      <c r="DQ217" s="446"/>
      <c r="DR217" s="446"/>
      <c r="DS217" s="446"/>
      <c r="DT217" s="446"/>
      <c r="DU217" s="719"/>
      <c r="DV217" s="732" t="s">
        <v>218</v>
      </c>
      <c r="DW217" s="732"/>
      <c r="DX217" s="732">
        <f>COUNTIF(EW6:EW206,"F")</f>
        <v>0</v>
      </c>
      <c r="DY217" s="732"/>
      <c r="DZ217" s="732"/>
      <c r="EA217" s="408"/>
      <c r="EB217" s="408"/>
      <c r="EC217" s="408"/>
      <c r="ED217" s="408"/>
      <c r="EE217" s="408"/>
      <c r="EF217" s="408"/>
      <c r="EG217" s="408"/>
      <c r="EH217" s="408"/>
      <c r="EI217" s="408"/>
      <c r="EJ217" s="408"/>
      <c r="EK217" s="408"/>
      <c r="EL217" s="408"/>
      <c r="EM217" s="408"/>
      <c r="EN217" s="408"/>
      <c r="EO217" s="408"/>
      <c r="EP217" s="408"/>
      <c r="EQ217" s="408"/>
      <c r="ER217" s="408"/>
      <c r="ES217" s="408"/>
      <c r="ET217" s="408"/>
      <c r="EU217" s="408"/>
      <c r="EV217" s="408"/>
      <c r="EW217" s="408"/>
      <c r="EX217" s="408"/>
      <c r="EY217" s="408"/>
      <c r="EZ217" s="408"/>
      <c r="FA217" s="778"/>
      <c r="FB217" s="778"/>
      <c r="FC217" s="778"/>
      <c r="FD217" s="740" t="s">
        <v>221</v>
      </c>
      <c r="FE217" s="740"/>
      <c r="FF217" s="740"/>
      <c r="FG217" s="796">
        <f>COUNTIF(B6:B206,"nso")</f>
        <v>0</v>
      </c>
      <c r="FH217" s="796"/>
      <c r="FI217" s="449"/>
    </row>
    <row r="218" spans="1:165" s="450" customFormat="1" ht="19" customHeight="1">
      <c r="A218" s="727" t="s">
        <v>205</v>
      </c>
      <c r="B218" s="727"/>
      <c r="C218" s="727"/>
      <c r="D218" s="727"/>
      <c r="E218" s="454">
        <f>COUNTIF(FG6:FG206,"AB")</f>
        <v>0</v>
      </c>
      <c r="F218" s="731" t="s">
        <v>219</v>
      </c>
      <c r="G218" s="731"/>
      <c r="H218" s="745" t="s">
        <v>40</v>
      </c>
      <c r="I218" s="745"/>
      <c r="J218" s="741">
        <f>IF(J210=0,0,J216/J210*100%)</f>
        <v>1</v>
      </c>
      <c r="K218" s="741"/>
      <c r="L218" s="741"/>
      <c r="M218" s="741"/>
      <c r="N218" s="741"/>
      <c r="O218" s="741"/>
      <c r="P218" s="741"/>
      <c r="Q218" s="741"/>
      <c r="R218" s="741"/>
      <c r="S218" s="451"/>
      <c r="T218" s="451"/>
      <c r="U218" s="451"/>
      <c r="V218" s="451"/>
      <c r="W218" s="451"/>
      <c r="X218" s="451"/>
      <c r="Y218" s="741">
        <f>IF(Y210=0,0,Y216/Y210*100%)</f>
        <v>1</v>
      </c>
      <c r="Z218" s="741"/>
      <c r="AA218" s="741"/>
      <c r="AB218" s="741"/>
      <c r="AC218" s="741"/>
      <c r="AD218" s="741"/>
      <c r="AE218" s="741"/>
      <c r="AF218" s="741"/>
      <c r="AG218" s="741"/>
      <c r="AH218" s="451"/>
      <c r="AI218" s="451"/>
      <c r="AJ218" s="451"/>
      <c r="AK218" s="451"/>
      <c r="AL218" s="451"/>
      <c r="AM218" s="451"/>
      <c r="AN218" s="721"/>
      <c r="AO218" s="734" t="s">
        <v>219</v>
      </c>
      <c r="AP218" s="734"/>
      <c r="AQ218" s="735">
        <f>IF(AQ210=0,0,AQ216/AQ210*100%)</f>
        <v>1</v>
      </c>
      <c r="AR218" s="735"/>
      <c r="AS218" s="735"/>
      <c r="AT218" s="735">
        <f>IF(AT210=0,0,AT216/AT210*100%)</f>
        <v>0</v>
      </c>
      <c r="AU218" s="735"/>
      <c r="AV218" s="735"/>
      <c r="AW218" s="735">
        <f>IF(AW210=0,0,AW216/AW210*100%)</f>
        <v>0</v>
      </c>
      <c r="AX218" s="735"/>
      <c r="AY218" s="735"/>
      <c r="AZ218" s="451"/>
      <c r="BA218" s="451"/>
      <c r="BB218" s="451"/>
      <c r="BC218" s="451"/>
      <c r="BD218" s="451"/>
      <c r="BE218" s="451"/>
      <c r="BF218" s="451"/>
      <c r="BG218" s="734" t="s">
        <v>219</v>
      </c>
      <c r="BH218" s="734"/>
      <c r="BI218" s="735">
        <f>IF(BI210=0,0,BI216/BI210*100%)</f>
        <v>0</v>
      </c>
      <c r="BJ218" s="735"/>
      <c r="BK218" s="735"/>
      <c r="BL218" s="735">
        <f>IF(BL210=0,0,BL216/BL210*100%)</f>
        <v>1</v>
      </c>
      <c r="BM218" s="735"/>
      <c r="BN218" s="735"/>
      <c r="BO218" s="735">
        <f>IF(BO210=0,0,BO216/BO210*100%)</f>
        <v>0</v>
      </c>
      <c r="BP218" s="735"/>
      <c r="BQ218" s="735"/>
      <c r="BR218" s="452"/>
      <c r="BS218" s="453"/>
      <c r="BT218" s="453"/>
      <c r="BU218" s="453"/>
      <c r="BV218" s="453"/>
      <c r="BW218" s="453"/>
      <c r="BX218" s="710"/>
      <c r="BY218" s="734" t="s">
        <v>219</v>
      </c>
      <c r="BZ218" s="734"/>
      <c r="CA218" s="735">
        <f>IF(CA210=0,0,CA216/CA210*100%)</f>
        <v>0</v>
      </c>
      <c r="CB218" s="735"/>
      <c r="CC218" s="735"/>
      <c r="CD218" s="735">
        <f>IF(CD210=0,0,CD216/CD210*100%)</f>
        <v>0</v>
      </c>
      <c r="CE218" s="735"/>
      <c r="CF218" s="735"/>
      <c r="CG218" s="735">
        <f>IF(CG210=0,0,CG216/CG210*100%)</f>
        <v>1</v>
      </c>
      <c r="CH218" s="735"/>
      <c r="CI218" s="735"/>
      <c r="CJ218" s="452"/>
      <c r="CK218" s="453"/>
      <c r="CL218" s="453"/>
      <c r="CM218" s="453"/>
      <c r="CN218" s="453"/>
      <c r="CO218" s="453"/>
      <c r="CP218" s="710"/>
      <c r="CQ218" s="734" t="s">
        <v>219</v>
      </c>
      <c r="CR218" s="734"/>
      <c r="CS218" s="735">
        <f>IF(CS210=0,0,CS216/CS210*100%)</f>
        <v>0</v>
      </c>
      <c r="CT218" s="735"/>
      <c r="CU218" s="735"/>
      <c r="CV218" s="735">
        <f>IF(CV210=0,0,CV216/CV210*100%)</f>
        <v>0</v>
      </c>
      <c r="CW218" s="735"/>
      <c r="CX218" s="735"/>
      <c r="CY218" s="735">
        <f>IF(CY210=0,0,CY216/CY210*100%)</f>
        <v>0</v>
      </c>
      <c r="CZ218" s="735"/>
      <c r="DA218" s="735"/>
      <c r="DB218" s="452"/>
      <c r="DC218" s="453"/>
      <c r="DD218" s="453"/>
      <c r="DE218" s="453"/>
      <c r="DF218" s="453"/>
      <c r="DG218" s="453"/>
      <c r="DH218" s="453"/>
      <c r="DI218" s="418"/>
      <c r="DJ218" s="406"/>
      <c r="DK218" s="406"/>
      <c r="DL218" s="406"/>
      <c r="DM218" s="406"/>
      <c r="DN218" s="406"/>
      <c r="DO218" s="446"/>
      <c r="DP218" s="446"/>
      <c r="DQ218" s="446"/>
      <c r="DR218" s="446"/>
      <c r="DS218" s="446"/>
      <c r="DT218" s="446"/>
      <c r="DU218" s="719"/>
      <c r="DV218" s="734" t="s">
        <v>219</v>
      </c>
      <c r="DW218" s="734"/>
      <c r="DX218" s="735">
        <f>IF(DX210=0,0,DX216/DX210*100%)</f>
        <v>1</v>
      </c>
      <c r="DY218" s="735"/>
      <c r="DZ218" s="735"/>
      <c r="EA218" s="408"/>
      <c r="EB218" s="408"/>
      <c r="EC218" s="408"/>
      <c r="ED218" s="408"/>
      <c r="EE218" s="408"/>
      <c r="EF218" s="408"/>
      <c r="EG218" s="408"/>
      <c r="EH218" s="408"/>
      <c r="EI218" s="408"/>
      <c r="EJ218" s="408"/>
      <c r="EK218" s="408"/>
      <c r="EL218" s="408"/>
      <c r="EM218" s="408"/>
      <c r="EN218" s="408"/>
      <c r="EO218" s="408"/>
      <c r="EP218" s="408"/>
      <c r="EQ218" s="408"/>
      <c r="ER218" s="408"/>
      <c r="ES218" s="408"/>
      <c r="ET218" s="408"/>
      <c r="EU218" s="408"/>
      <c r="EV218" s="408"/>
      <c r="EW218" s="408"/>
      <c r="EX218" s="408"/>
      <c r="EY218" s="408"/>
      <c r="EZ218" s="408"/>
      <c r="FA218" s="778"/>
      <c r="FB218" s="778"/>
      <c r="FC218" s="778"/>
      <c r="FD218" s="740" t="s">
        <v>11</v>
      </c>
      <c r="FE218" s="740"/>
      <c r="FF218" s="740"/>
      <c r="FG218" s="797">
        <f>FG213+FG214+FG216+FG217</f>
        <v>57</v>
      </c>
      <c r="FH218" s="797"/>
      <c r="FI218" s="449"/>
    </row>
    <row r="219" spans="1:165" s="457" customFormat="1" ht="19" customHeight="1">
      <c r="A219" s="727" t="s">
        <v>217</v>
      </c>
      <c r="B219" s="770"/>
      <c r="C219" s="770"/>
      <c r="D219" s="770"/>
      <c r="E219" s="454">
        <f>D211+E215+E216</f>
        <v>57</v>
      </c>
      <c r="F219" s="727" t="s">
        <v>221</v>
      </c>
      <c r="G219" s="727"/>
      <c r="H219" s="745" t="s">
        <v>40</v>
      </c>
      <c r="I219" s="745"/>
      <c r="J219" s="736">
        <f>COUNTIF(U6:U206,"nso")</f>
        <v>0</v>
      </c>
      <c r="K219" s="736"/>
      <c r="L219" s="736"/>
      <c r="M219" s="736"/>
      <c r="N219" s="736"/>
      <c r="O219" s="736"/>
      <c r="P219" s="736"/>
      <c r="Q219" s="736"/>
      <c r="R219" s="736"/>
      <c r="S219" s="736"/>
      <c r="T219" s="736"/>
      <c r="U219" s="736"/>
      <c r="V219" s="736"/>
      <c r="W219" s="736"/>
      <c r="X219" s="736"/>
      <c r="Y219" s="736">
        <f>COUNTIF(AJ6:AJ206,"nso")</f>
        <v>0</v>
      </c>
      <c r="Z219" s="736"/>
      <c r="AA219" s="736"/>
      <c r="AB219" s="736"/>
      <c r="AC219" s="736"/>
      <c r="AD219" s="736"/>
      <c r="AE219" s="736"/>
      <c r="AF219" s="736"/>
      <c r="AG219" s="736"/>
      <c r="AH219" s="736"/>
      <c r="AI219" s="736"/>
      <c r="AJ219" s="736"/>
      <c r="AK219" s="736"/>
      <c r="AL219" s="736"/>
      <c r="AM219" s="736"/>
      <c r="AN219" s="721"/>
      <c r="AO219" s="734" t="s">
        <v>221</v>
      </c>
      <c r="AP219" s="734"/>
      <c r="AQ219" s="736">
        <f>COUNTIFS(B6:B206,"NSO",AN6:AN206,1)</f>
        <v>0</v>
      </c>
      <c r="AR219" s="736"/>
      <c r="AS219" s="736"/>
      <c r="AT219" s="736">
        <f>COUNTIFS(B6:B206,"NSO",AN6:AN206,2)</f>
        <v>0</v>
      </c>
      <c r="AU219" s="736"/>
      <c r="AV219" s="736"/>
      <c r="AW219" s="736">
        <f>COUNTIFS(B6:B206,"NSO",AN6:AN206,3)</f>
        <v>0</v>
      </c>
      <c r="AX219" s="736"/>
      <c r="AY219" s="736"/>
      <c r="AZ219" s="443"/>
      <c r="BA219" s="443"/>
      <c r="BB219" s="443"/>
      <c r="BC219" s="443"/>
      <c r="BD219" s="443"/>
      <c r="BE219" s="443"/>
      <c r="BF219" s="451"/>
      <c r="BG219" s="734" t="s">
        <v>221</v>
      </c>
      <c r="BH219" s="734"/>
      <c r="BI219" s="736">
        <f>COUNTIFS(B6:B206,"NSO",BF6:BF206,1)</f>
        <v>0</v>
      </c>
      <c r="BJ219" s="736"/>
      <c r="BK219" s="736"/>
      <c r="BL219" s="736">
        <f>COUNTIFS(B6:B206,"NSO",BF6:BF206,2)</f>
        <v>0</v>
      </c>
      <c r="BM219" s="736"/>
      <c r="BN219" s="736"/>
      <c r="BO219" s="736">
        <f>COUNTIFS(B6:B206,"NSO",BF6:BF206,3)</f>
        <v>0</v>
      </c>
      <c r="BP219" s="736"/>
      <c r="BQ219" s="736"/>
      <c r="BR219" s="455"/>
      <c r="BS219" s="455"/>
      <c r="BT219" s="455"/>
      <c r="BU219" s="455"/>
      <c r="BV219" s="455"/>
      <c r="BW219" s="456"/>
      <c r="BX219" s="710"/>
      <c r="BY219" s="734" t="s">
        <v>221</v>
      </c>
      <c r="BZ219" s="734"/>
      <c r="CA219" s="736">
        <f>COUNTIFS(B6:B206,"NSO",BX6:BX206,1)</f>
        <v>0</v>
      </c>
      <c r="CB219" s="736"/>
      <c r="CC219" s="736"/>
      <c r="CD219" s="736">
        <f>COUNTIFS(B6:B206,"NSO",BX6:BX206,1)</f>
        <v>0</v>
      </c>
      <c r="CE219" s="736"/>
      <c r="CF219" s="736"/>
      <c r="CG219" s="736">
        <f>COUNTIFS(B6:B206,"NSO",BX6:BX206,1)</f>
        <v>0</v>
      </c>
      <c r="CH219" s="736"/>
      <c r="CI219" s="736"/>
      <c r="CJ219" s="455"/>
      <c r="CK219" s="455"/>
      <c r="CL219" s="455"/>
      <c r="CM219" s="455"/>
      <c r="CN219" s="455"/>
      <c r="CO219" s="456"/>
      <c r="CP219" s="710"/>
      <c r="CQ219" s="734" t="s">
        <v>221</v>
      </c>
      <c r="CR219" s="734"/>
      <c r="CS219" s="736">
        <f>COUNTIFS(B6:B206,"NSO",CP6:CP206,1)</f>
        <v>0</v>
      </c>
      <c r="CT219" s="736"/>
      <c r="CU219" s="736"/>
      <c r="CV219" s="736">
        <f>COUNTIFS(B6:B206,"NSO",CP6:CP206,2)</f>
        <v>0</v>
      </c>
      <c r="CW219" s="736"/>
      <c r="CX219" s="736"/>
      <c r="CY219" s="736">
        <f>COUNTIFS(B6:B206,"NSO",CP6:CP206,2)</f>
        <v>0</v>
      </c>
      <c r="CZ219" s="736"/>
      <c r="DA219" s="736"/>
      <c r="DB219" s="455"/>
      <c r="DC219" s="455"/>
      <c r="DD219" s="455"/>
      <c r="DE219" s="455"/>
      <c r="DF219" s="455"/>
      <c r="DG219" s="456"/>
      <c r="DH219" s="453"/>
      <c r="DI219" s="418"/>
      <c r="DJ219" s="406"/>
      <c r="DK219" s="406"/>
      <c r="DL219" s="406"/>
      <c r="DM219" s="406"/>
      <c r="DN219" s="406"/>
      <c r="DO219" s="446"/>
      <c r="DP219" s="446"/>
      <c r="DQ219" s="446"/>
      <c r="DR219" s="446"/>
      <c r="DS219" s="446"/>
      <c r="DT219" s="446"/>
      <c r="DU219" s="719"/>
      <c r="DV219" s="734" t="s">
        <v>221</v>
      </c>
      <c r="DW219" s="734"/>
      <c r="DX219" s="736">
        <f>COUNTIF($B$6:$B$206,"nso")</f>
        <v>0</v>
      </c>
      <c r="DY219" s="736"/>
      <c r="DZ219" s="736"/>
      <c r="EA219" s="408"/>
      <c r="EB219" s="408"/>
      <c r="EC219" s="408"/>
      <c r="ED219" s="408"/>
      <c r="EE219" s="408"/>
      <c r="EF219" s="408"/>
      <c r="EG219" s="408"/>
      <c r="EH219" s="408"/>
      <c r="EI219" s="408"/>
      <c r="EJ219" s="408"/>
      <c r="EK219" s="408"/>
      <c r="EL219" s="408"/>
      <c r="EM219" s="408"/>
      <c r="EN219" s="408"/>
      <c r="EO219" s="408"/>
      <c r="EP219" s="408"/>
      <c r="EQ219" s="408"/>
      <c r="ER219" s="408"/>
      <c r="ES219" s="408"/>
      <c r="ET219" s="408"/>
      <c r="EU219" s="408"/>
      <c r="EV219" s="408"/>
      <c r="EW219" s="408"/>
      <c r="EX219" s="408"/>
      <c r="EY219" s="408"/>
      <c r="EZ219" s="408"/>
      <c r="FA219" s="778" t="s">
        <v>212</v>
      </c>
      <c r="FB219" s="778"/>
      <c r="FC219" s="778" t="str">
        <f>CONCATENATE("( ",'Master sheet'!C16," )")</f>
        <v>(  )</v>
      </c>
      <c r="FD219" s="778"/>
      <c r="FE219" s="778"/>
      <c r="FF219" s="778"/>
      <c r="FG219" s="778"/>
      <c r="FH219" s="778"/>
      <c r="FI219" s="778"/>
    </row>
    <row r="220" spans="1:165" s="450" customFormat="1" ht="19" customHeight="1">
      <c r="A220" s="768" t="s">
        <v>219</v>
      </c>
      <c r="B220" s="769"/>
      <c r="C220" s="769"/>
      <c r="D220" s="769"/>
      <c r="E220" s="422">
        <f>E211</f>
        <v>100</v>
      </c>
      <c r="F220" s="727" t="s">
        <v>205</v>
      </c>
      <c r="G220" s="727"/>
      <c r="H220" s="745" t="s">
        <v>40</v>
      </c>
      <c r="I220" s="745"/>
      <c r="J220" s="736">
        <f>COUNTIF(DY6:DY206,"AB")</f>
        <v>0</v>
      </c>
      <c r="K220" s="736"/>
      <c r="L220" s="736"/>
      <c r="M220" s="736"/>
      <c r="N220" s="736"/>
      <c r="O220" s="736"/>
      <c r="P220" s="736"/>
      <c r="Q220" s="736"/>
      <c r="R220" s="736"/>
      <c r="S220" s="736"/>
      <c r="T220" s="736"/>
      <c r="U220" s="736"/>
      <c r="V220" s="736"/>
      <c r="W220" s="736"/>
      <c r="X220" s="736"/>
      <c r="Y220" s="736">
        <f>COUNTIF(EA6:EA206,"AB")</f>
        <v>0</v>
      </c>
      <c r="Z220" s="736"/>
      <c r="AA220" s="736"/>
      <c r="AB220" s="736"/>
      <c r="AC220" s="736"/>
      <c r="AD220" s="736"/>
      <c r="AE220" s="736"/>
      <c r="AF220" s="736"/>
      <c r="AG220" s="736"/>
      <c r="AH220" s="736"/>
      <c r="AI220" s="736"/>
      <c r="AJ220" s="736"/>
      <c r="AK220" s="736"/>
      <c r="AL220" s="736"/>
      <c r="AM220" s="736"/>
      <c r="AN220" s="721"/>
      <c r="AO220" s="732" t="s">
        <v>18</v>
      </c>
      <c r="AP220" s="732"/>
      <c r="AQ220" s="732">
        <f>COUNTIF($ED$6:$ED$206,"AB")</f>
        <v>0</v>
      </c>
      <c r="AR220" s="732"/>
      <c r="AS220" s="732"/>
      <c r="AT220" s="732">
        <f>COUNTIF($EE$6:$EE$206,"AB")</f>
        <v>0</v>
      </c>
      <c r="AU220" s="732"/>
      <c r="AV220" s="732"/>
      <c r="AW220" s="732">
        <f>COUNTIF($EF$6:$EF$206,"AB")</f>
        <v>0</v>
      </c>
      <c r="AX220" s="732"/>
      <c r="AY220" s="732"/>
      <c r="AZ220" s="443"/>
      <c r="BA220" s="443"/>
      <c r="BB220" s="443"/>
      <c r="BC220" s="443"/>
      <c r="BD220" s="443"/>
      <c r="BE220" s="443"/>
      <c r="BF220" s="451"/>
      <c r="BG220" s="732" t="s">
        <v>18</v>
      </c>
      <c r="BH220" s="732"/>
      <c r="BI220" s="732">
        <f>COUNTIF(EI6:EI206,"AB")</f>
        <v>0</v>
      </c>
      <c r="BJ220" s="732"/>
      <c r="BK220" s="732"/>
      <c r="BL220" s="732">
        <f>COUNTIF($EJ$6:$EJ$206,"AB")</f>
        <v>0</v>
      </c>
      <c r="BM220" s="732"/>
      <c r="BN220" s="732"/>
      <c r="BO220" s="732">
        <f>COUNTIF($EK$6:$EK$206,"AB")</f>
        <v>0</v>
      </c>
      <c r="BP220" s="732"/>
      <c r="BQ220" s="732"/>
      <c r="BR220" s="444"/>
      <c r="BS220" s="444"/>
      <c r="BT220" s="444"/>
      <c r="BU220" s="444"/>
      <c r="BV220" s="444"/>
      <c r="BW220" s="445"/>
      <c r="BX220" s="710"/>
      <c r="BY220" s="732" t="s">
        <v>18</v>
      </c>
      <c r="BZ220" s="732"/>
      <c r="CA220" s="732">
        <f>COUNTIF($EN$6:$EN$206,"AB")</f>
        <v>0</v>
      </c>
      <c r="CB220" s="732"/>
      <c r="CC220" s="732"/>
      <c r="CD220" s="732">
        <f>COUNTIF(EO6:EO206,"AB")</f>
        <v>0</v>
      </c>
      <c r="CE220" s="732"/>
      <c r="CF220" s="732"/>
      <c r="CG220" s="732">
        <f>COUNTIF(EP6:EP206,"AB")</f>
        <v>0</v>
      </c>
      <c r="CH220" s="732"/>
      <c r="CI220" s="732"/>
      <c r="CJ220" s="444"/>
      <c r="CK220" s="444"/>
      <c r="CL220" s="444"/>
      <c r="CM220" s="444"/>
      <c r="CN220" s="444"/>
      <c r="CO220" s="445"/>
      <c r="CP220" s="710"/>
      <c r="CQ220" s="732" t="s">
        <v>18</v>
      </c>
      <c r="CR220" s="732"/>
      <c r="CS220" s="732">
        <f>COUNTIF(ES6:ES206,"AB")</f>
        <v>0</v>
      </c>
      <c r="CT220" s="732"/>
      <c r="CU220" s="732"/>
      <c r="CV220" s="732">
        <f>COUNTIF(ET6:ET206,"AB")</f>
        <v>0</v>
      </c>
      <c r="CW220" s="732"/>
      <c r="CX220" s="732"/>
      <c r="CY220" s="732">
        <f>COUNTIF(EU6:EU206,"AB")</f>
        <v>0</v>
      </c>
      <c r="CZ220" s="732"/>
      <c r="DA220" s="732"/>
      <c r="DB220" s="444"/>
      <c r="DC220" s="444"/>
      <c r="DD220" s="444"/>
      <c r="DE220" s="444"/>
      <c r="DF220" s="444"/>
      <c r="DG220" s="445"/>
      <c r="DH220" s="453"/>
      <c r="DI220" s="418"/>
      <c r="DJ220" s="406"/>
      <c r="DK220" s="406"/>
      <c r="DL220" s="406"/>
      <c r="DM220" s="406"/>
      <c r="DN220" s="406"/>
      <c r="DO220" s="446"/>
      <c r="DP220" s="446"/>
      <c r="DQ220" s="446"/>
      <c r="DR220" s="446"/>
      <c r="DS220" s="446"/>
      <c r="DT220" s="446"/>
      <c r="DU220" s="719"/>
      <c r="DV220" s="732" t="s">
        <v>18</v>
      </c>
      <c r="DW220" s="732"/>
      <c r="DX220" s="732">
        <f>COUNTIF(EW6:EW206,"AB")</f>
        <v>0</v>
      </c>
      <c r="DY220" s="732"/>
      <c r="DZ220" s="732"/>
      <c r="EA220" s="408"/>
      <c r="EB220" s="408"/>
      <c r="EC220" s="408"/>
      <c r="ED220" s="408"/>
      <c r="EE220" s="408"/>
      <c r="EF220" s="408"/>
      <c r="EG220" s="408"/>
      <c r="EH220" s="408"/>
      <c r="EI220" s="408"/>
      <c r="EJ220" s="408"/>
      <c r="EK220" s="408"/>
      <c r="EL220" s="408"/>
      <c r="EM220" s="408"/>
      <c r="EN220" s="408"/>
      <c r="EO220" s="408"/>
      <c r="EP220" s="408"/>
      <c r="EQ220" s="408"/>
      <c r="ER220" s="408"/>
      <c r="ES220" s="408"/>
      <c r="ET220" s="408"/>
      <c r="EU220" s="408"/>
      <c r="EV220" s="408"/>
      <c r="EW220" s="408"/>
      <c r="EX220" s="408"/>
      <c r="EY220" s="408"/>
      <c r="EZ220" s="408"/>
      <c r="FA220" s="778"/>
      <c r="FB220" s="778"/>
      <c r="FC220" s="778"/>
      <c r="FD220" s="778"/>
      <c r="FE220" s="778"/>
      <c r="FF220" s="778"/>
      <c r="FG220" s="778"/>
      <c r="FH220" s="778"/>
      <c r="FI220" s="778"/>
    </row>
    <row r="221" spans="1:165" s="450" customFormat="1" ht="19" customHeight="1">
      <c r="A221" s="767"/>
      <c r="B221" s="767"/>
      <c r="C221" s="767"/>
      <c r="D221" s="767"/>
      <c r="E221" s="767"/>
      <c r="F221" s="727" t="s">
        <v>206</v>
      </c>
      <c r="G221" s="727"/>
      <c r="H221" s="745" t="s">
        <v>40</v>
      </c>
      <c r="I221" s="745"/>
      <c r="J221" s="736">
        <f>COUNTIF(DY6:DY206,"RE")</f>
        <v>0</v>
      </c>
      <c r="K221" s="736"/>
      <c r="L221" s="736"/>
      <c r="M221" s="736"/>
      <c r="N221" s="736"/>
      <c r="O221" s="736"/>
      <c r="P221" s="736"/>
      <c r="Q221" s="736"/>
      <c r="R221" s="736"/>
      <c r="S221" s="736"/>
      <c r="T221" s="736"/>
      <c r="U221" s="736"/>
      <c r="V221" s="736"/>
      <c r="W221" s="736"/>
      <c r="X221" s="736"/>
      <c r="Y221" s="736">
        <f>COUNTIF(EA6:EA206,"RE")</f>
        <v>0</v>
      </c>
      <c r="Z221" s="736"/>
      <c r="AA221" s="736"/>
      <c r="AB221" s="736"/>
      <c r="AC221" s="736"/>
      <c r="AD221" s="736"/>
      <c r="AE221" s="736"/>
      <c r="AF221" s="736"/>
      <c r="AG221" s="736"/>
      <c r="AH221" s="736"/>
      <c r="AI221" s="736"/>
      <c r="AJ221" s="736"/>
      <c r="AK221" s="736"/>
      <c r="AL221" s="736"/>
      <c r="AM221" s="736"/>
      <c r="AN221" s="722"/>
      <c r="AO221" s="732" t="s">
        <v>39</v>
      </c>
      <c r="AP221" s="732"/>
      <c r="AQ221" s="732">
        <f>COUNTIF($ED$6:$ED$206,"RE")</f>
        <v>0</v>
      </c>
      <c r="AR221" s="732"/>
      <c r="AS221" s="732"/>
      <c r="AT221" s="732">
        <f>COUNTIF($EE$6:$EE$206,"RE")</f>
        <v>0</v>
      </c>
      <c r="AU221" s="732"/>
      <c r="AV221" s="732"/>
      <c r="AW221" s="732">
        <f>COUNTIF($EF$6:$EF$206,"RE")</f>
        <v>0</v>
      </c>
      <c r="AX221" s="732"/>
      <c r="AY221" s="732"/>
      <c r="AZ221" s="443"/>
      <c r="BA221" s="443"/>
      <c r="BB221" s="443"/>
      <c r="BC221" s="443"/>
      <c r="BD221" s="443"/>
      <c r="BE221" s="443"/>
      <c r="BF221" s="451"/>
      <c r="BG221" s="732" t="s">
        <v>39</v>
      </c>
      <c r="BH221" s="732"/>
      <c r="BI221" s="732">
        <f>COUNTIF(EI6:EI206,"RE")</f>
        <v>0</v>
      </c>
      <c r="BJ221" s="732"/>
      <c r="BK221" s="732"/>
      <c r="BL221" s="732">
        <f>COUNTIF($EJ$6:$EJ$206,"RE")</f>
        <v>0</v>
      </c>
      <c r="BM221" s="732"/>
      <c r="BN221" s="732"/>
      <c r="BO221" s="732">
        <f>COUNTIF($EK$6:$EK$206,"RE")</f>
        <v>0</v>
      </c>
      <c r="BP221" s="732"/>
      <c r="BQ221" s="732"/>
      <c r="BR221" s="444"/>
      <c r="BS221" s="444"/>
      <c r="BT221" s="444"/>
      <c r="BU221" s="444"/>
      <c r="BV221" s="444"/>
      <c r="BW221" s="445"/>
      <c r="BX221" s="711"/>
      <c r="BY221" s="732" t="s">
        <v>39</v>
      </c>
      <c r="BZ221" s="732"/>
      <c r="CA221" s="732">
        <f>COUNTIF($EN$6:$EN$206,"RE")</f>
        <v>0</v>
      </c>
      <c r="CB221" s="732"/>
      <c r="CC221" s="732"/>
      <c r="CD221" s="732">
        <f>COUNTIF(EO6:EO206,"RE")</f>
        <v>0</v>
      </c>
      <c r="CE221" s="732"/>
      <c r="CF221" s="732"/>
      <c r="CG221" s="732">
        <f>COUNTIF(EP6:EP206,"RE")</f>
        <v>0</v>
      </c>
      <c r="CH221" s="732"/>
      <c r="CI221" s="732"/>
      <c r="CJ221" s="444"/>
      <c r="CK221" s="444"/>
      <c r="CL221" s="444"/>
      <c r="CM221" s="444"/>
      <c r="CN221" s="444"/>
      <c r="CO221" s="445"/>
      <c r="CP221" s="711"/>
      <c r="CQ221" s="732" t="s">
        <v>39</v>
      </c>
      <c r="CR221" s="732"/>
      <c r="CS221" s="732">
        <f>COUNTIF(ES6:ES206,"RE")</f>
        <v>0</v>
      </c>
      <c r="CT221" s="732"/>
      <c r="CU221" s="732"/>
      <c r="CV221" s="732">
        <f>COUNTIF(ET6:ET206,"RE")</f>
        <v>0</v>
      </c>
      <c r="CW221" s="732"/>
      <c r="CX221" s="732"/>
      <c r="CY221" s="732">
        <f>COUNTIF(EU6:EU206,"RE")</f>
        <v>0</v>
      </c>
      <c r="CZ221" s="732"/>
      <c r="DA221" s="732"/>
      <c r="DB221" s="444"/>
      <c r="DC221" s="444"/>
      <c r="DD221" s="444"/>
      <c r="DE221" s="444"/>
      <c r="DF221" s="444"/>
      <c r="DG221" s="445"/>
      <c r="DH221" s="453"/>
      <c r="DI221" s="418"/>
      <c r="DJ221" s="406"/>
      <c r="DK221" s="406"/>
      <c r="DL221" s="406"/>
      <c r="DM221" s="406"/>
      <c r="DN221" s="406"/>
      <c r="DO221" s="458"/>
      <c r="DP221" s="458"/>
      <c r="DQ221" s="458"/>
      <c r="DR221" s="458"/>
      <c r="DS221" s="458"/>
      <c r="DT221" s="458"/>
      <c r="DU221" s="720"/>
      <c r="DV221" s="732" t="s">
        <v>39</v>
      </c>
      <c r="DW221" s="732"/>
      <c r="DX221" s="732">
        <f>COUNTIF(EW6:EW206,"RE")</f>
        <v>0</v>
      </c>
      <c r="DY221" s="732"/>
      <c r="DZ221" s="732"/>
      <c r="EA221" s="459"/>
      <c r="EB221" s="459"/>
      <c r="EC221" s="459"/>
      <c r="ED221" s="459"/>
      <c r="EE221" s="459"/>
      <c r="EF221" s="459"/>
      <c r="EG221" s="459"/>
      <c r="EH221" s="459"/>
      <c r="EI221" s="459"/>
      <c r="EJ221" s="459"/>
      <c r="EK221" s="459"/>
      <c r="EL221" s="459"/>
      <c r="EM221" s="459"/>
      <c r="EN221" s="459"/>
      <c r="EO221" s="459"/>
      <c r="EP221" s="459"/>
      <c r="EQ221" s="459"/>
      <c r="ER221" s="459"/>
      <c r="ES221" s="459"/>
      <c r="ET221" s="459"/>
      <c r="EU221" s="459"/>
      <c r="EV221" s="459"/>
      <c r="EW221" s="459"/>
      <c r="EX221" s="459"/>
      <c r="EY221" s="459"/>
      <c r="EZ221" s="459"/>
      <c r="FA221" s="778"/>
      <c r="FB221" s="778"/>
      <c r="FC221" s="778"/>
      <c r="FD221" s="778"/>
      <c r="FE221" s="778"/>
      <c r="FF221" s="778"/>
      <c r="FG221" s="778"/>
      <c r="FH221" s="778"/>
      <c r="FI221" s="778"/>
    </row>
    <row r="222" spans="1:165" s="450" customFormat="1" ht="30.75" customHeight="1">
      <c r="A222" s="460"/>
      <c r="F222" s="460"/>
      <c r="G222" s="460"/>
      <c r="J222" s="460"/>
      <c r="K222" s="461"/>
      <c r="L222" s="461"/>
      <c r="M222" s="461"/>
      <c r="N222" s="461"/>
      <c r="O222" s="461"/>
      <c r="P222" s="461"/>
      <c r="Q222" s="461"/>
      <c r="R222" s="461"/>
      <c r="S222" s="461"/>
      <c r="T222" s="461"/>
      <c r="U222" s="461"/>
      <c r="V222" s="461"/>
      <c r="W222" s="461"/>
      <c r="X222" s="461"/>
      <c r="Y222" s="460"/>
      <c r="Z222" s="461"/>
      <c r="AA222" s="461"/>
      <c r="AB222" s="461"/>
      <c r="AC222" s="461"/>
      <c r="AD222" s="461"/>
      <c r="AE222" s="461"/>
      <c r="AF222" s="461"/>
      <c r="AG222" s="461"/>
      <c r="AH222" s="461"/>
      <c r="AI222" s="461"/>
      <c r="AJ222" s="461"/>
      <c r="AK222" s="461"/>
      <c r="AL222" s="461"/>
      <c r="AM222" s="461"/>
      <c r="AN222" s="461"/>
      <c r="AO222" s="460"/>
      <c r="AP222" s="461"/>
      <c r="AQ222" s="461"/>
      <c r="AR222" s="461"/>
      <c r="AS222" s="461"/>
      <c r="AT222" s="461"/>
      <c r="AU222" s="461"/>
      <c r="AV222" s="461"/>
      <c r="AW222" s="461"/>
      <c r="AX222" s="461"/>
      <c r="AY222" s="461"/>
      <c r="AZ222" s="461"/>
      <c r="BA222" s="461"/>
      <c r="BB222" s="461"/>
      <c r="BC222" s="461"/>
      <c r="BD222" s="461"/>
      <c r="BE222" s="461"/>
      <c r="BF222" s="461"/>
      <c r="BG222" s="460"/>
      <c r="BH222" s="461"/>
      <c r="BI222" s="461"/>
      <c r="BJ222" s="461"/>
      <c r="BK222" s="461"/>
      <c r="BL222" s="461"/>
      <c r="BM222" s="461"/>
      <c r="BN222" s="461"/>
      <c r="BO222" s="461"/>
      <c r="BP222" s="461"/>
      <c r="BQ222" s="461"/>
      <c r="BR222" s="461"/>
      <c r="BS222" s="461"/>
      <c r="BT222" s="461"/>
      <c r="BU222" s="461"/>
      <c r="BV222" s="461"/>
      <c r="BW222" s="461"/>
      <c r="BX222" s="461"/>
      <c r="BY222" s="460"/>
      <c r="BZ222" s="461"/>
      <c r="CA222" s="461"/>
      <c r="CB222" s="461"/>
      <c r="CC222" s="461"/>
      <c r="CD222" s="461"/>
      <c r="CE222" s="461"/>
      <c r="CF222" s="461"/>
      <c r="CG222" s="461"/>
      <c r="CH222" s="461"/>
      <c r="CI222" s="461"/>
      <c r="CJ222" s="461"/>
      <c r="CK222" s="461"/>
      <c r="CL222" s="461"/>
      <c r="CM222" s="461"/>
      <c r="CN222" s="461"/>
      <c r="CO222" s="461"/>
      <c r="CP222" s="461"/>
      <c r="CQ222" s="460"/>
      <c r="CR222" s="461"/>
      <c r="CS222" s="461"/>
      <c r="CT222" s="461"/>
      <c r="CU222" s="461"/>
      <c r="CV222" s="461"/>
      <c r="CW222" s="461"/>
      <c r="CX222" s="461"/>
      <c r="CY222" s="461"/>
      <c r="CZ222" s="461"/>
      <c r="DA222" s="461"/>
      <c r="DB222" s="461"/>
      <c r="DC222" s="461"/>
      <c r="DD222" s="461"/>
      <c r="DE222" s="461"/>
      <c r="DF222" s="461"/>
      <c r="DG222" s="461"/>
      <c r="DH222" s="461"/>
      <c r="DI222" s="462"/>
      <c r="DJ222" s="463"/>
      <c r="DK222" s="463"/>
      <c r="DL222" s="463"/>
      <c r="DM222" s="463"/>
      <c r="DN222" s="406"/>
      <c r="DO222" s="461"/>
      <c r="DP222" s="461"/>
      <c r="DQ222" s="461"/>
      <c r="DR222" s="461"/>
      <c r="DS222" s="461"/>
      <c r="DT222" s="461"/>
      <c r="DU222" s="461"/>
      <c r="DV222" s="461"/>
      <c r="DW222" s="461"/>
      <c r="DX222" s="461"/>
      <c r="DY222" s="464"/>
      <c r="DZ222" s="464"/>
      <c r="EA222" s="465"/>
      <c r="EB222" s="465"/>
      <c r="EC222" s="465"/>
      <c r="ED222" s="465"/>
      <c r="EE222" s="465"/>
      <c r="EF222" s="465"/>
      <c r="EG222" s="465"/>
      <c r="EH222" s="465"/>
      <c r="EI222" s="465"/>
      <c r="EJ222" s="465"/>
      <c r="EK222" s="465"/>
      <c r="EL222" s="465"/>
      <c r="EM222" s="465"/>
      <c r="EN222" s="465"/>
      <c r="EO222" s="465"/>
      <c r="EP222" s="465"/>
      <c r="EQ222" s="465"/>
      <c r="ER222" s="465"/>
      <c r="ES222" s="465"/>
      <c r="ET222" s="465"/>
      <c r="EU222" s="465"/>
      <c r="EV222" s="465"/>
      <c r="EW222" s="465"/>
      <c r="EX222" s="465"/>
      <c r="EY222" s="465"/>
      <c r="EZ222" s="465"/>
      <c r="FA222" s="465"/>
      <c r="FB222" s="465"/>
      <c r="FC222" s="465"/>
      <c r="FD222" s="465"/>
      <c r="FH222" s="465"/>
      <c r="FI222" s="465"/>
    </row>
    <row r="223" spans="1:165" s="450" customFormat="1" ht="30.75" customHeight="1">
      <c r="A223" s="460"/>
      <c r="E223" s="766" t="s">
        <v>48</v>
      </c>
      <c r="F223" s="766"/>
      <c r="G223" s="766"/>
      <c r="H223" s="766"/>
      <c r="J223" s="460"/>
      <c r="K223" s="461"/>
      <c r="L223" s="461"/>
      <c r="M223" s="461"/>
      <c r="N223" s="461"/>
      <c r="O223" s="461"/>
      <c r="P223" s="461"/>
      <c r="Q223" s="461"/>
      <c r="R223" s="461"/>
      <c r="S223" s="461"/>
      <c r="T223" s="461"/>
      <c r="U223" s="461"/>
      <c r="V223" s="461"/>
      <c r="W223" s="461"/>
      <c r="X223" s="461"/>
      <c r="Y223" s="460"/>
      <c r="Z223" s="461"/>
      <c r="AA223" s="461"/>
      <c r="AB223" s="461"/>
      <c r="AC223" s="461"/>
      <c r="AD223" s="461"/>
      <c r="AE223" s="461"/>
      <c r="AF223" s="461"/>
      <c r="AG223" s="461"/>
      <c r="AH223" s="461"/>
      <c r="AI223" s="461"/>
      <c r="AJ223" s="461"/>
      <c r="AK223" s="461"/>
      <c r="AL223" s="461"/>
      <c r="AM223" s="461"/>
      <c r="AN223" s="461"/>
      <c r="AO223" s="460"/>
      <c r="AP223" s="461"/>
      <c r="AQ223" s="461"/>
      <c r="AR223" s="461"/>
      <c r="AS223" s="461"/>
      <c r="AT223" s="461"/>
      <c r="AU223" s="461"/>
      <c r="AV223" s="461"/>
      <c r="AW223" s="461"/>
      <c r="AX223" s="461"/>
      <c r="AY223" s="461"/>
      <c r="AZ223" s="461"/>
      <c r="BA223" s="461"/>
      <c r="BB223" s="461">
        <f>COUNTIFS(B6:B206,"NSO",AN6:AN206,1)</f>
        <v>0</v>
      </c>
      <c r="BC223" s="461"/>
      <c r="BD223" s="461"/>
      <c r="BE223" s="461"/>
      <c r="BF223" s="461"/>
      <c r="BG223" s="460"/>
      <c r="BH223" s="461"/>
      <c r="BI223" s="461"/>
      <c r="BJ223" s="461"/>
      <c r="BK223" s="461"/>
      <c r="BL223" s="461"/>
      <c r="BM223" s="461"/>
      <c r="BN223" s="461"/>
      <c r="BO223" s="461"/>
      <c r="BP223" s="461"/>
      <c r="BQ223" s="461"/>
      <c r="BR223" s="461"/>
      <c r="BS223" s="461"/>
      <c r="BT223" s="461"/>
      <c r="BU223" s="461"/>
      <c r="BV223" s="461"/>
      <c r="BW223" s="461"/>
      <c r="BX223" s="461"/>
      <c r="BY223" s="460"/>
      <c r="BZ223" s="461"/>
      <c r="CA223" s="461"/>
      <c r="CB223" s="461"/>
      <c r="CC223" s="461"/>
      <c r="CD223" s="461"/>
      <c r="CE223" s="461"/>
      <c r="CF223" s="461"/>
      <c r="CG223" s="461"/>
      <c r="CH223" s="461"/>
      <c r="CI223" s="461"/>
      <c r="CJ223" s="461"/>
      <c r="CK223" s="461"/>
      <c r="CL223" s="461"/>
      <c r="CM223" s="461"/>
      <c r="CN223" s="461"/>
      <c r="CO223" s="461"/>
      <c r="CP223" s="461"/>
      <c r="CQ223" s="460"/>
      <c r="CR223" s="461"/>
      <c r="CS223" s="461"/>
      <c r="CT223" s="461"/>
      <c r="CU223" s="461"/>
      <c r="CV223" s="461"/>
      <c r="CW223" s="461"/>
      <c r="CX223" s="461"/>
      <c r="CY223" s="461"/>
      <c r="CZ223" s="461"/>
      <c r="DA223" s="461"/>
      <c r="DB223" s="461"/>
      <c r="DC223" s="461"/>
      <c r="DD223" s="461"/>
      <c r="DE223" s="461"/>
      <c r="DF223" s="461"/>
      <c r="DG223" s="461"/>
      <c r="DH223" s="461"/>
      <c r="DI223" s="466"/>
      <c r="DJ223" s="466"/>
      <c r="DK223" s="466"/>
      <c r="DL223" s="466"/>
      <c r="DM223" s="466"/>
      <c r="DN223" s="466"/>
      <c r="DO223" s="461"/>
      <c r="DP223" s="461"/>
      <c r="DQ223" s="461"/>
      <c r="DR223" s="461"/>
      <c r="DS223" s="461"/>
      <c r="DT223" s="461"/>
      <c r="DU223" s="461"/>
      <c r="DV223" s="461"/>
      <c r="DW223" s="461"/>
      <c r="DX223" s="461"/>
      <c r="DY223" s="464"/>
      <c r="DZ223" s="464"/>
      <c r="EA223" s="465"/>
      <c r="EB223" s="465"/>
      <c r="EC223" s="465"/>
      <c r="ED223" s="465"/>
      <c r="EE223" s="465"/>
      <c r="EF223" s="465"/>
      <c r="EG223" s="465"/>
      <c r="EH223" s="465"/>
      <c r="EI223" s="465"/>
      <c r="EJ223" s="465"/>
      <c r="EK223" s="465"/>
      <c r="EL223" s="465"/>
      <c r="EM223" s="465"/>
      <c r="EN223" s="465"/>
      <c r="EO223" s="465"/>
      <c r="EP223" s="465"/>
      <c r="EQ223" s="465"/>
      <c r="ER223" s="465"/>
      <c r="ES223" s="465"/>
      <c r="ET223" s="465"/>
      <c r="EU223" s="465"/>
      <c r="EV223" s="465"/>
      <c r="EW223" s="465"/>
      <c r="EX223" s="465"/>
      <c r="EY223" s="465"/>
      <c r="EZ223" s="465"/>
      <c r="FA223" s="465"/>
      <c r="FB223" s="465"/>
      <c r="FC223" s="465"/>
      <c r="FD223" s="465"/>
      <c r="FH223" s="465"/>
      <c r="FI223" s="465"/>
    </row>
    <row r="224" spans="1:165" s="450" customFormat="1" ht="30.75" hidden="1" customHeight="1">
      <c r="A224" s="460"/>
      <c r="F224" s="460"/>
      <c r="G224" s="460"/>
      <c r="J224" s="460"/>
      <c r="K224" s="461"/>
      <c r="L224" s="461"/>
      <c r="M224" s="461"/>
      <c r="N224" s="461"/>
      <c r="O224" s="467"/>
      <c r="P224" s="467"/>
      <c r="Q224" s="467"/>
      <c r="R224" s="467"/>
      <c r="S224" s="467"/>
      <c r="T224" s="467"/>
      <c r="U224" s="467"/>
      <c r="V224" s="467"/>
      <c r="W224" s="467"/>
      <c r="X224" s="467"/>
      <c r="Y224" s="460"/>
      <c r="Z224" s="461"/>
      <c r="AA224" s="461"/>
      <c r="AB224" s="461"/>
      <c r="AC224" s="461"/>
      <c r="AD224" s="467"/>
      <c r="AE224" s="467"/>
      <c r="AF224" s="467"/>
      <c r="AG224" s="467"/>
      <c r="AH224" s="467"/>
      <c r="AI224" s="467"/>
      <c r="AJ224" s="467"/>
      <c r="AK224" s="467"/>
      <c r="AL224" s="467"/>
      <c r="AM224" s="467"/>
      <c r="AN224" s="467"/>
      <c r="AO224" s="460"/>
      <c r="AP224" s="461"/>
      <c r="AQ224" s="461"/>
      <c r="AR224" s="461"/>
      <c r="AS224" s="461"/>
      <c r="AT224" s="467"/>
      <c r="AU224" s="467"/>
      <c r="AV224" s="467"/>
      <c r="AW224" s="467"/>
      <c r="AX224" s="467"/>
      <c r="AY224" s="467"/>
      <c r="AZ224" s="467"/>
      <c r="BA224" s="467"/>
      <c r="BB224" s="467"/>
      <c r="BC224" s="467"/>
      <c r="BD224" s="467"/>
      <c r="BE224" s="467"/>
      <c r="BF224" s="467"/>
      <c r="BG224" s="460"/>
      <c r="BH224" s="461"/>
      <c r="BI224" s="461"/>
      <c r="BJ224" s="461"/>
      <c r="BK224" s="461"/>
      <c r="BL224" s="467"/>
      <c r="BM224" s="467"/>
      <c r="BN224" s="467"/>
      <c r="BO224" s="467"/>
      <c r="BP224" s="467"/>
      <c r="BQ224" s="467"/>
      <c r="BR224" s="467"/>
      <c r="BS224" s="467"/>
      <c r="BT224" s="467"/>
      <c r="BU224" s="467"/>
      <c r="BV224" s="467"/>
      <c r="BW224" s="467"/>
      <c r="BX224" s="467"/>
      <c r="BY224" s="460"/>
      <c r="BZ224" s="461"/>
      <c r="CA224" s="461"/>
      <c r="CB224" s="461"/>
      <c r="CC224" s="461"/>
      <c r="CD224" s="467"/>
      <c r="CE224" s="467"/>
      <c r="CF224" s="467"/>
      <c r="CG224" s="467"/>
      <c r="CH224" s="467"/>
      <c r="CI224" s="467"/>
      <c r="CJ224" s="467"/>
      <c r="CK224" s="467"/>
      <c r="CL224" s="467"/>
      <c r="CM224" s="467"/>
      <c r="CN224" s="467"/>
      <c r="CO224" s="467"/>
      <c r="CP224" s="467"/>
      <c r="CQ224" s="460"/>
      <c r="CR224" s="461"/>
      <c r="CS224" s="461"/>
      <c r="CT224" s="461"/>
      <c r="CU224" s="461"/>
      <c r="CV224" s="467"/>
      <c r="CW224" s="467"/>
      <c r="CX224" s="467"/>
      <c r="CY224" s="467"/>
      <c r="CZ224" s="467"/>
      <c r="DA224" s="467"/>
      <c r="DB224" s="467"/>
      <c r="DC224" s="467"/>
      <c r="DD224" s="467"/>
      <c r="DE224" s="467"/>
      <c r="DF224" s="467"/>
      <c r="DG224" s="467"/>
      <c r="DH224" s="467"/>
      <c r="DI224" s="466"/>
      <c r="DJ224" s="466"/>
      <c r="DK224" s="466"/>
      <c r="DL224" s="466"/>
      <c r="DM224" s="466"/>
      <c r="DN224" s="466"/>
      <c r="DO224" s="467"/>
      <c r="DP224" s="467"/>
      <c r="DQ224" s="467"/>
      <c r="DR224" s="467"/>
      <c r="DS224" s="467"/>
      <c r="DT224" s="467"/>
      <c r="DU224" s="467"/>
      <c r="DV224" s="467"/>
      <c r="DW224" s="467"/>
      <c r="DX224" s="467"/>
      <c r="DY224" s="464"/>
      <c r="DZ224" s="464"/>
      <c r="EA224" s="465"/>
      <c r="EB224" s="465"/>
      <c r="EC224" s="465"/>
      <c r="ED224" s="465"/>
      <c r="EE224" s="465"/>
      <c r="EF224" s="465"/>
      <c r="EG224" s="465"/>
      <c r="EH224" s="465"/>
      <c r="EI224" s="465"/>
      <c r="EJ224" s="465"/>
      <c r="EK224" s="465"/>
      <c r="EL224" s="465"/>
      <c r="EM224" s="465"/>
      <c r="EN224" s="465"/>
      <c r="EO224" s="465"/>
      <c r="EP224" s="465"/>
      <c r="EQ224" s="465"/>
      <c r="ER224" s="465"/>
      <c r="ES224" s="465"/>
      <c r="ET224" s="465"/>
      <c r="EU224" s="465"/>
      <c r="EV224" s="465"/>
      <c r="EW224" s="465"/>
      <c r="EX224" s="465"/>
      <c r="EY224" s="465"/>
      <c r="EZ224" s="465"/>
      <c r="FA224" s="465"/>
      <c r="FB224" s="465"/>
      <c r="FC224" s="465"/>
      <c r="FD224" s="465"/>
      <c r="FH224" s="465"/>
      <c r="FI224" s="465"/>
    </row>
    <row r="225" spans="113:118" ht="30.75" hidden="1" customHeight="1">
      <c r="DI225" s="466"/>
      <c r="DJ225" s="466"/>
      <c r="DK225" s="466"/>
      <c r="DL225" s="466"/>
      <c r="DM225" s="466"/>
      <c r="DN225" s="466"/>
    </row>
    <row r="226" spans="113:118" ht="30.75" hidden="1" customHeight="1"/>
    <row r="227" spans="113:118" ht="30.75" hidden="1" customHeight="1"/>
    <row r="228" spans="113:118" ht="30.75" hidden="1" customHeight="1"/>
    <row r="229" spans="113:118" ht="30.75" hidden="1" customHeight="1"/>
    <row r="230" spans="113:118" ht="30.75" hidden="1" customHeight="1"/>
    <row r="231" spans="113:118" ht="30.75" hidden="1" customHeight="1"/>
    <row r="232" spans="113:118" ht="30.75" hidden="1" customHeight="1"/>
    <row r="233" spans="113:118" ht="30.75" hidden="1" customHeight="1"/>
    <row r="234" spans="113:118" ht="30.75" hidden="1" customHeight="1"/>
  </sheetData>
  <sheetProtection password="D1A2" sheet="1" objects="1" scenarios="1" formatCells="0" formatColumns="0" formatRows="0"/>
  <mergeCells count="529">
    <mergeCell ref="FA215:FB218"/>
    <mergeCell ref="FC215:FC218"/>
    <mergeCell ref="FA219:FB221"/>
    <mergeCell ref="FC219:FI221"/>
    <mergeCell ref="FD215:FF215"/>
    <mergeCell ref="FG216:FH216"/>
    <mergeCell ref="FG217:FH217"/>
    <mergeCell ref="FG218:FH218"/>
    <mergeCell ref="FG209:FH209"/>
    <mergeCell ref="FG210:FH210"/>
    <mergeCell ref="FG211:FH211"/>
    <mergeCell ref="FG212:FH212"/>
    <mergeCell ref="FG213:FH213"/>
    <mergeCell ref="FG214:FH214"/>
    <mergeCell ref="FG215:FH215"/>
    <mergeCell ref="FD216:FF216"/>
    <mergeCell ref="FD217:FF217"/>
    <mergeCell ref="FC213:FC214"/>
    <mergeCell ref="FC211:FC212"/>
    <mergeCell ref="FD209:FE209"/>
    <mergeCell ref="FD210:FE210"/>
    <mergeCell ref="FD211:FE211"/>
    <mergeCell ref="FD212:FE212"/>
    <mergeCell ref="FD213:FE213"/>
    <mergeCell ref="FG208:FH208"/>
    <mergeCell ref="BE3:BE4"/>
    <mergeCell ref="BG3:BJ3"/>
    <mergeCell ref="BT3:BT4"/>
    <mergeCell ref="BU3:BU4"/>
    <mergeCell ref="BV3:BV4"/>
    <mergeCell ref="AX3:AX4"/>
    <mergeCell ref="AY3:AY4"/>
    <mergeCell ref="AZ3:AZ4"/>
    <mergeCell ref="BA3:BA4"/>
    <mergeCell ref="BB3:BB4"/>
    <mergeCell ref="BK3:BK4"/>
    <mergeCell ref="DI2:DN4"/>
    <mergeCell ref="DO2:DO4"/>
    <mergeCell ref="DP2:DP4"/>
    <mergeCell ref="CQ3:CT3"/>
    <mergeCell ref="FD208:FF208"/>
    <mergeCell ref="BS3:BS4"/>
    <mergeCell ref="EM4:EM5"/>
    <mergeCell ref="CA208:CC208"/>
    <mergeCell ref="CD208:CF208"/>
    <mergeCell ref="CO3:CO4"/>
    <mergeCell ref="DB3:DB4"/>
    <mergeCell ref="DY3:DZ3"/>
    <mergeCell ref="A209:E209"/>
    <mergeCell ref="F209:G209"/>
    <mergeCell ref="S211:W211"/>
    <mergeCell ref="FC209:FC210"/>
    <mergeCell ref="F210:G210"/>
    <mergeCell ref="F212:G212"/>
    <mergeCell ref="H212:I212"/>
    <mergeCell ref="A208:E208"/>
    <mergeCell ref="F208:G208"/>
    <mergeCell ref="F211:G211"/>
    <mergeCell ref="H211:I211"/>
    <mergeCell ref="H210:I210"/>
    <mergeCell ref="J210:X210"/>
    <mergeCell ref="Y210:AM210"/>
    <mergeCell ref="H209:I209"/>
    <mergeCell ref="J209:X209"/>
    <mergeCell ref="Y209:AM209"/>
    <mergeCell ref="H208:I208"/>
    <mergeCell ref="J208:X208"/>
    <mergeCell ref="Y208:AM208"/>
    <mergeCell ref="S212:W212"/>
    <mergeCell ref="Y211:AG211"/>
    <mergeCell ref="AH211:AL211"/>
    <mergeCell ref="BO211:BQ211"/>
    <mergeCell ref="A2:B2"/>
    <mergeCell ref="D2:E2"/>
    <mergeCell ref="A3:A5"/>
    <mergeCell ref="F2:I2"/>
    <mergeCell ref="B3:B5"/>
    <mergeCell ref="J2:X2"/>
    <mergeCell ref="Y2:AM2"/>
    <mergeCell ref="BD3:BD4"/>
    <mergeCell ref="Y3:AB3"/>
    <mergeCell ref="AD3:AD4"/>
    <mergeCell ref="AE3:AE4"/>
    <mergeCell ref="AF3:AF4"/>
    <mergeCell ref="AH3:AH4"/>
    <mergeCell ref="AI3:AI4"/>
    <mergeCell ref="AO3:AR3"/>
    <mergeCell ref="T3:T4"/>
    <mergeCell ref="AS3:AS4"/>
    <mergeCell ref="AT3:AT4"/>
    <mergeCell ref="AJ3:AJ4"/>
    <mergeCell ref="AK3:AK4"/>
    <mergeCell ref="AL3:AL4"/>
    <mergeCell ref="AM3:AM4"/>
    <mergeCell ref="AW3:AW4"/>
    <mergeCell ref="AV3:AV4"/>
    <mergeCell ref="U3:U4"/>
    <mergeCell ref="V3:V4"/>
    <mergeCell ref="Y1:AM1"/>
    <mergeCell ref="EZ1:FC2"/>
    <mergeCell ref="FD1:FH2"/>
    <mergeCell ref="DR2:DR4"/>
    <mergeCell ref="DH3:DH4"/>
    <mergeCell ref="BY3:CB3"/>
    <mergeCell ref="CC3:CC4"/>
    <mergeCell ref="CG3:CG4"/>
    <mergeCell ref="CH3:CH4"/>
    <mergeCell ref="CI3:CI4"/>
    <mergeCell ref="CJ3:CJ4"/>
    <mergeCell ref="CK3:CK4"/>
    <mergeCell ref="CL3:CL4"/>
    <mergeCell ref="CM3:CM4"/>
    <mergeCell ref="CN3:CN4"/>
    <mergeCell ref="CD3:CD4"/>
    <mergeCell ref="AU3:AU4"/>
    <mergeCell ref="FA3:FA5"/>
    <mergeCell ref="FB3:FB5"/>
    <mergeCell ref="FC3:FC5"/>
    <mergeCell ref="FD3:FD5"/>
    <mergeCell ref="FE3:FE4"/>
    <mergeCell ref="C3:C5"/>
    <mergeCell ref="D3:D5"/>
    <mergeCell ref="E3:E5"/>
    <mergeCell ref="F3:F5"/>
    <mergeCell ref="G3:G5"/>
    <mergeCell ref="H3:H5"/>
    <mergeCell ref="S3:S4"/>
    <mergeCell ref="P3:P4"/>
    <mergeCell ref="Q3:Q4"/>
    <mergeCell ref="R3:R4"/>
    <mergeCell ref="I3:I5"/>
    <mergeCell ref="J3:M3"/>
    <mergeCell ref="O3:O4"/>
    <mergeCell ref="BO212:BQ212"/>
    <mergeCell ref="BI212:BK212"/>
    <mergeCell ref="BL212:BN212"/>
    <mergeCell ref="BG213:BH213"/>
    <mergeCell ref="BI213:BK213"/>
    <mergeCell ref="BL213:BN213"/>
    <mergeCell ref="AW213:AY213"/>
    <mergeCell ref="FI1:FI2"/>
    <mergeCell ref="DQ2:DQ4"/>
    <mergeCell ref="BC3:BC4"/>
    <mergeCell ref="DC3:DC4"/>
    <mergeCell ref="DG3:DG4"/>
    <mergeCell ref="DD3:DD4"/>
    <mergeCell ref="DE3:DE4"/>
    <mergeCell ref="DF3:DF4"/>
    <mergeCell ref="CE3:CE4"/>
    <mergeCell ref="CW3:CW4"/>
    <mergeCell ref="BN3:BN4"/>
    <mergeCell ref="CF3:CF4"/>
    <mergeCell ref="CX3:CX4"/>
    <mergeCell ref="FI3:FI5"/>
    <mergeCell ref="FG3:FG4"/>
    <mergeCell ref="FH3:FH5"/>
    <mergeCell ref="BL208:BN208"/>
    <mergeCell ref="BO208:BQ208"/>
    <mergeCell ref="BG209:BH209"/>
    <mergeCell ref="BI209:BK209"/>
    <mergeCell ref="BL209:BN209"/>
    <mergeCell ref="BO209:BQ209"/>
    <mergeCell ref="BG210:BH210"/>
    <mergeCell ref="BI210:BK210"/>
    <mergeCell ref="BL210:BN210"/>
    <mergeCell ref="BO210:BQ210"/>
    <mergeCell ref="H215:I215"/>
    <mergeCell ref="J215:X215"/>
    <mergeCell ref="Y215:AM215"/>
    <mergeCell ref="A207:FI207"/>
    <mergeCell ref="CU3:CU4"/>
    <mergeCell ref="EZ3:EZ5"/>
    <mergeCell ref="EC4:EC5"/>
    <mergeCell ref="EG4:EG5"/>
    <mergeCell ref="DY4:DY5"/>
    <mergeCell ref="CV3:CV4"/>
    <mergeCell ref="CY3:CY4"/>
    <mergeCell ref="CZ3:CZ4"/>
    <mergeCell ref="DA3:DA4"/>
    <mergeCell ref="FD214:FE214"/>
    <mergeCell ref="FA209:FB210"/>
    <mergeCell ref="FA211:FB212"/>
    <mergeCell ref="FA213:FB214"/>
    <mergeCell ref="AO208:AP208"/>
    <mergeCell ref="AW214:AY214"/>
    <mergeCell ref="BG214:BH214"/>
    <mergeCell ref="BI214:BK214"/>
    <mergeCell ref="BL214:BN214"/>
    <mergeCell ref="BG208:BH208"/>
    <mergeCell ref="BI208:BK208"/>
    <mergeCell ref="BG211:BH211"/>
    <mergeCell ref="BI211:BK211"/>
    <mergeCell ref="BL211:BN211"/>
    <mergeCell ref="A214:D214"/>
    <mergeCell ref="H214:I214"/>
    <mergeCell ref="J214:X214"/>
    <mergeCell ref="Y214:AM214"/>
    <mergeCell ref="A213:D213"/>
    <mergeCell ref="H213:I213"/>
    <mergeCell ref="J213:X213"/>
    <mergeCell ref="Y213:AM213"/>
    <mergeCell ref="AQ214:AS214"/>
    <mergeCell ref="AO214:AP214"/>
    <mergeCell ref="BG212:BH212"/>
    <mergeCell ref="AQ212:AS212"/>
    <mergeCell ref="AT212:AV212"/>
    <mergeCell ref="AW212:AY212"/>
    <mergeCell ref="AQ213:AS213"/>
    <mergeCell ref="AT213:AV213"/>
    <mergeCell ref="A212:D212"/>
    <mergeCell ref="E223:H223"/>
    <mergeCell ref="N3:N4"/>
    <mergeCell ref="AC3:AC4"/>
    <mergeCell ref="AG3:AG4"/>
    <mergeCell ref="F221:G221"/>
    <mergeCell ref="H221:I221"/>
    <mergeCell ref="J221:X221"/>
    <mergeCell ref="Y221:AM221"/>
    <mergeCell ref="F220:G220"/>
    <mergeCell ref="H220:I220"/>
    <mergeCell ref="J220:X220"/>
    <mergeCell ref="Y220:AM220"/>
    <mergeCell ref="F219:G219"/>
    <mergeCell ref="H219:I219"/>
    <mergeCell ref="J219:X219"/>
    <mergeCell ref="Y219:AM219"/>
    <mergeCell ref="W3:W4"/>
    <mergeCell ref="X3:X4"/>
    <mergeCell ref="A221:E221"/>
    <mergeCell ref="A220:D220"/>
    <mergeCell ref="A219:D219"/>
    <mergeCell ref="A215:D215"/>
    <mergeCell ref="Y212:AG212"/>
    <mergeCell ref="AH212:AL212"/>
    <mergeCell ref="AO2:AR2"/>
    <mergeCell ref="AS2:AV2"/>
    <mergeCell ref="AW2:AY2"/>
    <mergeCell ref="AO1:AR1"/>
    <mergeCell ref="AS1:AV1"/>
    <mergeCell ref="AW1:AY1"/>
    <mergeCell ref="BG1:BJ1"/>
    <mergeCell ref="BK1:BN1"/>
    <mergeCell ref="FA208:FB208"/>
    <mergeCell ref="EL4:EL5"/>
    <mergeCell ref="DS2:DS4"/>
    <mergeCell ref="DT3:DT5"/>
    <mergeCell ref="EC3:EG3"/>
    <mergeCell ref="ER3:EV3"/>
    <mergeCell ref="DZ4:DZ5"/>
    <mergeCell ref="EA4:EA5"/>
    <mergeCell ref="EB4:EB5"/>
    <mergeCell ref="EH4:EH5"/>
    <mergeCell ref="EH3:EL3"/>
    <mergeCell ref="EM3:EQ3"/>
    <mergeCell ref="BQ3:BQ4"/>
    <mergeCell ref="BR3:BR4"/>
    <mergeCell ref="BO1:BQ1"/>
    <mergeCell ref="BG2:BJ2"/>
    <mergeCell ref="BK2:BN2"/>
    <mergeCell ref="BO2:BQ2"/>
    <mergeCell ref="BY1:CB1"/>
    <mergeCell ref="CC1:CF1"/>
    <mergeCell ref="CG1:CI1"/>
    <mergeCell ref="BY2:CB2"/>
    <mergeCell ref="CC2:CF2"/>
    <mergeCell ref="CG2:CI2"/>
    <mergeCell ref="CQ1:CT1"/>
    <mergeCell ref="CP1:CP4"/>
    <mergeCell ref="BM3:BM4"/>
    <mergeCell ref="BW3:BW4"/>
    <mergeCell ref="BL3:BL4"/>
    <mergeCell ref="BO3:BO4"/>
    <mergeCell ref="BP3:BP4"/>
    <mergeCell ref="CU1:CX1"/>
    <mergeCell ref="CY1:DA1"/>
    <mergeCell ref="CQ2:CT2"/>
    <mergeCell ref="CU2:CX2"/>
    <mergeCell ref="CY2:DA2"/>
    <mergeCell ref="DU1:DX1"/>
    <mergeCell ref="DU2:DX2"/>
    <mergeCell ref="DU3:DX3"/>
    <mergeCell ref="EX1:EY3"/>
    <mergeCell ref="EA3:EB3"/>
    <mergeCell ref="DY1:EW2"/>
    <mergeCell ref="EW3:EW4"/>
    <mergeCell ref="EV4:EV5"/>
    <mergeCell ref="EQ4:EQ5"/>
    <mergeCell ref="ER4:ER5"/>
    <mergeCell ref="FD218:FF218"/>
    <mergeCell ref="F218:G218"/>
    <mergeCell ref="J216:R216"/>
    <mergeCell ref="J218:R218"/>
    <mergeCell ref="J211:R211"/>
    <mergeCell ref="J212:R212"/>
    <mergeCell ref="H216:I216"/>
    <mergeCell ref="H217:I217"/>
    <mergeCell ref="H218:I218"/>
    <mergeCell ref="J217:R217"/>
    <mergeCell ref="Y216:AG216"/>
    <mergeCell ref="Y217:AG217"/>
    <mergeCell ref="Y218:AG218"/>
    <mergeCell ref="AO211:AP211"/>
    <mergeCell ref="AO212:AP212"/>
    <mergeCell ref="AO213:AP213"/>
    <mergeCell ref="AO215:AP215"/>
    <mergeCell ref="AO216:AP216"/>
    <mergeCell ref="AO217:AP217"/>
    <mergeCell ref="AO218:AP218"/>
    <mergeCell ref="AT214:AV214"/>
    <mergeCell ref="AQ211:AS211"/>
    <mergeCell ref="AT211:AV211"/>
    <mergeCell ref="AW211:AY211"/>
    <mergeCell ref="AO209:AP209"/>
    <mergeCell ref="AO210:AP210"/>
    <mergeCell ref="AQ208:AS208"/>
    <mergeCell ref="AT208:AV208"/>
    <mergeCell ref="AW208:AY208"/>
    <mergeCell ref="AQ209:AS209"/>
    <mergeCell ref="AT209:AV209"/>
    <mergeCell ref="AW209:AY209"/>
    <mergeCell ref="AQ210:AS210"/>
    <mergeCell ref="AT210:AV210"/>
    <mergeCell ref="AW210:AY210"/>
    <mergeCell ref="AQ215:AS215"/>
    <mergeCell ref="AT215:AV215"/>
    <mergeCell ref="AW215:AY215"/>
    <mergeCell ref="AQ216:AS216"/>
    <mergeCell ref="AT216:AV216"/>
    <mergeCell ref="AW216:AY216"/>
    <mergeCell ref="AQ217:AS217"/>
    <mergeCell ref="AT217:AV217"/>
    <mergeCell ref="AW217:AY217"/>
    <mergeCell ref="AQ218:AS218"/>
    <mergeCell ref="AT218:AV218"/>
    <mergeCell ref="AW218:AY218"/>
    <mergeCell ref="AO219:AP219"/>
    <mergeCell ref="AO220:AP220"/>
    <mergeCell ref="AO221:AP221"/>
    <mergeCell ref="AQ219:AS219"/>
    <mergeCell ref="AQ220:AS220"/>
    <mergeCell ref="AQ221:AS221"/>
    <mergeCell ref="AT219:AV219"/>
    <mergeCell ref="AW219:AY219"/>
    <mergeCell ref="AT220:AV220"/>
    <mergeCell ref="AW220:AY220"/>
    <mergeCell ref="AT221:AV221"/>
    <mergeCell ref="AW221:AY221"/>
    <mergeCell ref="BO213:BQ213"/>
    <mergeCell ref="BO219:BQ219"/>
    <mergeCell ref="BO214:BQ214"/>
    <mergeCell ref="BG215:BH215"/>
    <mergeCell ref="BI215:BK215"/>
    <mergeCell ref="BL215:BN215"/>
    <mergeCell ref="BO215:BQ215"/>
    <mergeCell ref="BG216:BH216"/>
    <mergeCell ref="BI216:BK216"/>
    <mergeCell ref="BL216:BN216"/>
    <mergeCell ref="BO216:BQ216"/>
    <mergeCell ref="BG220:BH220"/>
    <mergeCell ref="BI220:BK220"/>
    <mergeCell ref="BL220:BN220"/>
    <mergeCell ref="BO220:BQ220"/>
    <mergeCell ref="BG221:BH221"/>
    <mergeCell ref="BI221:BK221"/>
    <mergeCell ref="BL221:BN221"/>
    <mergeCell ref="BO221:BQ221"/>
    <mergeCell ref="BY208:BZ208"/>
    <mergeCell ref="BY211:BZ211"/>
    <mergeCell ref="BY214:BZ214"/>
    <mergeCell ref="BY217:BZ217"/>
    <mergeCell ref="BY220:BZ220"/>
    <mergeCell ref="BG217:BH217"/>
    <mergeCell ref="BI217:BK217"/>
    <mergeCell ref="BL217:BN217"/>
    <mergeCell ref="BO217:BQ217"/>
    <mergeCell ref="BG218:BH218"/>
    <mergeCell ref="BI218:BK218"/>
    <mergeCell ref="BL218:BN218"/>
    <mergeCell ref="BO218:BQ218"/>
    <mergeCell ref="BG219:BH219"/>
    <mergeCell ref="BI219:BK219"/>
    <mergeCell ref="BL219:BN219"/>
    <mergeCell ref="CG208:CI208"/>
    <mergeCell ref="BY209:BZ209"/>
    <mergeCell ref="CA209:CC209"/>
    <mergeCell ref="CD209:CF209"/>
    <mergeCell ref="CG209:CI209"/>
    <mergeCell ref="BY210:BZ210"/>
    <mergeCell ref="CA210:CC210"/>
    <mergeCell ref="CD210:CF210"/>
    <mergeCell ref="CG210:CI210"/>
    <mergeCell ref="CA211:CC211"/>
    <mergeCell ref="CD211:CF211"/>
    <mergeCell ref="CG211:CI211"/>
    <mergeCell ref="BY212:BZ212"/>
    <mergeCell ref="CA212:CC212"/>
    <mergeCell ref="CD212:CF212"/>
    <mergeCell ref="CG212:CI212"/>
    <mergeCell ref="BY213:BZ213"/>
    <mergeCell ref="CA213:CC213"/>
    <mergeCell ref="CD213:CF213"/>
    <mergeCell ref="CG213:CI213"/>
    <mergeCell ref="BY219:BZ219"/>
    <mergeCell ref="CA219:CC219"/>
    <mergeCell ref="CD219:CF219"/>
    <mergeCell ref="CG219:CI219"/>
    <mergeCell ref="CA214:CC214"/>
    <mergeCell ref="CD214:CF214"/>
    <mergeCell ref="CG214:CI214"/>
    <mergeCell ref="BY215:BZ215"/>
    <mergeCell ref="CA215:CC215"/>
    <mergeCell ref="CD215:CF215"/>
    <mergeCell ref="CG215:CI215"/>
    <mergeCell ref="BY216:BZ216"/>
    <mergeCell ref="CA216:CC216"/>
    <mergeCell ref="CD216:CF216"/>
    <mergeCell ref="CG216:CI216"/>
    <mergeCell ref="CA220:CC220"/>
    <mergeCell ref="CD220:CF220"/>
    <mergeCell ref="CG220:CI220"/>
    <mergeCell ref="BY221:BZ221"/>
    <mergeCell ref="CA221:CC221"/>
    <mergeCell ref="CD221:CF221"/>
    <mergeCell ref="CG221:CI221"/>
    <mergeCell ref="CQ208:CR208"/>
    <mergeCell ref="CS208:CU208"/>
    <mergeCell ref="CQ211:CR211"/>
    <mergeCell ref="CS211:CU211"/>
    <mergeCell ref="CQ214:CR214"/>
    <mergeCell ref="CS214:CU214"/>
    <mergeCell ref="CQ217:CR217"/>
    <mergeCell ref="CS217:CU217"/>
    <mergeCell ref="CQ220:CR220"/>
    <mergeCell ref="CS220:CU220"/>
    <mergeCell ref="CA217:CC217"/>
    <mergeCell ref="CD217:CF217"/>
    <mergeCell ref="CG217:CI217"/>
    <mergeCell ref="BY218:BZ218"/>
    <mergeCell ref="CA218:CC218"/>
    <mergeCell ref="CD218:CF218"/>
    <mergeCell ref="CG218:CI218"/>
    <mergeCell ref="CV208:CX208"/>
    <mergeCell ref="CY208:DA208"/>
    <mergeCell ref="CQ209:CR209"/>
    <mergeCell ref="CS209:CU209"/>
    <mergeCell ref="CV209:CX209"/>
    <mergeCell ref="CY209:DA209"/>
    <mergeCell ref="CQ210:CR210"/>
    <mergeCell ref="CS210:CU210"/>
    <mergeCell ref="CV210:CX210"/>
    <mergeCell ref="CY210:DA210"/>
    <mergeCell ref="CV211:CX211"/>
    <mergeCell ref="CY211:DA211"/>
    <mergeCell ref="CQ212:CR212"/>
    <mergeCell ref="CS212:CU212"/>
    <mergeCell ref="CV212:CX212"/>
    <mergeCell ref="CY212:DA212"/>
    <mergeCell ref="CQ213:CR213"/>
    <mergeCell ref="CS213:CU213"/>
    <mergeCell ref="CV213:CX213"/>
    <mergeCell ref="CY213:DA213"/>
    <mergeCell ref="CY214:DA214"/>
    <mergeCell ref="CQ215:CR215"/>
    <mergeCell ref="CS215:CU215"/>
    <mergeCell ref="CV215:CX215"/>
    <mergeCell ref="CY215:DA215"/>
    <mergeCell ref="CQ216:CR216"/>
    <mergeCell ref="CS216:CU216"/>
    <mergeCell ref="CV216:CX216"/>
    <mergeCell ref="CY216:DA216"/>
    <mergeCell ref="CV220:CX220"/>
    <mergeCell ref="CY220:DA220"/>
    <mergeCell ref="CQ221:CR221"/>
    <mergeCell ref="CS221:CU221"/>
    <mergeCell ref="CV221:CX221"/>
    <mergeCell ref="CY221:DA221"/>
    <mergeCell ref="DV210:DW210"/>
    <mergeCell ref="DV211:DW211"/>
    <mergeCell ref="DV212:DW212"/>
    <mergeCell ref="DV213:DW213"/>
    <mergeCell ref="DV214:DW214"/>
    <mergeCell ref="DV215:DW215"/>
    <mergeCell ref="DV216:DW216"/>
    <mergeCell ref="CV217:CX217"/>
    <mergeCell ref="CY217:DA217"/>
    <mergeCell ref="CQ218:CR218"/>
    <mergeCell ref="CS218:CU218"/>
    <mergeCell ref="CV218:CX218"/>
    <mergeCell ref="CY218:DA218"/>
    <mergeCell ref="CQ219:CR219"/>
    <mergeCell ref="CS219:CU219"/>
    <mergeCell ref="CV219:CX219"/>
    <mergeCell ref="CY219:DA219"/>
    <mergeCell ref="CV214:CX214"/>
    <mergeCell ref="DX210:DZ210"/>
    <mergeCell ref="DV217:DW217"/>
    <mergeCell ref="DV218:DW218"/>
    <mergeCell ref="DV219:DW219"/>
    <mergeCell ref="DV220:DW220"/>
    <mergeCell ref="DV221:DW221"/>
    <mergeCell ref="DX217:DZ217"/>
    <mergeCell ref="DX218:DZ218"/>
    <mergeCell ref="DX219:DZ219"/>
    <mergeCell ref="DX220:DZ220"/>
    <mergeCell ref="DX221:DZ221"/>
    <mergeCell ref="CP208:CP221"/>
    <mergeCell ref="DV208:DZ209"/>
    <mergeCell ref="DU208:DU221"/>
    <mergeCell ref="AN208:AN221"/>
    <mergeCell ref="A1:I1"/>
    <mergeCell ref="J1:R1"/>
    <mergeCell ref="A216:D216"/>
    <mergeCell ref="A217:D217"/>
    <mergeCell ref="A218:D218"/>
    <mergeCell ref="BF1:BF4"/>
    <mergeCell ref="BX1:BX4"/>
    <mergeCell ref="AN1:AN4"/>
    <mergeCell ref="F213:G213"/>
    <mergeCell ref="F214:G214"/>
    <mergeCell ref="F215:G215"/>
    <mergeCell ref="F216:G216"/>
    <mergeCell ref="F217:G217"/>
    <mergeCell ref="BX208:BX221"/>
    <mergeCell ref="DX211:DZ211"/>
    <mergeCell ref="DX212:DZ212"/>
    <mergeCell ref="DX213:DZ213"/>
    <mergeCell ref="DX214:DZ214"/>
    <mergeCell ref="DX215:DZ215"/>
    <mergeCell ref="DX216:DZ216"/>
  </mergeCells>
  <conditionalFormatting sqref="FH225:FJ225 Z225:AA225 Z240:AN65614 A233:D65614 H233:I65614 J256:AN65614 AO225:FD225 AO233:FJ65614 DI226:DN226 DI234:DN65615 FJ56:FJ207 FJ23:FJ35 DI6:DT206 FD6:FD206 AO6:DG206">
    <cfRule type="containsText" dxfId="97" priority="104" stopIfTrue="1" operator="containsText" text="G1">
      <formula>NOT(ISERROR(SEARCH("G1",A6)))</formula>
    </cfRule>
    <cfRule type="containsText" dxfId="96" priority="105" stopIfTrue="1" operator="containsText" text="G2">
      <formula>NOT(ISERROR(SEARCH("G2",A6)))</formula>
    </cfRule>
    <cfRule type="containsText" dxfId="95" priority="106" stopIfTrue="1" operator="containsText" text="G1">
      <formula>NOT(ISERROR(SEARCH("G1",A6)))</formula>
    </cfRule>
    <cfRule type="containsText" dxfId="94" priority="107" stopIfTrue="1" operator="containsText" text="S">
      <formula>NOT(ISERROR(SEARCH("S",A6)))</formula>
    </cfRule>
    <cfRule type="containsText" dxfId="93" priority="108" stopIfTrue="1" operator="containsText" text="F">
      <formula>NOT(ISERROR(SEARCH("F",A6)))</formula>
    </cfRule>
  </conditionalFormatting>
  <conditionalFormatting sqref="FJ56:FJ207 FJ23:FJ35 DI6:DT206 FD6:FD206 AO6:DG206">
    <cfRule type="containsText" dxfId="92" priority="101" stopIfTrue="1" operator="containsText" text="RA">
      <formula>NOT(ISERROR(SEARCH("RA",AO6)))</formula>
    </cfRule>
    <cfRule type="containsText" dxfId="91" priority="102" stopIfTrue="1" operator="containsText" text="ML">
      <formula>NOT(ISERROR(SEARCH("ML",AO6)))</formula>
    </cfRule>
    <cfRule type="containsText" dxfId="90" priority="103" stopIfTrue="1" operator="containsText" text="ML">
      <formula>NOT(ISERROR(SEARCH("ML",AO6)))</formula>
    </cfRule>
  </conditionalFormatting>
  <conditionalFormatting sqref="FJ56:FJ207 FJ23:FJ35 DI6:DT206 FD6:FD206 AO6:DG206">
    <cfRule type="containsText" dxfId="89" priority="100" stopIfTrue="1" operator="containsText" text="S">
      <formula>NOT(ISERROR(SEARCH("S",AO6)))</formula>
    </cfRule>
  </conditionalFormatting>
  <conditionalFormatting sqref="DI6:DT206 FD6:FD206 AO6:DG206">
    <cfRule type="containsText" dxfId="88" priority="99" stopIfTrue="1" operator="containsText" text="G1">
      <formula>NOT(ISERROR(SEARCH("G1",AO6)))</formula>
    </cfRule>
  </conditionalFormatting>
  <conditionalFormatting sqref="DI6:DT206 FD6:FD206 AO6:DG206">
    <cfRule type="containsText" dxfId="87" priority="98" stopIfTrue="1" operator="containsText" text="NA">
      <formula>NOT(ISERROR(SEARCH("NA",AO6)))</formula>
    </cfRule>
  </conditionalFormatting>
  <conditionalFormatting sqref="DI6:DT206 FD6:FD206 AO6:DG206">
    <cfRule type="containsText" dxfId="86" priority="97" operator="containsText" text="D">
      <formula>NOT(ISERROR(SEARCH("D",AO6)))</formula>
    </cfRule>
  </conditionalFormatting>
  <conditionalFormatting sqref="DI6:DT206 FD6:FD206 AO6:DG206">
    <cfRule type="cellIs" dxfId="85" priority="95" stopIfTrue="1" operator="equal">
      <formula>0</formula>
    </cfRule>
    <cfRule type="cellIs" dxfId="84" priority="96" stopIfTrue="1" operator="equal">
      <formula>0</formula>
    </cfRule>
  </conditionalFormatting>
  <conditionalFormatting sqref="DI6:DT206 FD6:FD206 AO6:DG206">
    <cfRule type="containsText" dxfId="83" priority="91" stopIfTrue="1" operator="containsText" text="G2">
      <formula>NOT(ISERROR(SEARCH("G2",AO6)))</formula>
    </cfRule>
    <cfRule type="containsText" dxfId="82" priority="92" stopIfTrue="1" operator="containsText" text="G1">
      <formula>NOT(ISERROR(SEARCH("G1",AO6)))</formula>
    </cfRule>
    <cfRule type="containsText" dxfId="81" priority="93" stopIfTrue="1" operator="containsText" text="S">
      <formula>NOT(ISERROR(SEARCH("S",AO6)))</formula>
    </cfRule>
    <cfRule type="containsText" dxfId="80" priority="94" stopIfTrue="1" operator="containsText" text="F">
      <formula>NOT(ISERROR(SEARCH("F",AO6)))</formula>
    </cfRule>
  </conditionalFormatting>
  <conditionalFormatting sqref="DI6:DT206 FD6:FD206 AO6:DG206">
    <cfRule type="containsText" dxfId="79" priority="90" stopIfTrue="1" operator="containsText" text="NA">
      <formula>NOT(ISERROR(SEARCH("NA",AO6)))</formula>
    </cfRule>
  </conditionalFormatting>
  <conditionalFormatting sqref="DI6:DT206 FD6:FD206 AO6:DG206">
    <cfRule type="containsText" dxfId="78" priority="88" stopIfTrue="1" operator="containsText" text="NA">
      <formula>NOT(ISERROR(SEARCH("NA",AO6)))</formula>
    </cfRule>
    <cfRule type="containsText" dxfId="77" priority="89" stopIfTrue="1" operator="containsText" text="ML">
      <formula>NOT(ISERROR(SEARCH("ML",AO6)))</formula>
    </cfRule>
  </conditionalFormatting>
  <conditionalFormatting sqref="DI6:DT206 FD6:FD206 AO6:DG206">
    <cfRule type="containsText" dxfId="76" priority="86" stopIfTrue="1" operator="containsText" text="vuqRrh.kZ">
      <formula>NOT(ISERROR(SEARCH("vuqRrh.kZ",AO6)))</formula>
    </cfRule>
    <cfRule type="containsText" dxfId="75" priority="87" stopIfTrue="1" operator="containsText" text="lk- mRrh.kZ">
      <formula>NOT(ISERROR(SEARCH("lk- mRrh.kZ",AO6)))</formula>
    </cfRule>
  </conditionalFormatting>
  <conditionalFormatting sqref="DI6:DT206 FD6:FD206 AO6:DG206">
    <cfRule type="containsText" dxfId="74" priority="85" stopIfTrue="1" operator="containsText" text="iwjd">
      <formula>NOT(ISERROR(SEARCH("iwjd",AO6)))</formula>
    </cfRule>
  </conditionalFormatting>
  <conditionalFormatting sqref="J5:L5 Y5:AA5 AO5:AQ5 BG5:BI5 BY5:CA5 CQ5:CS5">
    <cfRule type="cellIs" dxfId="73" priority="83" stopIfTrue="1" operator="equal">
      <formula>0</formula>
    </cfRule>
  </conditionalFormatting>
  <conditionalFormatting sqref="FD6:FD206">
    <cfRule type="cellIs" dxfId="72" priority="8" operator="equal">
      <formula>"Promoted to Class 12th"</formula>
    </cfRule>
    <cfRule type="containsText" dxfId="71" priority="79" stopIfTrue="1" operator="containsText" text="iwjd">
      <formula>NOT(ISERROR(SEARCH("iwjd",FD6)))</formula>
    </cfRule>
    <cfRule type="containsText" dxfId="70" priority="80" stopIfTrue="1" operator="containsText" text="vuRrh.kZ">
      <formula>NOT(ISERROR(SEARCH("vuRrh.kZ",FD6)))</formula>
    </cfRule>
    <cfRule type="containsText" dxfId="69" priority="81" stopIfTrue="1" operator="containsText" text="mRrh.kZ">
      <formula>NOT(ISERROR(SEARCH("mRrh.kZ",FD6)))</formula>
    </cfRule>
  </conditionalFormatting>
  <conditionalFormatting sqref="FD6:FD206">
    <cfRule type="containsText" dxfId="68" priority="78" stopIfTrue="1" operator="containsText" text="iu% ijh{kk">
      <formula>NOT(ISERROR(SEARCH("iu% ijh{kk",FD6)))</formula>
    </cfRule>
  </conditionalFormatting>
  <conditionalFormatting sqref="FD6:FD206">
    <cfRule type="containsText" dxfId="67" priority="77" stopIfTrue="1" operator="containsText" text="iqu% ijh{kk">
      <formula>NOT(ISERROR(SEARCH("iqu% ijh{kk",FD6)))</formula>
    </cfRule>
  </conditionalFormatting>
  <conditionalFormatting sqref="DY6:EY206">
    <cfRule type="containsText" dxfId="66" priority="74" stopIfTrue="1" operator="containsText" text="S">
      <formula>NOT(ISERROR(SEARCH("S",DY6)))</formula>
    </cfRule>
  </conditionalFormatting>
  <conditionalFormatting sqref="R5 AG5:AH5 AY5 BQ5:BR5 CI5 DA5:DB5">
    <cfRule type="cellIs" dxfId="65" priority="75" stopIfTrue="1" operator="between">
      <formula>1</formula>
      <formula>71</formula>
    </cfRule>
  </conditionalFormatting>
  <conditionalFormatting sqref="DY6:EY206">
    <cfRule type="containsText" dxfId="64" priority="72" stopIfTrue="1" operator="containsText" text="S">
      <formula>NOT(ISERROR(SEARCH("S",DY6)))</formula>
    </cfRule>
    <cfRule type="containsText" dxfId="63" priority="73" stopIfTrue="1" operator="containsText" text="G">
      <formula>NOT(ISERROR(SEARCH("G",DY6)))</formula>
    </cfRule>
  </conditionalFormatting>
  <conditionalFormatting sqref="EL6:EL206 EF6:EG206 EQ6:EY206">
    <cfRule type="containsText" dxfId="62" priority="70" stopIfTrue="1" operator="containsText" text="AB">
      <formula>NOT(ISERROR(SEARCH("AB",EF6)))</formula>
    </cfRule>
  </conditionalFormatting>
  <conditionalFormatting sqref="EL6:EL206 EF6:EG206 EQ6:EY206">
    <cfRule type="containsText" dxfId="61" priority="69" stopIfTrue="1" operator="containsText" text="F">
      <formula>NOT(ISERROR(SEARCH("F",EF6)))</formula>
    </cfRule>
  </conditionalFormatting>
  <conditionalFormatting sqref="FH6:FH206">
    <cfRule type="cellIs" dxfId="60" priority="3" stopIfTrue="1" operator="lessThan">
      <formula>4</formula>
    </cfRule>
    <cfRule type="cellIs" dxfId="59" priority="65" operator="greaterThan">
      <formula>0</formula>
    </cfRule>
  </conditionalFormatting>
  <conditionalFormatting sqref="A211:A212 B211:C211">
    <cfRule type="cellIs" dxfId="58" priority="60" stopIfTrue="1" operator="equal">
      <formula>0</formula>
    </cfRule>
  </conditionalFormatting>
  <conditionalFormatting sqref="A211:A212 B211:C211">
    <cfRule type="containsText" dxfId="57" priority="59" stopIfTrue="1" operator="containsText" text="ml">
      <formula>NOT(ISERROR(SEARCH("ml",A211)))</formula>
    </cfRule>
  </conditionalFormatting>
  <conditionalFormatting sqref="FA209">
    <cfRule type="containsText" dxfId="56" priority="9" operator="containsText" text="jk">
      <formula>NOT(ISERROR(SEARCH("jk",FA209)))</formula>
    </cfRule>
    <cfRule type="containsText" dxfId="55" priority="10" operator="containsText" text="fo">
      <formula>NOT(ISERROR(SEARCH("fo",FA209)))</formula>
    </cfRule>
    <cfRule type="containsText" dxfId="54" priority="11" operator="containsText" text="f'k">
      <formula>NOT(ISERROR(SEARCH("f'k",FA209)))</formula>
    </cfRule>
  </conditionalFormatting>
  <conditionalFormatting sqref="EC6:EC206">
    <cfRule type="containsText" dxfId="53" priority="76" stopIfTrue="1" operator="containsText" text="D">
      <formula>NOT(ISERROR(SEARCH("D",EC6)))</formula>
    </cfRule>
  </conditionalFormatting>
  <conditionalFormatting sqref="EH6:EH206">
    <cfRule type="cellIs" dxfId="52" priority="7" stopIfTrue="1" operator="equal">
      <formula>"D"</formula>
    </cfRule>
  </conditionalFormatting>
  <conditionalFormatting sqref="EM6:EM206">
    <cfRule type="cellIs" dxfId="51" priority="6" stopIfTrue="1" operator="equal">
      <formula>"D"</formula>
    </cfRule>
  </conditionalFormatting>
  <conditionalFormatting sqref="ER6:ER206">
    <cfRule type="cellIs" dxfId="50" priority="5" stopIfTrue="1" operator="equal">
      <formula>"D"</formula>
    </cfRule>
  </conditionalFormatting>
  <conditionalFormatting sqref="EW6:EW206">
    <cfRule type="cellIs" dxfId="49" priority="4" operator="equal">
      <formula>"D"</formula>
    </cfRule>
  </conditionalFormatting>
  <dataValidations count="1">
    <dataValidation type="whole" operator="lessThanOrEqual" allowBlank="1" showInputMessage="1" showErrorMessage="1" sqref="EY5">
      <formula1>EX5</formula1>
    </dataValidation>
  </dataValidations>
  <hyperlinks>
    <hyperlink ref="F2" location="'statement of marks'!H119" display="GO TO THE LAST ROW"/>
    <hyperlink ref="E223" location="'statement of marks'!H119" display="GO TO THE LAST ROW"/>
    <hyperlink ref="E223:H223" location="'Statement of Marks'!H1" display="GO TO THE FIRST ROW"/>
  </hyperlinks>
  <pageMargins left="0.35" right="0.25" top="0.25" bottom="0.25" header="0.3" footer="0.3"/>
  <pageSetup paperSize="5" scale="55" fitToHeight="6"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P47"/>
  <sheetViews>
    <sheetView workbookViewId="0">
      <selection activeCell="F16" sqref="F16"/>
    </sheetView>
  </sheetViews>
  <sheetFormatPr defaultColWidth="0" defaultRowHeight="14.5" zeroHeight="1"/>
  <cols>
    <col min="1" max="1" width="16" style="128" customWidth="1"/>
    <col min="2" max="2" width="16.1796875" style="129" customWidth="1"/>
    <col min="3" max="3" width="8.54296875" style="128" customWidth="1"/>
    <col min="4" max="4" width="7.7265625" style="128" customWidth="1"/>
    <col min="5" max="5" width="8.7265625" style="128" customWidth="1"/>
    <col min="6" max="9" width="6.7265625" style="128" customWidth="1"/>
    <col min="10" max="10" width="9.7265625" style="128" customWidth="1"/>
    <col min="11" max="13" width="6.7265625" style="128" customWidth="1"/>
    <col min="14" max="14" width="7" style="128" customWidth="1"/>
    <col min="15" max="15" width="9.54296875" style="128" customWidth="1"/>
    <col min="16" max="16" width="4.26953125" style="128" customWidth="1"/>
    <col min="17" max="16384" width="9.1796875" style="2" hidden="1"/>
  </cols>
  <sheetData>
    <row r="1" spans="1:16" ht="20.5" thickTop="1">
      <c r="A1" s="801" t="str">
        <f>CONCATENATE("School Name :-","  ",'Master sheet'!C8)</f>
        <v>School Name :-  Govt. Sr. Sec. School Inderwara , PALI</v>
      </c>
      <c r="B1" s="802"/>
      <c r="C1" s="802"/>
      <c r="D1" s="802"/>
      <c r="E1" s="802"/>
      <c r="F1" s="802"/>
      <c r="G1" s="802"/>
      <c r="H1" s="802"/>
      <c r="I1" s="802"/>
      <c r="J1" s="802"/>
      <c r="K1" s="802"/>
      <c r="L1" s="802"/>
      <c r="M1" s="802"/>
      <c r="N1" s="802"/>
      <c r="O1" s="803"/>
      <c r="P1" s="125"/>
    </row>
    <row r="2" spans="1:16" ht="20.5">
      <c r="A2" s="804" t="s">
        <v>223</v>
      </c>
      <c r="B2" s="805"/>
      <c r="C2" s="805"/>
      <c r="D2" s="805"/>
      <c r="E2" s="805"/>
      <c r="F2" s="808" t="str">
        <f>'Marks Entry'!G2</f>
        <v>11'A'</v>
      </c>
      <c r="G2" s="809"/>
      <c r="H2" s="809"/>
      <c r="I2" s="809"/>
      <c r="J2" s="809"/>
      <c r="K2" s="808" t="str">
        <f>'Marks Entry'!F2</f>
        <v>2019-20</v>
      </c>
      <c r="L2" s="809"/>
      <c r="M2" s="810"/>
      <c r="N2" s="806"/>
      <c r="O2" s="807"/>
      <c r="P2" s="126"/>
    </row>
    <row r="3" spans="1:16" ht="20.5">
      <c r="A3" s="804"/>
      <c r="B3" s="805"/>
      <c r="C3" s="805"/>
      <c r="D3" s="805"/>
      <c r="E3" s="805"/>
      <c r="F3" s="811"/>
      <c r="G3" s="812"/>
      <c r="H3" s="812"/>
      <c r="I3" s="812"/>
      <c r="J3" s="812"/>
      <c r="K3" s="811"/>
      <c r="L3" s="812"/>
      <c r="M3" s="813"/>
      <c r="N3" s="806"/>
      <c r="O3" s="807"/>
      <c r="P3" s="126"/>
    </row>
    <row r="4" spans="1:16" ht="36">
      <c r="A4" s="94" t="s">
        <v>224</v>
      </c>
      <c r="B4" s="95" t="s">
        <v>225</v>
      </c>
      <c r="C4" s="96" t="s">
        <v>226</v>
      </c>
      <c r="D4" s="97" t="s">
        <v>227</v>
      </c>
      <c r="E4" s="97" t="s">
        <v>203</v>
      </c>
      <c r="F4" s="97" t="s">
        <v>228</v>
      </c>
      <c r="G4" s="97" t="s">
        <v>229</v>
      </c>
      <c r="H4" s="97" t="s">
        <v>230</v>
      </c>
      <c r="I4" s="97" t="s">
        <v>231</v>
      </c>
      <c r="J4" s="98" t="s">
        <v>232</v>
      </c>
      <c r="K4" s="99" t="s">
        <v>218</v>
      </c>
      <c r="L4" s="99" t="s">
        <v>18</v>
      </c>
      <c r="M4" s="98" t="s">
        <v>220</v>
      </c>
      <c r="N4" s="98" t="s">
        <v>221</v>
      </c>
      <c r="O4" s="100" t="s">
        <v>63</v>
      </c>
      <c r="P4" s="126"/>
    </row>
    <row r="5" spans="1:16" ht="15.5">
      <c r="A5" s="130" t="str">
        <f>'Statement of Marks'!J209</f>
        <v>mlr</v>
      </c>
      <c r="B5" s="130" t="str">
        <f>'Statement of Marks'!J208</f>
        <v>Com. Hindi</v>
      </c>
      <c r="C5" s="131">
        <f>'Statement of Marks'!J210</f>
        <v>57</v>
      </c>
      <c r="D5" s="132">
        <f>'Statement of Marks'!J216</f>
        <v>57</v>
      </c>
      <c r="E5" s="260">
        <f>'Statement of Marks'!J218</f>
        <v>1</v>
      </c>
      <c r="F5" s="133">
        <f>'Statement of Marks'!J211</f>
        <v>1</v>
      </c>
      <c r="G5" s="133">
        <f>'Statement of Marks'!J212</f>
        <v>56</v>
      </c>
      <c r="H5" s="133">
        <f>'Statement of Marks'!J213</f>
        <v>0</v>
      </c>
      <c r="I5" s="133">
        <f>'Statement of Marks'!J214</f>
        <v>0</v>
      </c>
      <c r="J5" s="133">
        <f>'Statement of Marks'!J215</f>
        <v>0</v>
      </c>
      <c r="K5" s="261">
        <f>'Statement of Marks'!J217</f>
        <v>0</v>
      </c>
      <c r="L5" s="261">
        <f>'Statement of Marks'!J220</f>
        <v>0</v>
      </c>
      <c r="M5" s="261">
        <f>'Statement of Marks'!J221</f>
        <v>0</v>
      </c>
      <c r="N5" s="262">
        <f>'Statement of Marks'!J219</f>
        <v>0</v>
      </c>
      <c r="O5" s="133">
        <f>IF(OR(A5="",B5="",C5=""),"",D5+K5++L5+M5+N5)</f>
        <v>57</v>
      </c>
      <c r="P5" s="127"/>
    </row>
    <row r="6" spans="1:16" ht="15.5">
      <c r="A6" s="130" t="str">
        <f>'Statement of Marks'!Y209</f>
        <v>mlm</v>
      </c>
      <c r="B6" s="130" t="str">
        <f>'Statement of Marks'!Y208</f>
        <v>Com. English</v>
      </c>
      <c r="C6" s="131">
        <f>'Statement of Marks'!Y210</f>
        <v>57</v>
      </c>
      <c r="D6" s="132">
        <f>'Statement of Marks'!Y216</f>
        <v>57</v>
      </c>
      <c r="E6" s="260">
        <f>'Statement of Marks'!Y218</f>
        <v>1</v>
      </c>
      <c r="F6" s="133">
        <f>'Statement of Marks'!Y211</f>
        <v>0</v>
      </c>
      <c r="G6" s="133">
        <f>'Statement of Marks'!Y212</f>
        <v>0</v>
      </c>
      <c r="H6" s="133">
        <f>'Statement of Marks'!Y213</f>
        <v>46</v>
      </c>
      <c r="I6" s="133">
        <f>'Statement of Marks'!Y214</f>
        <v>11</v>
      </c>
      <c r="J6" s="133">
        <f>'Statement of Marks'!Y215</f>
        <v>0</v>
      </c>
      <c r="K6" s="261">
        <f>'Statement of Marks'!Y217</f>
        <v>0</v>
      </c>
      <c r="L6" s="261">
        <f>'Statement of Marks'!Y220</f>
        <v>0</v>
      </c>
      <c r="M6" s="261">
        <f>'Statement of Marks'!Y221</f>
        <v>0</v>
      </c>
      <c r="N6" s="262">
        <f>'Statement of Marks'!Y219</f>
        <v>0</v>
      </c>
      <c r="O6" s="133">
        <f t="shared" ref="O6:O18" si="0">IF(OR(A6="",B6="",C6=""),"",D6+K6++L6+M6+N6)</f>
        <v>57</v>
      </c>
      <c r="P6" s="127"/>
    </row>
    <row r="7" spans="1:16" ht="15.5">
      <c r="A7" s="263" t="str">
        <f>'Statement of Marks'!AQ209</f>
        <v>ks</v>
      </c>
      <c r="B7" s="134" t="str">
        <f>'Statement of Marks'!AQ208</f>
        <v>GEOGRAPHY</v>
      </c>
      <c r="C7" s="131">
        <f>'Statement of Marks'!AQ210</f>
        <v>57</v>
      </c>
      <c r="D7" s="132">
        <f>'Statement of Marks'!AQ216</f>
        <v>57</v>
      </c>
      <c r="E7" s="260">
        <f>'Statement of Marks'!AQ218</f>
        <v>1</v>
      </c>
      <c r="F7" s="133">
        <f>'Statement of Marks'!AQ211</f>
        <v>0</v>
      </c>
      <c r="G7" s="133">
        <f>'Statement of Marks'!AQ212</f>
        <v>57</v>
      </c>
      <c r="H7" s="133">
        <f>'Statement of Marks'!AQ213</f>
        <v>0</v>
      </c>
      <c r="I7" s="133">
        <f>'Statement of Marks'!AQ214</f>
        <v>0</v>
      </c>
      <c r="J7" s="133">
        <f>'Statement of Marks'!AQ215</f>
        <v>0</v>
      </c>
      <c r="K7" s="133">
        <f>'Statement of Marks'!BI217</f>
        <v>0</v>
      </c>
      <c r="L7" s="261">
        <f>'Statement of Marks'!BI220</f>
        <v>0</v>
      </c>
      <c r="M7" s="261">
        <f>'Statement of Marks'!AQ221</f>
        <v>0</v>
      </c>
      <c r="N7" s="262">
        <f>'Statement of Marks'!AQ219</f>
        <v>0</v>
      </c>
      <c r="O7" s="133">
        <f t="shared" si="0"/>
        <v>57</v>
      </c>
      <c r="P7" s="127"/>
    </row>
    <row r="8" spans="1:16" ht="15.5">
      <c r="A8" s="263" t="str">
        <f>'Statement of Marks'!AT209</f>
        <v/>
      </c>
      <c r="B8" s="134" t="str">
        <f>'Statement of Marks'!AT208</f>
        <v/>
      </c>
      <c r="C8" s="131">
        <f>'Statement of Marks'!AT210</f>
        <v>0</v>
      </c>
      <c r="D8" s="132">
        <f>'Statement of Marks'!AT216</f>
        <v>0</v>
      </c>
      <c r="E8" s="260">
        <f>'Statement of Marks'!AT218</f>
        <v>0</v>
      </c>
      <c r="F8" s="133">
        <f>'Statement of Marks'!AT211</f>
        <v>0</v>
      </c>
      <c r="G8" s="133">
        <f>'Statement of Marks'!AT212</f>
        <v>0</v>
      </c>
      <c r="H8" s="133">
        <f>'Statement of Marks'!AT213</f>
        <v>0</v>
      </c>
      <c r="I8" s="133">
        <f>'Statement of Marks'!AT214</f>
        <v>0</v>
      </c>
      <c r="J8" s="133">
        <f>'Statement of Marks'!AT215</f>
        <v>0</v>
      </c>
      <c r="K8" s="133">
        <f>'Statement of Marks'!AT217</f>
        <v>0</v>
      </c>
      <c r="L8" s="261">
        <f>'Statement of Marks'!AT220</f>
        <v>0</v>
      </c>
      <c r="M8" s="261">
        <f>'Statement of Marks'!AT221</f>
        <v>0</v>
      </c>
      <c r="N8" s="262">
        <f>'Statement of Marks'!AT219</f>
        <v>0</v>
      </c>
      <c r="O8" s="133" t="str">
        <f t="shared" si="0"/>
        <v/>
      </c>
      <c r="P8" s="127"/>
    </row>
    <row r="9" spans="1:16" ht="15.5">
      <c r="A9" s="263" t="str">
        <f>'Statement of Marks'!AW209</f>
        <v/>
      </c>
      <c r="B9" s="134" t="str">
        <f>'Statement of Marks'!AW208</f>
        <v/>
      </c>
      <c r="C9" s="131">
        <f>'Statement of Marks'!AW210</f>
        <v>0</v>
      </c>
      <c r="D9" s="132">
        <f>'Statement of Marks'!AW216</f>
        <v>0</v>
      </c>
      <c r="E9" s="260">
        <f>'Statement of Marks'!AW218</f>
        <v>0</v>
      </c>
      <c r="F9" s="133">
        <f>'Statement of Marks'!AW211</f>
        <v>0</v>
      </c>
      <c r="G9" s="133">
        <f>'Statement of Marks'!AW212</f>
        <v>0</v>
      </c>
      <c r="H9" s="133">
        <f>'Statement of Marks'!AW213</f>
        <v>0</v>
      </c>
      <c r="I9" s="133">
        <f>'Statement of Marks'!AW214</f>
        <v>0</v>
      </c>
      <c r="J9" s="133">
        <f>'Statement of Marks'!AW215</f>
        <v>0</v>
      </c>
      <c r="K9" s="133">
        <f>'Statement of Marks'!AW217</f>
        <v>0</v>
      </c>
      <c r="L9" s="261">
        <f>'Statement of Marks'!AW220</f>
        <v>0</v>
      </c>
      <c r="M9" s="261">
        <f>'Statement of Marks'!AW221</f>
        <v>0</v>
      </c>
      <c r="N9" s="262">
        <f>'Statement of Marks'!AW219</f>
        <v>0</v>
      </c>
      <c r="O9" s="133" t="str">
        <f t="shared" si="0"/>
        <v/>
      </c>
      <c r="P9" s="127"/>
    </row>
    <row r="10" spans="1:16" ht="15.5">
      <c r="A10" s="263" t="str">
        <f>'Statement of Marks'!BI209</f>
        <v>hl</v>
      </c>
      <c r="B10" s="134" t="str">
        <f>'Statement of Marks'!BI208</f>
        <v>POLITICAL SCIENCE</v>
      </c>
      <c r="C10" s="131">
        <f>'Statement of Marks'!BI210</f>
        <v>0</v>
      </c>
      <c r="D10" s="132">
        <f>'Statement of Marks'!BI216</f>
        <v>0</v>
      </c>
      <c r="E10" s="260">
        <f>'Statement of Marks'!BI218</f>
        <v>0</v>
      </c>
      <c r="F10" s="133">
        <f>'Statement of Marks'!BI211</f>
        <v>0</v>
      </c>
      <c r="G10" s="133">
        <f>'Statement of Marks'!BI212</f>
        <v>0</v>
      </c>
      <c r="H10" s="133">
        <f>'Statement of Marks'!BI213</f>
        <v>0</v>
      </c>
      <c r="I10" s="133">
        <f>'Statement of Marks'!BI214</f>
        <v>0</v>
      </c>
      <c r="J10" s="133">
        <f>'Statement of Marks'!BI215</f>
        <v>0</v>
      </c>
      <c r="K10" s="133">
        <f>'Statement of Marks'!BI217</f>
        <v>0</v>
      </c>
      <c r="L10" s="261">
        <f>'Statement of Marks'!BI220</f>
        <v>0</v>
      </c>
      <c r="M10" s="261">
        <f>'Statement of Marks'!BI221</f>
        <v>0</v>
      </c>
      <c r="N10" s="262">
        <f>'Statement of Marks'!BI219</f>
        <v>0</v>
      </c>
      <c r="O10" s="133">
        <f t="shared" si="0"/>
        <v>0</v>
      </c>
      <c r="P10" s="127"/>
    </row>
    <row r="11" spans="1:16" ht="15.5">
      <c r="A11" s="263" t="str">
        <f>'Statement of Marks'!BL209</f>
        <v>bs</v>
      </c>
      <c r="B11" s="134" t="str">
        <f>'Statement of Marks'!BL208</f>
        <v>HINDI LITERATURE</v>
      </c>
      <c r="C11" s="131">
        <f>'Statement of Marks'!BL210</f>
        <v>57</v>
      </c>
      <c r="D11" s="132">
        <f>'Statement of Marks'!BL216</f>
        <v>57</v>
      </c>
      <c r="E11" s="260">
        <f>'Statement of Marks'!BL218</f>
        <v>1</v>
      </c>
      <c r="F11" s="133">
        <f>'Statement of Marks'!BL211</f>
        <v>0</v>
      </c>
      <c r="G11" s="133">
        <f>'Statement of Marks'!BL212</f>
        <v>0</v>
      </c>
      <c r="H11" s="133">
        <f>'Statement of Marks'!BL213</f>
        <v>57</v>
      </c>
      <c r="I11" s="133">
        <f>'Statement of Marks'!BL214</f>
        <v>0</v>
      </c>
      <c r="J11" s="133">
        <f>'Statement of Marks'!BL215</f>
        <v>0</v>
      </c>
      <c r="K11" s="133">
        <f>'Statement of Marks'!BL217</f>
        <v>0</v>
      </c>
      <c r="L11" s="261">
        <f>'Statement of Marks'!BL220</f>
        <v>0</v>
      </c>
      <c r="M11" s="261">
        <f>'Statement of Marks'!BL221</f>
        <v>0</v>
      </c>
      <c r="N11" s="262">
        <f>'Statement of Marks'!BL219</f>
        <v>0</v>
      </c>
      <c r="O11" s="133">
        <f t="shared" si="0"/>
        <v>57</v>
      </c>
      <c r="P11" s="127"/>
    </row>
    <row r="12" spans="1:16" ht="15.5">
      <c r="A12" s="263" t="str">
        <f>'Statement of Marks'!BO209</f>
        <v/>
      </c>
      <c r="B12" s="134" t="str">
        <f>'Statement of Marks'!BO208</f>
        <v/>
      </c>
      <c r="C12" s="131">
        <f>'Statement of Marks'!BO210</f>
        <v>0</v>
      </c>
      <c r="D12" s="132">
        <f>'Statement of Marks'!BO216</f>
        <v>0</v>
      </c>
      <c r="E12" s="260">
        <f>'Statement of Marks'!BO218</f>
        <v>0</v>
      </c>
      <c r="F12" s="133">
        <f>'Statement of Marks'!BO211</f>
        <v>0</v>
      </c>
      <c r="G12" s="133">
        <f>'Statement of Marks'!BO212</f>
        <v>0</v>
      </c>
      <c r="H12" s="133">
        <f>'Statement of Marks'!BO213</f>
        <v>0</v>
      </c>
      <c r="I12" s="133">
        <f>'Statement of Marks'!BO214</f>
        <v>0</v>
      </c>
      <c r="J12" s="133">
        <f>'Statement of Marks'!BO215</f>
        <v>0</v>
      </c>
      <c r="K12" s="133">
        <f>'Statement of Marks'!BO217</f>
        <v>0</v>
      </c>
      <c r="L12" s="261">
        <f>'Statement of Marks'!BO220</f>
        <v>0</v>
      </c>
      <c r="M12" s="261">
        <f>'Statement of Marks'!BO221</f>
        <v>0</v>
      </c>
      <c r="N12" s="262">
        <f>'Statement of Marks'!BO219</f>
        <v>0</v>
      </c>
      <c r="O12" s="133" t="str">
        <f t="shared" si="0"/>
        <v/>
      </c>
      <c r="P12" s="127"/>
    </row>
    <row r="13" spans="1:16" ht="15.5">
      <c r="A13" s="264" t="str">
        <f>'Statement of Marks'!CA209</f>
        <v>sks</v>
      </c>
      <c r="B13" s="134" t="str">
        <f>'Statement of Marks'!CA208</f>
        <v>ECONOMICS</v>
      </c>
      <c r="C13" s="131">
        <f>'Statement of Marks'!CA210</f>
        <v>0</v>
      </c>
      <c r="D13" s="132">
        <f>'Statement of Marks'!CA216</f>
        <v>0</v>
      </c>
      <c r="E13" s="260">
        <f>'Statement of Marks'!CA218</f>
        <v>0</v>
      </c>
      <c r="F13" s="133">
        <f>'Statement of Marks'!CA211</f>
        <v>0</v>
      </c>
      <c r="G13" s="133">
        <f>'Statement of Marks'!CA212</f>
        <v>0</v>
      </c>
      <c r="H13" s="133">
        <f>'Statement of Marks'!CA213</f>
        <v>0</v>
      </c>
      <c r="I13" s="133">
        <f>'Statement of Marks'!CA214</f>
        <v>0</v>
      </c>
      <c r="J13" s="133">
        <f>'Statement of Marks'!CA215</f>
        <v>0</v>
      </c>
      <c r="K13" s="133">
        <f>'Statement of Marks'!CA217</f>
        <v>0</v>
      </c>
      <c r="L13" s="261">
        <f>'Statement of Marks'!CA220</f>
        <v>0</v>
      </c>
      <c r="M13" s="261">
        <f>'Statement of Marks'!CA221</f>
        <v>0</v>
      </c>
      <c r="N13" s="262">
        <f>'Statement of Marks'!CA219</f>
        <v>0</v>
      </c>
      <c r="O13" s="133">
        <f t="shared" si="0"/>
        <v>0</v>
      </c>
      <c r="P13" s="127"/>
    </row>
    <row r="14" spans="1:16" ht="15.5">
      <c r="A14" s="264" t="str">
        <f>'Statement of Marks'!CD209</f>
        <v>as</v>
      </c>
      <c r="B14" s="134" t="str">
        <f>'Statement of Marks'!CD208</f>
        <v>HISTORY</v>
      </c>
      <c r="C14" s="131">
        <f>'Statement of Marks'!CD210</f>
        <v>0</v>
      </c>
      <c r="D14" s="132">
        <f>'Statement of Marks'!CD216</f>
        <v>0</v>
      </c>
      <c r="E14" s="260">
        <f>'Statement of Marks'!CD218</f>
        <v>0</v>
      </c>
      <c r="F14" s="133">
        <f>'Statement of Marks'!CD211</f>
        <v>0</v>
      </c>
      <c r="G14" s="133">
        <f>'Statement of Marks'!CD212</f>
        <v>0</v>
      </c>
      <c r="H14" s="133">
        <f>'Statement of Marks'!CD213</f>
        <v>0</v>
      </c>
      <c r="I14" s="133">
        <f>'Statement of Marks'!CD214</f>
        <v>0</v>
      </c>
      <c r="J14" s="133">
        <f>'Statement of Marks'!CD215</f>
        <v>0</v>
      </c>
      <c r="K14" s="133">
        <f>'Statement of Marks'!CD217</f>
        <v>0</v>
      </c>
      <c r="L14" s="261">
        <f>'Statement of Marks'!CD220</f>
        <v>0</v>
      </c>
      <c r="M14" s="261">
        <f>'Statement of Marks'!CD221</f>
        <v>0</v>
      </c>
      <c r="N14" s="262">
        <f>'Statement of Marks'!CD219</f>
        <v>0</v>
      </c>
      <c r="O14" s="133">
        <f t="shared" si="0"/>
        <v>0</v>
      </c>
      <c r="P14" s="127"/>
    </row>
    <row r="15" spans="1:16" ht="36">
      <c r="A15" s="264" t="str">
        <f>'Statement of Marks'!CG209</f>
        <v>sk</v>
      </c>
      <c r="B15" s="134" t="str">
        <f>'Statement of Marks'!CG208</f>
        <v>INFORMATION TECHNOLOGY AND PROCESSING 1</v>
      </c>
      <c r="C15" s="131">
        <f>'Statement of Marks'!CG210</f>
        <v>57</v>
      </c>
      <c r="D15" s="132">
        <f>'Statement of Marks'!CG216</f>
        <v>57</v>
      </c>
      <c r="E15" s="260">
        <f>'Statement of Marks'!CG218</f>
        <v>1</v>
      </c>
      <c r="F15" s="133">
        <f>'Statement of Marks'!CG211</f>
        <v>57</v>
      </c>
      <c r="G15" s="133">
        <f>'Statement of Marks'!CG212</f>
        <v>0</v>
      </c>
      <c r="H15" s="133">
        <f>'Statement of Marks'!CG213</f>
        <v>0</v>
      </c>
      <c r="I15" s="133">
        <f>'Statement of Marks'!CG214</f>
        <v>0</v>
      </c>
      <c r="J15" s="133">
        <f>'Statement of Marks'!CG215</f>
        <v>0</v>
      </c>
      <c r="K15" s="133">
        <f>'Statement of Marks'!CG217</f>
        <v>0</v>
      </c>
      <c r="L15" s="261">
        <f>'Statement of Marks'!CG220</f>
        <v>0</v>
      </c>
      <c r="M15" s="261">
        <f>'Statement of Marks'!CG221</f>
        <v>0</v>
      </c>
      <c r="N15" s="262">
        <f>'Statement of Marks'!CG219</f>
        <v>0</v>
      </c>
      <c r="O15" s="133">
        <f t="shared" si="0"/>
        <v>57</v>
      </c>
      <c r="P15" s="127"/>
    </row>
    <row r="16" spans="1:16" ht="15.5">
      <c r="A16" s="264" t="str">
        <f>'Statement of Marks'!CS209</f>
        <v/>
      </c>
      <c r="B16" s="134" t="str">
        <f>'Statement of Marks'!CS208</f>
        <v/>
      </c>
      <c r="C16" s="131">
        <f>'Statement of Marks'!CS210</f>
        <v>0</v>
      </c>
      <c r="D16" s="132">
        <f>'Statement of Marks'!CS216</f>
        <v>0</v>
      </c>
      <c r="E16" s="260">
        <f>'Statement of Marks'!CS218</f>
        <v>0</v>
      </c>
      <c r="F16" s="133">
        <f>'Statement of Marks'!CS211</f>
        <v>0</v>
      </c>
      <c r="G16" s="133">
        <f>'Statement of Marks'!CS212</f>
        <v>0</v>
      </c>
      <c r="H16" s="133">
        <f>'Statement of Marks'!CS213</f>
        <v>0</v>
      </c>
      <c r="I16" s="133">
        <f>'Statement of Marks'!CS214</f>
        <v>0</v>
      </c>
      <c r="J16" s="133">
        <f>'Statement of Marks'!CS215</f>
        <v>0</v>
      </c>
      <c r="K16" s="133">
        <f>'Statement of Marks'!CS217</f>
        <v>0</v>
      </c>
      <c r="L16" s="261">
        <f>'Statement of Marks'!CS220</f>
        <v>0</v>
      </c>
      <c r="M16" s="261">
        <f>'Statement of Marks'!CS221</f>
        <v>0</v>
      </c>
      <c r="N16" s="262">
        <f>'Statement of Marks'!CS219</f>
        <v>0</v>
      </c>
      <c r="O16" s="133" t="str">
        <f t="shared" si="0"/>
        <v/>
      </c>
      <c r="P16" s="127"/>
    </row>
    <row r="17" spans="1:16" ht="15.5">
      <c r="A17" s="264" t="str">
        <f>'Statement of Marks'!CV209</f>
        <v/>
      </c>
      <c r="B17" s="134" t="str">
        <f>'Statement of Marks'!CV208</f>
        <v/>
      </c>
      <c r="C17" s="131">
        <f>'Statement of Marks'!CV216</f>
        <v>0</v>
      </c>
      <c r="D17" s="132">
        <f>'Statement of Marks'!CV216</f>
        <v>0</v>
      </c>
      <c r="E17" s="260">
        <f>'Statement of Marks'!CV218</f>
        <v>0</v>
      </c>
      <c r="F17" s="133">
        <f>'Statement of Marks'!CV211</f>
        <v>0</v>
      </c>
      <c r="G17" s="133">
        <f>'Statement of Marks'!CV212</f>
        <v>0</v>
      </c>
      <c r="H17" s="133">
        <f>'Statement of Marks'!CV213</f>
        <v>0</v>
      </c>
      <c r="I17" s="133">
        <f>'Statement of Marks'!CV214</f>
        <v>0</v>
      </c>
      <c r="J17" s="133">
        <f>'Statement of Marks'!CV215</f>
        <v>0</v>
      </c>
      <c r="K17" s="133">
        <f>'Statement of Marks'!CV217</f>
        <v>0</v>
      </c>
      <c r="L17" s="261">
        <f>'Statement of Marks'!CV220</f>
        <v>0</v>
      </c>
      <c r="M17" s="261">
        <f>'Statement of Marks'!CV221</f>
        <v>0</v>
      </c>
      <c r="N17" s="262">
        <f>'Statement of Marks'!CV219</f>
        <v>0</v>
      </c>
      <c r="O17" s="133" t="str">
        <f t="shared" si="0"/>
        <v/>
      </c>
      <c r="P17" s="127"/>
    </row>
    <row r="18" spans="1:16" ht="15.5">
      <c r="A18" s="264" t="str">
        <f>'Statement of Marks'!CY209</f>
        <v/>
      </c>
      <c r="B18" s="134" t="str">
        <f>'Statement of Marks'!CY208</f>
        <v/>
      </c>
      <c r="C18" s="131">
        <f>'Statement of Marks'!CY210</f>
        <v>0</v>
      </c>
      <c r="D18" s="132">
        <f>'Statement of Marks'!CY216</f>
        <v>0</v>
      </c>
      <c r="E18" s="260">
        <f>'Statement of Marks'!CY218</f>
        <v>0</v>
      </c>
      <c r="F18" s="133">
        <f>'Statement of Marks'!CY211</f>
        <v>0</v>
      </c>
      <c r="G18" s="133">
        <f>'Statement of Marks'!CY212</f>
        <v>0</v>
      </c>
      <c r="H18" s="133">
        <f>'Statement of Marks'!CY213</f>
        <v>0</v>
      </c>
      <c r="I18" s="133">
        <f>'Statement of Marks'!CY214</f>
        <v>0</v>
      </c>
      <c r="J18" s="133">
        <f>'Statement of Marks'!CY215</f>
        <v>0</v>
      </c>
      <c r="K18" s="133">
        <f>'Statement of Marks'!CY217</f>
        <v>0</v>
      </c>
      <c r="L18" s="261">
        <f>'Statement of Marks'!CY220</f>
        <v>0</v>
      </c>
      <c r="M18" s="261">
        <f>'Statement of Marks'!CY221</f>
        <v>0</v>
      </c>
      <c r="N18" s="262">
        <f>'Statement of Marks'!CY219</f>
        <v>0</v>
      </c>
      <c r="O18" s="133" t="str">
        <f t="shared" si="0"/>
        <v/>
      </c>
      <c r="P18" s="127"/>
    </row>
    <row r="19" spans="1:16" ht="15.5">
      <c r="A19" s="127"/>
      <c r="B19" s="135"/>
      <c r="C19" s="136"/>
      <c r="D19" s="137"/>
      <c r="E19" s="138"/>
      <c r="F19" s="139"/>
      <c r="G19" s="136"/>
      <c r="H19" s="139"/>
      <c r="I19" s="136"/>
      <c r="J19" s="139"/>
      <c r="K19" s="139"/>
      <c r="L19" s="139"/>
      <c r="M19" s="139"/>
      <c r="N19" s="139"/>
      <c r="O19" s="139"/>
      <c r="P19" s="127"/>
    </row>
    <row r="20" spans="1:16" ht="15.5">
      <c r="A20" s="127"/>
      <c r="B20" s="135"/>
      <c r="C20" s="136"/>
      <c r="D20" s="137"/>
      <c r="E20" s="138"/>
      <c r="F20" s="139"/>
      <c r="G20" s="136"/>
      <c r="H20" s="139"/>
      <c r="I20" s="136"/>
      <c r="J20" s="139"/>
      <c r="K20" s="139"/>
      <c r="L20" s="139"/>
      <c r="M20" s="139"/>
      <c r="N20" s="139"/>
      <c r="O20" s="139"/>
      <c r="P20" s="127"/>
    </row>
    <row r="21" spans="1:16">
      <c r="A21" s="815" t="s">
        <v>50</v>
      </c>
      <c r="B21" s="815"/>
      <c r="C21" s="815"/>
      <c r="D21" s="815"/>
      <c r="E21" s="815"/>
      <c r="F21" s="815"/>
      <c r="G21" s="815"/>
      <c r="H21" s="815"/>
      <c r="I21" s="815"/>
      <c r="J21" s="815"/>
      <c r="K21" s="815"/>
      <c r="L21" s="815"/>
      <c r="M21" s="815"/>
      <c r="N21" s="815"/>
      <c r="O21" s="815"/>
      <c r="P21" s="140"/>
    </row>
    <row r="22" spans="1:16">
      <c r="A22" s="815"/>
      <c r="B22" s="815"/>
      <c r="C22" s="815"/>
      <c r="D22" s="815"/>
      <c r="E22" s="815"/>
      <c r="F22" s="815"/>
      <c r="G22" s="815"/>
      <c r="H22" s="815"/>
      <c r="I22" s="815"/>
      <c r="J22" s="815"/>
      <c r="K22" s="815"/>
      <c r="L22" s="815"/>
      <c r="M22" s="815"/>
      <c r="N22" s="815"/>
      <c r="O22" s="815"/>
      <c r="P22" s="141"/>
    </row>
    <row r="23" spans="1:16" ht="16" thickBot="1">
      <c r="A23" s="127"/>
      <c r="B23" s="127"/>
      <c r="C23" s="127"/>
      <c r="D23" s="127"/>
      <c r="E23" s="127"/>
      <c r="F23" s="127"/>
      <c r="G23" s="127"/>
      <c r="H23" s="127"/>
      <c r="I23" s="127"/>
      <c r="J23" s="127"/>
      <c r="K23" s="127"/>
      <c r="L23" s="127"/>
      <c r="M23" s="127"/>
      <c r="N23" s="127"/>
      <c r="O23" s="127"/>
      <c r="P23" s="127"/>
    </row>
    <row r="24" spans="1:16" ht="16.5" thickTop="1" thickBot="1">
      <c r="A24" s="816" t="str">
        <f>CONCATENATE("School Name :-","  ",'Master sheet'!C8)</f>
        <v>School Name :-  Govt. Sr. Sec. School Inderwara , PALI</v>
      </c>
      <c r="B24" s="816"/>
      <c r="C24" s="816"/>
      <c r="D24" s="816"/>
      <c r="E24" s="816"/>
      <c r="F24" s="816"/>
      <c r="G24" s="816"/>
      <c r="H24" s="816"/>
      <c r="I24" s="816"/>
      <c r="J24" s="816"/>
      <c r="K24" s="816"/>
      <c r="L24" s="816"/>
      <c r="M24" s="816"/>
      <c r="N24" s="816"/>
      <c r="O24" s="816"/>
      <c r="P24" s="127"/>
    </row>
    <row r="25" spans="1:16" ht="16.5" thickTop="1" thickBot="1">
      <c r="A25" s="816"/>
      <c r="B25" s="816"/>
      <c r="C25" s="816"/>
      <c r="D25" s="816"/>
      <c r="E25" s="816"/>
      <c r="F25" s="816"/>
      <c r="G25" s="816"/>
      <c r="H25" s="816"/>
      <c r="I25" s="816"/>
      <c r="J25" s="816"/>
      <c r="K25" s="816"/>
      <c r="L25" s="816"/>
      <c r="M25" s="816"/>
      <c r="N25" s="816"/>
      <c r="O25" s="816"/>
      <c r="P25" s="127"/>
    </row>
    <row r="26" spans="1:16" ht="22" thickTop="1" thickBot="1">
      <c r="A26" s="817" t="s">
        <v>233</v>
      </c>
      <c r="B26" s="817"/>
      <c r="C26" s="817"/>
      <c r="D26" s="817"/>
      <c r="E26" s="817"/>
      <c r="F26" s="817"/>
      <c r="G26" s="817" t="s">
        <v>2</v>
      </c>
      <c r="H26" s="817"/>
      <c r="I26" s="818" t="str">
        <f>'Marks Entry'!G2</f>
        <v>11'A'</v>
      </c>
      <c r="J26" s="818"/>
      <c r="K26" s="820" t="s">
        <v>157</v>
      </c>
      <c r="L26" s="821"/>
      <c r="M26" s="822"/>
      <c r="N26" s="818" t="str">
        <f>'Marks Entry'!F2</f>
        <v>2019-20</v>
      </c>
      <c r="O26" s="818"/>
      <c r="P26" s="127"/>
    </row>
    <row r="27" spans="1:16" ht="24" thickTop="1" thickBot="1">
      <c r="A27" s="819" t="s">
        <v>234</v>
      </c>
      <c r="B27" s="819"/>
      <c r="C27" s="142" t="s">
        <v>51</v>
      </c>
      <c r="D27" s="142" t="s">
        <v>52</v>
      </c>
      <c r="E27" s="142" t="s">
        <v>53</v>
      </c>
      <c r="F27" s="142" t="s">
        <v>54</v>
      </c>
      <c r="G27" s="142" t="s">
        <v>55</v>
      </c>
      <c r="H27" s="142" t="s">
        <v>56</v>
      </c>
      <c r="I27" s="142" t="s">
        <v>57</v>
      </c>
      <c r="J27" s="142" t="s">
        <v>58</v>
      </c>
      <c r="K27" s="142" t="s">
        <v>59</v>
      </c>
      <c r="L27" s="142" t="s">
        <v>60</v>
      </c>
      <c r="M27" s="142" t="s">
        <v>61</v>
      </c>
      <c r="N27" s="142" t="s">
        <v>62</v>
      </c>
      <c r="O27" s="143" t="s">
        <v>63</v>
      </c>
      <c r="P27" s="127"/>
    </row>
    <row r="28" spans="1:16" ht="19.5" thickTop="1" thickBot="1">
      <c r="A28" s="814" t="s">
        <v>235</v>
      </c>
      <c r="B28" s="814"/>
      <c r="C28" s="144">
        <f>'Result Aggregate'!BK208</f>
        <v>3</v>
      </c>
      <c r="D28" s="144">
        <f>'Result Aggregate'!BL208</f>
        <v>10</v>
      </c>
      <c r="E28" s="144">
        <f>'Result Aggregate'!BM208</f>
        <v>0</v>
      </c>
      <c r="F28" s="144">
        <f>'Result Aggregate'!BN208</f>
        <v>1</v>
      </c>
      <c r="G28" s="144">
        <f>'Result Aggregate'!BO208</f>
        <v>6</v>
      </c>
      <c r="H28" s="144">
        <f>'Result Aggregate'!BP208</f>
        <v>6</v>
      </c>
      <c r="I28" s="144">
        <f>'Result Aggregate'!BQ208</f>
        <v>19</v>
      </c>
      <c r="J28" s="144">
        <f>'Result Aggregate'!BR208</f>
        <v>12</v>
      </c>
      <c r="K28" s="144">
        <f>'Result Aggregate'!BS208</f>
        <v>0</v>
      </c>
      <c r="L28" s="144">
        <f>'Result Aggregate'!BT208</f>
        <v>0</v>
      </c>
      <c r="M28" s="144">
        <f>'Result Aggregate'!BU208</f>
        <v>0</v>
      </c>
      <c r="N28" s="144">
        <f>'Result Aggregate'!BV208</f>
        <v>0</v>
      </c>
      <c r="O28" s="144">
        <f>'Result Aggregate'!BW208</f>
        <v>57</v>
      </c>
      <c r="P28" s="127"/>
    </row>
    <row r="29" spans="1:16" ht="19.5" thickTop="1" thickBot="1">
      <c r="A29" s="814" t="s">
        <v>236</v>
      </c>
      <c r="B29" s="814"/>
      <c r="C29" s="144">
        <f>'Result Aggregate'!BK209</f>
        <v>0</v>
      </c>
      <c r="D29" s="144">
        <f>'Result Aggregate'!BL209</f>
        <v>0</v>
      </c>
      <c r="E29" s="144">
        <f>'Result Aggregate'!BM209</f>
        <v>0</v>
      </c>
      <c r="F29" s="144">
        <f>'Result Aggregate'!BN209</f>
        <v>0</v>
      </c>
      <c r="G29" s="144">
        <f>'Result Aggregate'!BO209</f>
        <v>0</v>
      </c>
      <c r="H29" s="144">
        <f>'Result Aggregate'!BP209</f>
        <v>0</v>
      </c>
      <c r="I29" s="144">
        <f>'Result Aggregate'!BQ209</f>
        <v>0</v>
      </c>
      <c r="J29" s="144">
        <f>'Result Aggregate'!BR209</f>
        <v>0</v>
      </c>
      <c r="K29" s="144">
        <f>'Result Aggregate'!BS209</f>
        <v>0</v>
      </c>
      <c r="L29" s="144">
        <f>'Result Aggregate'!BT209</f>
        <v>0</v>
      </c>
      <c r="M29" s="144">
        <f>'Result Aggregate'!BU209</f>
        <v>0</v>
      </c>
      <c r="N29" s="144">
        <f>'Result Aggregate'!BV209</f>
        <v>0</v>
      </c>
      <c r="O29" s="144">
        <f>'Result Aggregate'!BW209</f>
        <v>0</v>
      </c>
      <c r="P29" s="127"/>
    </row>
    <row r="30" spans="1:16" ht="19.5" thickTop="1" thickBot="1">
      <c r="A30" s="814" t="s">
        <v>237</v>
      </c>
      <c r="B30" s="814"/>
      <c r="C30" s="144">
        <f>'Result Aggregate'!BK210</f>
        <v>0</v>
      </c>
      <c r="D30" s="144">
        <f>'Result Aggregate'!BL210</f>
        <v>0</v>
      </c>
      <c r="E30" s="144">
        <f>'Result Aggregate'!BM210</f>
        <v>0</v>
      </c>
      <c r="F30" s="144">
        <f>'Result Aggregate'!BN210</f>
        <v>0</v>
      </c>
      <c r="G30" s="144">
        <f>'Result Aggregate'!BO210</f>
        <v>0</v>
      </c>
      <c r="H30" s="144">
        <f>'Result Aggregate'!BP210</f>
        <v>0</v>
      </c>
      <c r="I30" s="144">
        <f>'Result Aggregate'!BQ210</f>
        <v>0</v>
      </c>
      <c r="J30" s="144">
        <f>'Result Aggregate'!BR210</f>
        <v>0</v>
      </c>
      <c r="K30" s="144">
        <f>'Result Aggregate'!BS210</f>
        <v>0</v>
      </c>
      <c r="L30" s="144">
        <f>'Result Aggregate'!BT210</f>
        <v>0</v>
      </c>
      <c r="M30" s="144">
        <f>'Result Aggregate'!BU210</f>
        <v>0</v>
      </c>
      <c r="N30" s="144">
        <f>'Result Aggregate'!BV210</f>
        <v>0</v>
      </c>
      <c r="O30" s="144">
        <f>'Result Aggregate'!BW210</f>
        <v>0</v>
      </c>
      <c r="P30" s="127"/>
    </row>
    <row r="31" spans="1:16" ht="19.5" thickTop="1" thickBot="1">
      <c r="A31" s="814" t="s">
        <v>222</v>
      </c>
      <c r="B31" s="814"/>
      <c r="C31" s="144">
        <f>'Result Aggregate'!BK211</f>
        <v>0</v>
      </c>
      <c r="D31" s="144">
        <f>'Result Aggregate'!BL211</f>
        <v>0</v>
      </c>
      <c r="E31" s="144">
        <f>'Result Aggregate'!BM211</f>
        <v>0</v>
      </c>
      <c r="F31" s="144">
        <f>'Result Aggregate'!BN211</f>
        <v>0</v>
      </c>
      <c r="G31" s="144">
        <f>'Result Aggregate'!BO211</f>
        <v>0</v>
      </c>
      <c r="H31" s="144">
        <f>'Result Aggregate'!BP211</f>
        <v>0</v>
      </c>
      <c r="I31" s="144">
        <f>'Result Aggregate'!BQ211</f>
        <v>0</v>
      </c>
      <c r="J31" s="144">
        <f>'Result Aggregate'!BR211</f>
        <v>0</v>
      </c>
      <c r="K31" s="144">
        <f>'Result Aggregate'!BS211</f>
        <v>0</v>
      </c>
      <c r="L31" s="144">
        <f>'Result Aggregate'!BT211</f>
        <v>0</v>
      </c>
      <c r="M31" s="144">
        <f>'Result Aggregate'!BU211</f>
        <v>0</v>
      </c>
      <c r="N31" s="144">
        <f>'Result Aggregate'!BV211</f>
        <v>0</v>
      </c>
      <c r="O31" s="144">
        <f>'Result Aggregate'!BW211</f>
        <v>0</v>
      </c>
      <c r="P31" s="127"/>
    </row>
    <row r="32" spans="1:16" ht="26.5" thickTop="1" thickBot="1">
      <c r="A32" s="814" t="s">
        <v>238</v>
      </c>
      <c r="B32" s="814"/>
      <c r="C32" s="145">
        <f>'Result Aggregate'!BK212</f>
        <v>3</v>
      </c>
      <c r="D32" s="145">
        <f>'Result Aggregate'!BL212</f>
        <v>10</v>
      </c>
      <c r="E32" s="145">
        <f>'Result Aggregate'!BM212</f>
        <v>0</v>
      </c>
      <c r="F32" s="145">
        <f>'Result Aggregate'!BN212</f>
        <v>1</v>
      </c>
      <c r="G32" s="145">
        <f>'Result Aggregate'!BO212</f>
        <v>6</v>
      </c>
      <c r="H32" s="145">
        <f>'Result Aggregate'!BP212</f>
        <v>6</v>
      </c>
      <c r="I32" s="145">
        <f>'Result Aggregate'!BQ212</f>
        <v>19</v>
      </c>
      <c r="J32" s="145">
        <f>'Result Aggregate'!BR212</f>
        <v>12</v>
      </c>
      <c r="K32" s="145">
        <f>'Result Aggregate'!BS212</f>
        <v>0</v>
      </c>
      <c r="L32" s="145">
        <f>'Result Aggregate'!BT212</f>
        <v>0</v>
      </c>
      <c r="M32" s="145">
        <f>'Result Aggregate'!BU212</f>
        <v>0</v>
      </c>
      <c r="N32" s="145">
        <f>'Result Aggregate'!BV212</f>
        <v>0</v>
      </c>
      <c r="O32" s="145">
        <f>'Result Aggregate'!BW212</f>
        <v>57</v>
      </c>
      <c r="P32" s="146"/>
    </row>
    <row r="33" spans="1:16" ht="19.5" thickTop="1" thickBot="1">
      <c r="A33" s="814" t="s">
        <v>220</v>
      </c>
      <c r="B33" s="814"/>
      <c r="C33" s="144">
        <f>'Result Aggregate'!BK213</f>
        <v>0</v>
      </c>
      <c r="D33" s="144">
        <f>'Result Aggregate'!BL213</f>
        <v>0</v>
      </c>
      <c r="E33" s="144">
        <f>'Result Aggregate'!BM213</f>
        <v>0</v>
      </c>
      <c r="F33" s="144">
        <f>'Result Aggregate'!BN213</f>
        <v>0</v>
      </c>
      <c r="G33" s="144">
        <f>'Result Aggregate'!BO213</f>
        <v>0</v>
      </c>
      <c r="H33" s="144">
        <f>'Result Aggregate'!BP213</f>
        <v>0</v>
      </c>
      <c r="I33" s="144">
        <f>'Result Aggregate'!BQ213</f>
        <v>0</v>
      </c>
      <c r="J33" s="144">
        <f>'Result Aggregate'!BR213</f>
        <v>0</v>
      </c>
      <c r="K33" s="144">
        <f>'Result Aggregate'!BS213</f>
        <v>0</v>
      </c>
      <c r="L33" s="144">
        <f>'Result Aggregate'!BT213</f>
        <v>0</v>
      </c>
      <c r="M33" s="144">
        <f>'Result Aggregate'!BU213</f>
        <v>0</v>
      </c>
      <c r="N33" s="144">
        <f>'Result Aggregate'!BV213</f>
        <v>0</v>
      </c>
      <c r="O33" s="144">
        <f>'Result Aggregate'!BW213</f>
        <v>0</v>
      </c>
      <c r="P33" s="147"/>
    </row>
    <row r="34" spans="1:16" ht="19.5" thickTop="1" thickBot="1">
      <c r="A34" s="814" t="s">
        <v>204</v>
      </c>
      <c r="B34" s="814"/>
      <c r="C34" s="144">
        <f>'Result Aggregate'!BK214</f>
        <v>0</v>
      </c>
      <c r="D34" s="144">
        <f>'Result Aggregate'!BL214</f>
        <v>0</v>
      </c>
      <c r="E34" s="144">
        <f>'Result Aggregate'!BM214</f>
        <v>0</v>
      </c>
      <c r="F34" s="144">
        <f>'Result Aggregate'!BN214</f>
        <v>0</v>
      </c>
      <c r="G34" s="144">
        <f>'Result Aggregate'!BO214</f>
        <v>0</v>
      </c>
      <c r="H34" s="144">
        <f>'Result Aggregate'!BP214</f>
        <v>0</v>
      </c>
      <c r="I34" s="144">
        <f>'Result Aggregate'!BQ214</f>
        <v>0</v>
      </c>
      <c r="J34" s="144">
        <f>'Result Aggregate'!BR214</f>
        <v>0</v>
      </c>
      <c r="K34" s="144">
        <f>'Result Aggregate'!BS214</f>
        <v>0</v>
      </c>
      <c r="L34" s="144">
        <f>'Result Aggregate'!BT214</f>
        <v>0</v>
      </c>
      <c r="M34" s="144">
        <f>'Result Aggregate'!BU214</f>
        <v>0</v>
      </c>
      <c r="N34" s="144">
        <f>'Result Aggregate'!BV214</f>
        <v>0</v>
      </c>
      <c r="O34" s="144">
        <f>'Result Aggregate'!BW214</f>
        <v>0</v>
      </c>
      <c r="P34" s="148"/>
    </row>
    <row r="35" spans="1:16" ht="19.5" thickTop="1" thickBot="1">
      <c r="A35" s="814" t="s">
        <v>196</v>
      </c>
      <c r="B35" s="814"/>
      <c r="C35" s="149">
        <f>'Result Aggregate'!BK215</f>
        <v>3</v>
      </c>
      <c r="D35" s="149">
        <f>'Result Aggregate'!BL215</f>
        <v>10</v>
      </c>
      <c r="E35" s="149">
        <f>'Result Aggregate'!BM215</f>
        <v>0</v>
      </c>
      <c r="F35" s="149">
        <f>'Result Aggregate'!BN215</f>
        <v>1</v>
      </c>
      <c r="G35" s="149">
        <f>'Result Aggregate'!BO215</f>
        <v>6</v>
      </c>
      <c r="H35" s="149">
        <f>'Result Aggregate'!BP215</f>
        <v>6</v>
      </c>
      <c r="I35" s="149">
        <f>'Result Aggregate'!BQ215</f>
        <v>19</v>
      </c>
      <c r="J35" s="149">
        <f>'Result Aggregate'!BR215</f>
        <v>12</v>
      </c>
      <c r="K35" s="149">
        <f>'Result Aggregate'!BS215</f>
        <v>0</v>
      </c>
      <c r="L35" s="149">
        <f>'Result Aggregate'!BT215</f>
        <v>0</v>
      </c>
      <c r="M35" s="149">
        <f>'Result Aggregate'!BU215</f>
        <v>0</v>
      </c>
      <c r="N35" s="149">
        <f>'Result Aggregate'!BV215</f>
        <v>0</v>
      </c>
      <c r="O35" s="149">
        <f>'Result Aggregate'!BW215</f>
        <v>57</v>
      </c>
      <c r="P35" s="148"/>
    </row>
    <row r="36" spans="1:16" ht="19.5" thickTop="1" thickBot="1">
      <c r="A36" s="814" t="s">
        <v>239</v>
      </c>
      <c r="B36" s="814"/>
      <c r="C36" s="150">
        <f>'Result Aggregate'!BK216</f>
        <v>100</v>
      </c>
      <c r="D36" s="150">
        <f>'Result Aggregate'!BL216</f>
        <v>100</v>
      </c>
      <c r="E36" s="150" t="str">
        <f>'Result Aggregate'!BM216</f>
        <v/>
      </c>
      <c r="F36" s="150">
        <f>'Result Aggregate'!BN216</f>
        <v>100</v>
      </c>
      <c r="G36" s="150">
        <f>'Result Aggregate'!BO216</f>
        <v>100</v>
      </c>
      <c r="H36" s="150">
        <f>'Result Aggregate'!BP216</f>
        <v>100</v>
      </c>
      <c r="I36" s="150">
        <f>'Result Aggregate'!BQ216</f>
        <v>100</v>
      </c>
      <c r="J36" s="150">
        <f>'Result Aggregate'!BR216</f>
        <v>100</v>
      </c>
      <c r="K36" s="150" t="str">
        <f>'Result Aggregate'!BS216</f>
        <v/>
      </c>
      <c r="L36" s="150" t="str">
        <f>'Result Aggregate'!BT216</f>
        <v/>
      </c>
      <c r="M36" s="150" t="str">
        <f>'Result Aggregate'!BU216</f>
        <v/>
      </c>
      <c r="N36" s="150" t="str">
        <f>'Result Aggregate'!BV216</f>
        <v/>
      </c>
      <c r="O36" s="150">
        <f>'Result Aggregate'!BW216</f>
        <v>100</v>
      </c>
      <c r="P36" s="148"/>
    </row>
    <row r="37" spans="1:16" ht="19.5" thickTop="1" thickBot="1">
      <c r="A37" s="814" t="s">
        <v>240</v>
      </c>
      <c r="B37" s="814"/>
      <c r="C37" s="144">
        <f>'Result Aggregate'!BK217</f>
        <v>0</v>
      </c>
      <c r="D37" s="144">
        <f>'Result Aggregate'!BL217</f>
        <v>0</v>
      </c>
      <c r="E37" s="144">
        <f>'Result Aggregate'!BM217</f>
        <v>0</v>
      </c>
      <c r="F37" s="144">
        <f>'Result Aggregate'!BN217</f>
        <v>0</v>
      </c>
      <c r="G37" s="144">
        <f>'Result Aggregate'!BO217</f>
        <v>0</v>
      </c>
      <c r="H37" s="144">
        <f>'Result Aggregate'!BP217</f>
        <v>0</v>
      </c>
      <c r="I37" s="144">
        <f>'Result Aggregate'!BQ217</f>
        <v>0</v>
      </c>
      <c r="J37" s="144">
        <f>'Result Aggregate'!BR217</f>
        <v>0</v>
      </c>
      <c r="K37" s="144">
        <f>'Result Aggregate'!BS217</f>
        <v>0</v>
      </c>
      <c r="L37" s="144">
        <f>'Result Aggregate'!BT217</f>
        <v>0</v>
      </c>
      <c r="M37" s="144">
        <f>'Result Aggregate'!BU217</f>
        <v>0</v>
      </c>
      <c r="N37" s="144">
        <f>'Result Aggregate'!BV217</f>
        <v>0</v>
      </c>
      <c r="O37" s="144">
        <f>'Result Aggregate'!BW217</f>
        <v>0</v>
      </c>
      <c r="P37" s="151"/>
    </row>
    <row r="38" spans="1:16" ht="19" thickTop="1">
      <c r="A38" s="127"/>
      <c r="B38" s="127"/>
      <c r="C38" s="127"/>
      <c r="D38" s="127"/>
      <c r="E38" s="127"/>
      <c r="F38" s="127"/>
      <c r="G38" s="127"/>
      <c r="H38" s="127"/>
      <c r="I38" s="127"/>
      <c r="J38" s="127"/>
      <c r="K38" s="127"/>
      <c r="L38" s="127"/>
      <c r="M38" s="127"/>
      <c r="N38" s="127"/>
      <c r="O38" s="127"/>
      <c r="P38" s="152"/>
    </row>
    <row r="39" spans="1:16" ht="18.5" hidden="1">
      <c r="A39" s="127"/>
      <c r="B39" s="127"/>
      <c r="C39" s="127"/>
      <c r="D39" s="127"/>
      <c r="E39" s="127"/>
      <c r="F39" s="127"/>
      <c r="G39" s="127"/>
      <c r="H39" s="127"/>
      <c r="I39" s="127"/>
      <c r="J39" s="127"/>
      <c r="K39" s="127"/>
      <c r="L39" s="127"/>
      <c r="M39" s="127"/>
      <c r="N39" s="127"/>
      <c r="O39" s="127"/>
      <c r="P39" s="153"/>
    </row>
    <row r="40" spans="1:16" ht="18.5" hidden="1">
      <c r="A40" s="127"/>
      <c r="B40" s="127"/>
      <c r="C40" s="127"/>
      <c r="D40" s="127"/>
      <c r="E40" s="127"/>
      <c r="F40" s="127"/>
      <c r="G40" s="127"/>
      <c r="H40" s="127"/>
      <c r="I40" s="127"/>
      <c r="J40" s="127"/>
      <c r="K40" s="127"/>
      <c r="L40" s="127"/>
      <c r="M40" s="127"/>
      <c r="N40" s="127"/>
      <c r="O40" s="127"/>
      <c r="P40" s="153"/>
    </row>
    <row r="41" spans="1:16" ht="18.5" hidden="1">
      <c r="A41" s="127"/>
      <c r="B41" s="127"/>
      <c r="C41" s="127"/>
      <c r="D41" s="127"/>
      <c r="E41" s="127"/>
      <c r="F41" s="127"/>
      <c r="G41" s="127"/>
      <c r="H41" s="127"/>
      <c r="I41" s="127"/>
      <c r="J41" s="127"/>
      <c r="K41" s="127"/>
      <c r="L41" s="127"/>
      <c r="M41" s="127"/>
      <c r="N41" s="127"/>
      <c r="O41" s="127"/>
      <c r="P41" s="153"/>
    </row>
    <row r="42" spans="1:16" ht="15.5" hidden="1">
      <c r="A42" s="127"/>
      <c r="B42" s="127"/>
      <c r="C42" s="127"/>
      <c r="D42" s="127"/>
      <c r="E42" s="127"/>
      <c r="F42" s="127"/>
      <c r="G42" s="127"/>
      <c r="H42" s="127"/>
      <c r="I42" s="127"/>
      <c r="J42" s="127"/>
      <c r="K42" s="127"/>
      <c r="L42" s="127"/>
      <c r="M42" s="127"/>
      <c r="N42" s="127"/>
      <c r="O42" s="127"/>
      <c r="P42" s="154"/>
    </row>
    <row r="43" spans="1:16" ht="25.5" hidden="1">
      <c r="A43" s="127"/>
      <c r="B43" s="127"/>
      <c r="C43" s="127"/>
      <c r="D43" s="127"/>
      <c r="E43" s="127"/>
      <c r="F43" s="127"/>
      <c r="G43" s="127"/>
      <c r="H43" s="127"/>
      <c r="I43" s="127"/>
      <c r="J43" s="127"/>
      <c r="K43" s="127"/>
      <c r="L43" s="127"/>
      <c r="M43" s="127"/>
      <c r="N43" s="127"/>
      <c r="O43" s="127"/>
      <c r="P43" s="146"/>
    </row>
    <row r="44" spans="1:16" ht="15.5" hidden="1">
      <c r="A44" s="127"/>
      <c r="B44" s="127"/>
      <c r="C44" s="127"/>
      <c r="D44" s="127"/>
      <c r="E44" s="127"/>
      <c r="F44" s="127"/>
      <c r="G44" s="127"/>
      <c r="H44" s="127"/>
      <c r="I44" s="127"/>
      <c r="J44" s="127"/>
      <c r="K44" s="127"/>
      <c r="L44" s="127"/>
      <c r="M44" s="127"/>
      <c r="N44" s="127"/>
      <c r="O44" s="127"/>
      <c r="P44" s="147"/>
    </row>
    <row r="45" spans="1:16" ht="18.5" hidden="1">
      <c r="A45" s="127"/>
      <c r="B45" s="127"/>
      <c r="C45" s="127"/>
      <c r="D45" s="127"/>
      <c r="E45" s="127"/>
      <c r="F45" s="127"/>
      <c r="G45" s="127"/>
      <c r="H45" s="127"/>
      <c r="I45" s="127"/>
      <c r="J45" s="127"/>
      <c r="K45" s="127"/>
      <c r="L45" s="127"/>
      <c r="M45" s="127"/>
      <c r="N45" s="127"/>
      <c r="O45" s="127"/>
      <c r="P45" s="148"/>
    </row>
    <row r="46" spans="1:16" ht="18.5" hidden="1">
      <c r="A46" s="127"/>
      <c r="B46" s="127"/>
      <c r="C46" s="127"/>
      <c r="D46" s="127"/>
      <c r="E46" s="127"/>
      <c r="F46" s="127"/>
      <c r="G46" s="127"/>
      <c r="H46" s="127"/>
      <c r="I46" s="127"/>
      <c r="J46" s="127"/>
      <c r="K46" s="127"/>
      <c r="L46" s="127"/>
      <c r="M46" s="127"/>
      <c r="N46" s="127"/>
      <c r="O46" s="127"/>
      <c r="P46" s="148"/>
    </row>
    <row r="47" spans="1:16" ht="18.5" hidden="1">
      <c r="A47" s="127"/>
      <c r="B47" s="127"/>
      <c r="C47" s="127"/>
      <c r="D47" s="127"/>
      <c r="E47" s="127"/>
      <c r="F47" s="127"/>
      <c r="G47" s="127"/>
      <c r="H47" s="127"/>
      <c r="I47" s="127"/>
      <c r="J47" s="127"/>
      <c r="K47" s="127"/>
      <c r="L47" s="127"/>
      <c r="M47" s="127"/>
      <c r="N47" s="127"/>
      <c r="O47" s="127"/>
      <c r="P47" s="148"/>
    </row>
  </sheetData>
  <sheetProtection password="D1A2" sheet="1" objects="1" scenarios="1" formatCells="0" formatColumns="0" formatRows="0"/>
  <mergeCells count="23">
    <mergeCell ref="A33:B33"/>
    <mergeCell ref="A34:B34"/>
    <mergeCell ref="A35:B35"/>
    <mergeCell ref="A36:B36"/>
    <mergeCell ref="A37:B37"/>
    <mergeCell ref="A32:B32"/>
    <mergeCell ref="A21:O22"/>
    <mergeCell ref="A24:O25"/>
    <mergeCell ref="A26:F26"/>
    <mergeCell ref="G26:H26"/>
    <mergeCell ref="I26:J26"/>
    <mergeCell ref="N26:O26"/>
    <mergeCell ref="A27:B27"/>
    <mergeCell ref="A28:B28"/>
    <mergeCell ref="A29:B29"/>
    <mergeCell ref="A30:B30"/>
    <mergeCell ref="A31:B31"/>
    <mergeCell ref="K26:M26"/>
    <mergeCell ref="A1:O1"/>
    <mergeCell ref="A2:E3"/>
    <mergeCell ref="N2:O3"/>
    <mergeCell ref="K2:M3"/>
    <mergeCell ref="F2:J3"/>
  </mergeCells>
  <conditionalFormatting sqref="A48:A65202 P48:P65202 B48:O65204 P19:P20 P23:P27">
    <cfRule type="containsText" dxfId="48" priority="7" stopIfTrue="1" operator="containsText" text="G1">
      <formula>NOT(ISERROR(SEARCH("G1",A19)))</formula>
    </cfRule>
    <cfRule type="containsText" dxfId="47" priority="8" stopIfTrue="1" operator="containsText" text="G2">
      <formula>NOT(ISERROR(SEARCH("G2",A19)))</formula>
    </cfRule>
    <cfRule type="containsText" dxfId="46" priority="9" stopIfTrue="1" operator="containsText" text="G1">
      <formula>NOT(ISERROR(SEARCH("G1",A19)))</formula>
    </cfRule>
    <cfRule type="containsText" dxfId="45" priority="10" stopIfTrue="1" operator="containsText" text="S">
      <formula>NOT(ISERROR(SEARCH("S",A19)))</formula>
    </cfRule>
    <cfRule type="containsText" dxfId="44" priority="11" stopIfTrue="1" operator="containsText" text="F">
      <formula>NOT(ISERROR(SEARCH("F",A19)))</formula>
    </cfRule>
  </conditionalFormatting>
  <conditionalFormatting sqref="P32:P47 A5:B18 A4 C7:C15 C27:O37 A16:C18">
    <cfRule type="cellIs" dxfId="43" priority="6" stopIfTrue="1" operator="equal">
      <formula>0</formula>
    </cfRule>
  </conditionalFormatting>
  <conditionalFormatting sqref="P19:P20 P23:P27">
    <cfRule type="containsText" dxfId="42" priority="3" stopIfTrue="1" operator="containsText" text="RA">
      <formula>NOT(ISERROR(SEARCH("RA",P19)))</formula>
    </cfRule>
    <cfRule type="containsText" dxfId="41" priority="4" stopIfTrue="1" operator="containsText" text="ML">
      <formula>NOT(ISERROR(SEARCH("ML",P19)))</formula>
    </cfRule>
    <cfRule type="containsText" dxfId="40" priority="5" stopIfTrue="1" operator="containsText" text="ML">
      <formula>NOT(ISERROR(SEARCH("ML",P19)))</formula>
    </cfRule>
  </conditionalFormatting>
  <conditionalFormatting sqref="P19:P20 P23:P27">
    <cfRule type="containsText" dxfId="39" priority="2" stopIfTrue="1" operator="containsText" text="S">
      <formula>NOT(ISERROR(SEARCH("S",P19)))</formula>
    </cfRule>
  </conditionalFormatting>
  <conditionalFormatting sqref="A4">
    <cfRule type="cellIs" dxfId="38" priority="1" stopIfTrue="1" operator="equal">
      <formula>0</formula>
    </cfRule>
  </conditionalFormatting>
  <pageMargins left="0.45" right="0.25" top="0.75" bottom="0.75" header="0.3" footer="0.3"/>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sheetPr>
    <pageSetUpPr fitToPage="1"/>
  </sheetPr>
  <dimension ref="A1:BY224"/>
  <sheetViews>
    <sheetView workbookViewId="0">
      <selection activeCell="B2" sqref="B2:C2"/>
    </sheetView>
  </sheetViews>
  <sheetFormatPr defaultColWidth="0" defaultRowHeight="14.5" zeroHeight="1"/>
  <cols>
    <col min="1" max="1" width="5.7265625" style="157" customWidth="1"/>
    <col min="2" max="2" width="7.453125" style="157" customWidth="1"/>
    <col min="3" max="3" width="7.26953125" style="157" customWidth="1"/>
    <col min="4" max="4" width="11.81640625" style="157" customWidth="1"/>
    <col min="5" max="5" width="17.7265625" style="157" customWidth="1"/>
    <col min="6" max="6" width="16.7265625" style="157" customWidth="1"/>
    <col min="7" max="7" width="14.81640625" style="157" customWidth="1"/>
    <col min="8" max="8" width="5.453125" style="207" customWidth="1"/>
    <col min="9" max="9" width="4.1796875" style="207" customWidth="1"/>
    <col min="10" max="10" width="20.26953125" style="157" customWidth="1"/>
    <col min="11" max="11" width="9.54296875" style="157" customWidth="1"/>
    <col min="12" max="12" width="9.7265625" style="157" customWidth="1"/>
    <col min="13" max="13" width="8.1796875" style="157" customWidth="1"/>
    <col min="14" max="14" width="13.54296875" style="157" customWidth="1"/>
    <col min="15" max="15" width="9.54296875" style="208" customWidth="1"/>
    <col min="16" max="16" width="14.1796875" style="157" customWidth="1"/>
    <col min="17" max="17" width="6.08984375" style="157" customWidth="1"/>
    <col min="18" max="60" width="5.26953125" style="157" hidden="1" customWidth="1"/>
    <col min="61" max="61" width="5.453125" style="157" hidden="1" customWidth="1"/>
    <col min="62" max="62" width="19.453125" style="157" hidden="1" customWidth="1"/>
    <col min="63" max="77" width="6.7265625" style="157" hidden="1" customWidth="1"/>
    <col min="78" max="16384" width="9.1796875" style="157" hidden="1"/>
  </cols>
  <sheetData>
    <row r="1" spans="1:75" ht="19" thickTop="1">
      <c r="A1" s="823" t="str">
        <f>CONCATENATE("School Name :-","  ",'Master sheet'!C8)</f>
        <v>School Name :-  Govt. Sr. Sec. School Inderwara , PALI</v>
      </c>
      <c r="B1" s="824"/>
      <c r="C1" s="824"/>
      <c r="D1" s="824"/>
      <c r="E1" s="824"/>
      <c r="F1" s="824"/>
      <c r="G1" s="824"/>
      <c r="H1" s="824"/>
      <c r="I1" s="824"/>
      <c r="J1" s="825"/>
      <c r="K1" s="826" t="s">
        <v>195</v>
      </c>
      <c r="L1" s="827"/>
      <c r="M1" s="827"/>
      <c r="N1" s="827"/>
      <c r="O1" s="827"/>
      <c r="P1" s="828"/>
      <c r="BJ1" s="829" t="s">
        <v>64</v>
      </c>
      <c r="BK1" s="830"/>
      <c r="BL1" s="830"/>
      <c r="BM1" s="830"/>
      <c r="BN1" s="830"/>
      <c r="BO1" s="830"/>
      <c r="BP1" s="830"/>
      <c r="BQ1" s="830"/>
      <c r="BR1" s="830"/>
      <c r="BS1" s="830"/>
      <c r="BT1" s="830"/>
      <c r="BU1" s="830"/>
      <c r="BV1" s="830"/>
      <c r="BW1" s="831"/>
    </row>
    <row r="2" spans="1:75" ht="21" customHeight="1">
      <c r="A2" s="155" t="s">
        <v>2</v>
      </c>
      <c r="B2" s="835" t="str">
        <f>'Teacher &amp; Cat. Wise Result'!F2</f>
        <v>11'A'</v>
      </c>
      <c r="C2" s="836"/>
      <c r="D2" s="837" t="s">
        <v>249</v>
      </c>
      <c r="E2" s="839" t="s">
        <v>250</v>
      </c>
      <c r="F2" s="839" t="s">
        <v>6</v>
      </c>
      <c r="G2" s="839" t="s">
        <v>7</v>
      </c>
      <c r="H2" s="840" t="s">
        <v>157</v>
      </c>
      <c r="I2" s="841"/>
      <c r="J2" s="101" t="str">
        <f>'Marks Entry'!F2</f>
        <v>2019-20</v>
      </c>
      <c r="K2" s="842" t="s">
        <v>251</v>
      </c>
      <c r="L2" s="846" t="s">
        <v>203</v>
      </c>
      <c r="M2" s="847" t="s">
        <v>202</v>
      </c>
      <c r="N2" s="837" t="s">
        <v>252</v>
      </c>
      <c r="O2" s="837" t="str">
        <f>'Statement of Marks'!FB3</f>
        <v>By Grace Subject</v>
      </c>
      <c r="P2" s="844" t="str">
        <f>'Statement of Marks'!FI3</f>
        <v>Specifications</v>
      </c>
      <c r="BJ2" s="832"/>
      <c r="BK2" s="833"/>
      <c r="BL2" s="833"/>
      <c r="BM2" s="833"/>
      <c r="BN2" s="833"/>
      <c r="BO2" s="833"/>
      <c r="BP2" s="833"/>
      <c r="BQ2" s="833"/>
      <c r="BR2" s="833"/>
      <c r="BS2" s="833"/>
      <c r="BT2" s="833"/>
      <c r="BU2" s="833"/>
      <c r="BV2" s="833"/>
      <c r="BW2" s="834"/>
    </row>
    <row r="3" spans="1:75" s="158" customFormat="1" ht="35.5">
      <c r="A3" s="156" t="s">
        <v>253</v>
      </c>
      <c r="B3" s="119" t="s">
        <v>159</v>
      </c>
      <c r="C3" s="119" t="s">
        <v>254</v>
      </c>
      <c r="D3" s="838"/>
      <c r="E3" s="839"/>
      <c r="F3" s="839"/>
      <c r="G3" s="839"/>
      <c r="H3" s="102" t="s">
        <v>255</v>
      </c>
      <c r="I3" s="103" t="s">
        <v>8</v>
      </c>
      <c r="J3" s="104" t="s">
        <v>187</v>
      </c>
      <c r="K3" s="843"/>
      <c r="L3" s="846"/>
      <c r="M3" s="848"/>
      <c r="N3" s="849"/>
      <c r="O3" s="849"/>
      <c r="P3" s="845"/>
      <c r="BJ3" s="159" t="str">
        <f>'[1]statement of marks'!G4</f>
        <v>Nk= @ Nk=k dk uke</v>
      </c>
      <c r="BK3" s="160" t="s">
        <v>51</v>
      </c>
      <c r="BL3" s="160" t="s">
        <v>52</v>
      </c>
      <c r="BM3" s="160" t="s">
        <v>53</v>
      </c>
      <c r="BN3" s="160" t="s">
        <v>54</v>
      </c>
      <c r="BO3" s="160" t="s">
        <v>55</v>
      </c>
      <c r="BP3" s="160" t="s">
        <v>56</v>
      </c>
      <c r="BQ3" s="160" t="s">
        <v>57</v>
      </c>
      <c r="BR3" s="160" t="s">
        <v>58</v>
      </c>
      <c r="BS3" s="160" t="s">
        <v>59</v>
      </c>
      <c r="BT3" s="160" t="s">
        <v>60</v>
      </c>
      <c r="BU3" s="160" t="s">
        <v>61</v>
      </c>
      <c r="BV3" s="160" t="s">
        <v>62</v>
      </c>
      <c r="BW3" s="161" t="s">
        <v>63</v>
      </c>
    </row>
    <row r="4" spans="1:75" s="158" customFormat="1" ht="17.5">
      <c r="A4" s="162">
        <f>'Statement of Marks'!A6</f>
        <v>1</v>
      </c>
      <c r="B4" s="163">
        <f>IF('Statement of Marks'!B6="","",'Statement of Marks'!B6)</f>
        <v>1101</v>
      </c>
      <c r="C4" s="164">
        <f>IF('Statement of Marks'!C6="","",'Statement of Marks'!C6)</f>
        <v>6327</v>
      </c>
      <c r="D4" s="165">
        <f>IF('Statement of Marks'!D6="","",'Statement of Marks'!D6)</f>
        <v>37905</v>
      </c>
      <c r="E4" s="166" t="str">
        <f>IF('Statement of Marks'!E6="","",'Statement of Marks'!E6)</f>
        <v>ABHISHEK SHARMA</v>
      </c>
      <c r="F4" s="166" t="str">
        <f>IF('Statement of Marks'!F6="","",'Statement of Marks'!F6)</f>
        <v>SANJEEV SHARMA</v>
      </c>
      <c r="G4" s="166" t="str">
        <f>IF('Statement of Marks'!G6="","",'Statement of Marks'!G6)</f>
        <v>SAROJ SHARMA</v>
      </c>
      <c r="H4" s="167" t="str">
        <f>IF('Statement of Marks'!H6="","",'Statement of Marks'!H6)</f>
        <v>GEN</v>
      </c>
      <c r="I4" s="167" t="str">
        <f>IF('Statement of Marks'!I6="","",'Statement of Marks'!I6)</f>
        <v>M</v>
      </c>
      <c r="J4" s="168" t="str">
        <f>IF('Statement of Marks'!FD6="","",'Statement of Marks'!FD6)</f>
        <v>Promoted to Class 12th</v>
      </c>
      <c r="K4" s="120">
        <f>IF('Statement of Marks'!FE6="","",'Statement of Marks'!FE6)</f>
        <v>316</v>
      </c>
      <c r="L4" s="169">
        <f>IF('Statement of Marks'!FF6="","",'Statement of Marks'!FF6)</f>
        <v>63.2</v>
      </c>
      <c r="M4" s="170" t="str">
        <f>IF('Statement of Marks'!FG6="","",'Statement of Marks'!FG6)</f>
        <v>I</v>
      </c>
      <c r="N4" s="171">
        <f>IF('Statement of Marks'!FH6="","",'Statement of Marks'!FH6)</f>
        <v>4.0000000000000293</v>
      </c>
      <c r="O4" s="172" t="str">
        <f>IF('Statement of Marks'!FB6="","",'Statement of Marks'!FB6)</f>
        <v xml:space="preserve">      </v>
      </c>
      <c r="P4" s="173" t="str">
        <f>IF('Statement of Marks'!FI6="","",'Statement of Marks'!FI6)</f>
        <v/>
      </c>
      <c r="BJ4" s="174" t="str">
        <f>'Statement of Marks'!E6</f>
        <v>ABHISHEK SHARMA</v>
      </c>
      <c r="BK4" s="175" t="str">
        <f>IF(AND(H4="SC",I4="M"),M4,"")</f>
        <v/>
      </c>
      <c r="BL4" s="175" t="str">
        <f>IF(AND(H4="SC",I4="F"),M4,"")</f>
        <v/>
      </c>
      <c r="BM4" s="175" t="str">
        <f>IF(AND(H4="ST",I4="M"),M4,"")</f>
        <v/>
      </c>
      <c r="BN4" s="175" t="str">
        <f>IF(AND(H4="ST",I4="F"),M4,"")</f>
        <v/>
      </c>
      <c r="BO4" s="175" t="str">
        <f>IF(AND(H4="OBC",I4="M"),M4,"")</f>
        <v/>
      </c>
      <c r="BP4" s="175" t="str">
        <f>IF(AND(H4="OBC",I4="F"),M4,"")</f>
        <v/>
      </c>
      <c r="BQ4" s="175" t="str">
        <f>IF(AND(H4="GEN",I4="M"),M4,"")</f>
        <v>I</v>
      </c>
      <c r="BR4" s="175" t="str">
        <f>IF(AND(H4="GEN",I4="F"),M4,"")</f>
        <v/>
      </c>
      <c r="BS4" s="175" t="str">
        <f>IF(AND(H4="MIN",I4="M"),M4,"")</f>
        <v/>
      </c>
      <c r="BT4" s="175" t="str">
        <f>IF(AND(H4="MIN",I4="F"),M4,"")</f>
        <v/>
      </c>
      <c r="BU4" s="175" t="str">
        <f>IF(AND(H4="SBC",I4="M"),M4,"")</f>
        <v/>
      </c>
      <c r="BV4" s="175" t="str">
        <f>IF(AND(H4="SBC",I4="F"),M4,"")</f>
        <v/>
      </c>
      <c r="BW4" s="176"/>
    </row>
    <row r="5" spans="1:75">
      <c r="A5" s="162">
        <f>'Statement of Marks'!A7</f>
        <v>2</v>
      </c>
      <c r="B5" s="163">
        <f>IF('Statement of Marks'!B7="","",'Statement of Marks'!B7)</f>
        <v>1102</v>
      </c>
      <c r="C5" s="164">
        <f>IF('Statement of Marks'!C7="","",'Statement of Marks'!C7)</f>
        <v>6284</v>
      </c>
      <c r="D5" s="165">
        <f>IF('Statement of Marks'!D7="","",'Statement of Marks'!D7)</f>
        <v>36981</v>
      </c>
      <c r="E5" s="166" t="str">
        <f>IF('Statement of Marks'!E7="","",'Statement of Marks'!E7)</f>
        <v>AJAY KUMAR SAIN</v>
      </c>
      <c r="F5" s="166" t="str">
        <f>IF('Statement of Marks'!F7="","",'Statement of Marks'!F7)</f>
        <v>SHYAM SAIN</v>
      </c>
      <c r="G5" s="166" t="str">
        <f>IF('Statement of Marks'!G7="","",'Statement of Marks'!G7)</f>
        <v>BABITA SAIN</v>
      </c>
      <c r="H5" s="167" t="str">
        <f>IF('Statement of Marks'!H7="","",'Statement of Marks'!H7)</f>
        <v>GEN</v>
      </c>
      <c r="I5" s="167" t="str">
        <f>IF('Statement of Marks'!I7="","",'Statement of Marks'!I7)</f>
        <v>M</v>
      </c>
      <c r="J5" s="168" t="str">
        <f>IF('Statement of Marks'!FD7="","",'Statement of Marks'!FD7)</f>
        <v>Promoted to Class 12th</v>
      </c>
      <c r="K5" s="326">
        <f>IF('Statement of Marks'!FE7="","",'Statement of Marks'!FE7)</f>
        <v>317</v>
      </c>
      <c r="L5" s="169">
        <f>IF('Statement of Marks'!FF7="","",'Statement of Marks'!FF7)</f>
        <v>63.4</v>
      </c>
      <c r="M5" s="170" t="str">
        <f>IF('Statement of Marks'!FG7="","",'Statement of Marks'!FG7)</f>
        <v>I</v>
      </c>
      <c r="N5" s="171">
        <f>IF('Statement of Marks'!FH7="","",'Statement of Marks'!FH7)</f>
        <v>3.000000000000028</v>
      </c>
      <c r="O5" s="172" t="str">
        <f>IF('Statement of Marks'!FB7="","",'Statement of Marks'!FB7)</f>
        <v xml:space="preserve">      </v>
      </c>
      <c r="P5" s="173" t="str">
        <f>IF('Statement of Marks'!FI7="","",'Statement of Marks'!FI7)</f>
        <v/>
      </c>
      <c r="BJ5" s="174" t="str">
        <f>'Statement of Marks'!E7</f>
        <v>AJAY KUMAR SAIN</v>
      </c>
      <c r="BK5" s="175" t="str">
        <f t="shared" ref="BK5:BK60" si="0">IF(AND(H5="SC",I5="M"),M5,"")</f>
        <v/>
      </c>
      <c r="BL5" s="175" t="str">
        <f t="shared" ref="BL5:BL60" si="1">IF(AND(H5="SC",I5="F"),M5,"")</f>
        <v/>
      </c>
      <c r="BM5" s="175" t="str">
        <f t="shared" ref="BM5:BM60" si="2">IF(AND(H5="ST",I5="M"),M5,"")</f>
        <v/>
      </c>
      <c r="BN5" s="175" t="str">
        <f t="shared" ref="BN5:BN60" si="3">IF(AND(H5="ST",I5="F"),M5,"")</f>
        <v/>
      </c>
      <c r="BO5" s="175" t="str">
        <f t="shared" ref="BO5:BO60" si="4">IF(AND(H5="OBC",I5="M"),M5,"")</f>
        <v/>
      </c>
      <c r="BP5" s="175" t="str">
        <f t="shared" ref="BP5:BP60" si="5">IF(AND(H5="OBC",I5="F"),M5,"")</f>
        <v/>
      </c>
      <c r="BQ5" s="175" t="str">
        <f t="shared" ref="BQ5:BQ60" si="6">IF(AND(H5="GEN",I5="M"),M5,"")</f>
        <v>I</v>
      </c>
      <c r="BR5" s="175" t="str">
        <f t="shared" ref="BR5:BR60" si="7">IF(AND(H5="GEN",I5="F"),M5,"")</f>
        <v/>
      </c>
      <c r="BS5" s="175" t="str">
        <f t="shared" ref="BS5:BS60" si="8">IF(AND(H5="MIN",I5="M"),M5,"")</f>
        <v/>
      </c>
      <c r="BT5" s="175" t="str">
        <f t="shared" ref="BT5:BT60" si="9">IF(AND(H5="MIN",I5="F"),M5,"")</f>
        <v/>
      </c>
      <c r="BU5" s="175" t="str">
        <f t="shared" ref="BU5:BU60" si="10">IF(AND(H5="SBC",I5="M"),M5,"")</f>
        <v/>
      </c>
      <c r="BV5" s="175" t="str">
        <f t="shared" ref="BV5:BV60" si="11">IF(AND(H5="SBC",I5="F"),M5,"")</f>
        <v/>
      </c>
      <c r="BW5" s="176"/>
    </row>
    <row r="6" spans="1:75">
      <c r="A6" s="162">
        <f>'Statement of Marks'!A8</f>
        <v>3</v>
      </c>
      <c r="B6" s="163">
        <f>IF('Statement of Marks'!B8="","",'Statement of Marks'!B8)</f>
        <v>1103</v>
      </c>
      <c r="C6" s="164">
        <f>IF('Statement of Marks'!C8="","",'Statement of Marks'!C8)</f>
        <v>6239</v>
      </c>
      <c r="D6" s="165">
        <f>IF('Statement of Marks'!D8="","",'Statement of Marks'!D8)</f>
        <v>37114</v>
      </c>
      <c r="E6" s="166" t="str">
        <f>IF('Statement of Marks'!E8="","",'Statement of Marks'!E8)</f>
        <v>CHETNA PRAJAPAT</v>
      </c>
      <c r="F6" s="166" t="str">
        <f>IF('Statement of Marks'!F8="","",'Statement of Marks'!F8)</f>
        <v>RAMRATAN PRAJAPAT</v>
      </c>
      <c r="G6" s="166" t="str">
        <f>IF('Statement of Marks'!G8="","",'Statement of Marks'!G8)</f>
        <v>NEETA DEVI</v>
      </c>
      <c r="H6" s="167" t="str">
        <f>IF('Statement of Marks'!H8="","",'Statement of Marks'!H8)</f>
        <v>OBC</v>
      </c>
      <c r="I6" s="167" t="str">
        <f>IF('Statement of Marks'!I8="","",'Statement of Marks'!I8)</f>
        <v>F</v>
      </c>
      <c r="J6" s="168" t="str">
        <f>IF('Statement of Marks'!FD8="","",'Statement of Marks'!FD8)</f>
        <v>Promoted to Class 12th</v>
      </c>
      <c r="K6" s="326">
        <f>IF('Statement of Marks'!FE8="","",'Statement of Marks'!FE8)</f>
        <v>318</v>
      </c>
      <c r="L6" s="169">
        <f>IF('Statement of Marks'!FF8="","",'Statement of Marks'!FF8)</f>
        <v>63.6</v>
      </c>
      <c r="M6" s="170" t="str">
        <f>IF('Statement of Marks'!FG8="","",'Statement of Marks'!FG8)</f>
        <v>I</v>
      </c>
      <c r="N6" s="171">
        <f>IF('Statement of Marks'!FH8="","",'Statement of Marks'!FH8)</f>
        <v>1.9999999999999964</v>
      </c>
      <c r="O6" s="172" t="str">
        <f>IF('Statement of Marks'!FB8="","",'Statement of Marks'!FB8)</f>
        <v xml:space="preserve">      </v>
      </c>
      <c r="P6" s="173" t="str">
        <f>IF('Statement of Marks'!FI8="","",'Statement of Marks'!FI8)</f>
        <v/>
      </c>
      <c r="BJ6" s="174" t="str">
        <f>'Statement of Marks'!E8</f>
        <v>CHETNA PRAJAPAT</v>
      </c>
      <c r="BK6" s="175" t="str">
        <f t="shared" si="0"/>
        <v/>
      </c>
      <c r="BL6" s="175" t="str">
        <f t="shared" si="1"/>
        <v/>
      </c>
      <c r="BM6" s="175" t="str">
        <f t="shared" si="2"/>
        <v/>
      </c>
      <c r="BN6" s="175" t="str">
        <f t="shared" si="3"/>
        <v/>
      </c>
      <c r="BO6" s="175" t="str">
        <f t="shared" si="4"/>
        <v/>
      </c>
      <c r="BP6" s="175" t="str">
        <f t="shared" si="5"/>
        <v>I</v>
      </c>
      <c r="BQ6" s="175" t="str">
        <f t="shared" si="6"/>
        <v/>
      </c>
      <c r="BR6" s="175" t="str">
        <f t="shared" si="7"/>
        <v/>
      </c>
      <c r="BS6" s="175" t="str">
        <f t="shared" si="8"/>
        <v/>
      </c>
      <c r="BT6" s="175" t="str">
        <f t="shared" si="9"/>
        <v/>
      </c>
      <c r="BU6" s="175" t="str">
        <f t="shared" si="10"/>
        <v/>
      </c>
      <c r="BV6" s="175" t="str">
        <f t="shared" si="11"/>
        <v/>
      </c>
      <c r="BW6" s="176"/>
    </row>
    <row r="7" spans="1:75">
      <c r="A7" s="162">
        <f>'Statement of Marks'!A9</f>
        <v>4</v>
      </c>
      <c r="B7" s="163">
        <f>IF('Statement of Marks'!B9="","",'Statement of Marks'!B9)</f>
        <v>1104</v>
      </c>
      <c r="C7" s="164">
        <f>IF('Statement of Marks'!C9="","",'Statement of Marks'!C9)</f>
        <v>6285</v>
      </c>
      <c r="D7" s="165">
        <f>IF('Statement of Marks'!D9="","",'Statement of Marks'!D9)</f>
        <v>39655</v>
      </c>
      <c r="E7" s="166" t="str">
        <f>IF('Statement of Marks'!E9="","",'Statement of Marks'!E9)</f>
        <v>DEEPAK SAIN</v>
      </c>
      <c r="F7" s="166" t="str">
        <f>IF('Statement of Marks'!F9="","",'Statement of Marks'!F9)</f>
        <v>BABLU SAIN</v>
      </c>
      <c r="G7" s="166" t="str">
        <f>IF('Statement of Marks'!G9="","",'Statement of Marks'!G9)</f>
        <v>SONA DEVI</v>
      </c>
      <c r="H7" s="167" t="str">
        <f>IF('Statement of Marks'!H9="","",'Statement of Marks'!H9)</f>
        <v>GEN</v>
      </c>
      <c r="I7" s="167" t="str">
        <f>IF('Statement of Marks'!I9="","",'Statement of Marks'!I9)</f>
        <v>M</v>
      </c>
      <c r="J7" s="168" t="str">
        <f>IF('Statement of Marks'!FD9="","",'Statement of Marks'!FD9)</f>
        <v>Promoted to Class 12th</v>
      </c>
      <c r="K7" s="326">
        <f>IF('Statement of Marks'!FE9="","",'Statement of Marks'!FE9)</f>
        <v>317</v>
      </c>
      <c r="L7" s="169">
        <f>IF('Statement of Marks'!FF9="","",'Statement of Marks'!FF9)</f>
        <v>63.4</v>
      </c>
      <c r="M7" s="170" t="str">
        <f>IF('Statement of Marks'!FG9="","",'Statement of Marks'!FG9)</f>
        <v>I</v>
      </c>
      <c r="N7" s="171">
        <f>IF('Statement of Marks'!FH9="","",'Statement of Marks'!FH9)</f>
        <v>3.000000000000028</v>
      </c>
      <c r="O7" s="172" t="str">
        <f>IF('Statement of Marks'!FB9="","",'Statement of Marks'!FB9)</f>
        <v xml:space="preserve">      </v>
      </c>
      <c r="P7" s="173" t="str">
        <f>IF('Statement of Marks'!FI9="","",'Statement of Marks'!FI9)</f>
        <v/>
      </c>
      <c r="BJ7" s="174" t="str">
        <f>'Statement of Marks'!E9</f>
        <v>DEEPAK SAIN</v>
      </c>
      <c r="BK7" s="175" t="str">
        <f t="shared" si="0"/>
        <v/>
      </c>
      <c r="BL7" s="175" t="str">
        <f t="shared" si="1"/>
        <v/>
      </c>
      <c r="BM7" s="175" t="str">
        <f t="shared" si="2"/>
        <v/>
      </c>
      <c r="BN7" s="175" t="str">
        <f t="shared" si="3"/>
        <v/>
      </c>
      <c r="BO7" s="175" t="str">
        <f t="shared" si="4"/>
        <v/>
      </c>
      <c r="BP7" s="175" t="str">
        <f t="shared" si="5"/>
        <v/>
      </c>
      <c r="BQ7" s="175" t="str">
        <f t="shared" si="6"/>
        <v>I</v>
      </c>
      <c r="BR7" s="175" t="str">
        <f t="shared" si="7"/>
        <v/>
      </c>
      <c r="BS7" s="175" t="str">
        <f t="shared" si="8"/>
        <v/>
      </c>
      <c r="BT7" s="175" t="str">
        <f t="shared" si="9"/>
        <v/>
      </c>
      <c r="BU7" s="175" t="str">
        <f t="shared" si="10"/>
        <v/>
      </c>
      <c r="BV7" s="175" t="str">
        <f t="shared" si="11"/>
        <v/>
      </c>
      <c r="BW7" s="176"/>
    </row>
    <row r="8" spans="1:75" ht="26">
      <c r="A8" s="162">
        <f>'Statement of Marks'!A10</f>
        <v>5</v>
      </c>
      <c r="B8" s="163">
        <f>IF('Statement of Marks'!B10="","",'Statement of Marks'!B10)</f>
        <v>1105</v>
      </c>
      <c r="C8" s="164">
        <f>IF('Statement of Marks'!C10="","",'Statement of Marks'!C10)</f>
        <v>6325</v>
      </c>
      <c r="D8" s="165">
        <f>IF('Statement of Marks'!D10="","",'Statement of Marks'!D10)</f>
        <v>38143</v>
      </c>
      <c r="E8" s="166" t="str">
        <f>IF('Statement of Marks'!E10="","",'Statement of Marks'!E10)</f>
        <v>DEVENDRA KUMAR SARASWAT</v>
      </c>
      <c r="F8" s="166" t="str">
        <f>IF('Statement of Marks'!F10="","",'Statement of Marks'!F10)</f>
        <v>VISHNU KUMAR SARASWAT</v>
      </c>
      <c r="G8" s="166" t="str">
        <f>IF('Statement of Marks'!G10="","",'Statement of Marks'!G10)</f>
        <v>LAXMI DEVI</v>
      </c>
      <c r="H8" s="167" t="str">
        <f>IF('Statement of Marks'!H10="","",'Statement of Marks'!H10)</f>
        <v>GEN</v>
      </c>
      <c r="I8" s="167" t="str">
        <f>IF('Statement of Marks'!I10="","",'Statement of Marks'!I10)</f>
        <v>M</v>
      </c>
      <c r="J8" s="168" t="str">
        <f>IF('Statement of Marks'!FD10="","",'Statement of Marks'!FD10)</f>
        <v>Promoted to Class 12th</v>
      </c>
      <c r="K8" s="326">
        <f>IF('Statement of Marks'!FE10="","",'Statement of Marks'!FE10)</f>
        <v>316</v>
      </c>
      <c r="L8" s="169">
        <f>IF('Statement of Marks'!FF10="","",'Statement of Marks'!FF10)</f>
        <v>63.2</v>
      </c>
      <c r="M8" s="170" t="str">
        <f>IF('Statement of Marks'!FG10="","",'Statement of Marks'!FG10)</f>
        <v>I</v>
      </c>
      <c r="N8" s="171">
        <f>IF('Statement of Marks'!FH10="","",'Statement of Marks'!FH10)</f>
        <v>4.0000000000000293</v>
      </c>
      <c r="O8" s="172" t="str">
        <f>IF('Statement of Marks'!FB10="","",'Statement of Marks'!FB10)</f>
        <v xml:space="preserve">      </v>
      </c>
      <c r="P8" s="173" t="str">
        <f>IF('Statement of Marks'!FI10="","",'Statement of Marks'!FI10)</f>
        <v/>
      </c>
      <c r="BJ8" s="174" t="str">
        <f>'Statement of Marks'!E10</f>
        <v>DEVENDRA KUMAR SARASWAT</v>
      </c>
      <c r="BK8" s="175" t="str">
        <f t="shared" si="0"/>
        <v/>
      </c>
      <c r="BL8" s="175" t="str">
        <f t="shared" si="1"/>
        <v/>
      </c>
      <c r="BM8" s="175" t="str">
        <f t="shared" si="2"/>
        <v/>
      </c>
      <c r="BN8" s="175" t="str">
        <f t="shared" si="3"/>
        <v/>
      </c>
      <c r="BO8" s="175" t="str">
        <f t="shared" si="4"/>
        <v/>
      </c>
      <c r="BP8" s="175" t="str">
        <f t="shared" si="5"/>
        <v/>
      </c>
      <c r="BQ8" s="175" t="str">
        <f t="shared" si="6"/>
        <v>I</v>
      </c>
      <c r="BR8" s="175" t="str">
        <f t="shared" si="7"/>
        <v/>
      </c>
      <c r="BS8" s="175" t="str">
        <f t="shared" si="8"/>
        <v/>
      </c>
      <c r="BT8" s="175" t="str">
        <f t="shared" si="9"/>
        <v/>
      </c>
      <c r="BU8" s="175" t="str">
        <f t="shared" si="10"/>
        <v/>
      </c>
      <c r="BV8" s="175" t="str">
        <f t="shared" si="11"/>
        <v/>
      </c>
      <c r="BW8" s="176"/>
    </row>
    <row r="9" spans="1:75">
      <c r="A9" s="162">
        <f>'Statement of Marks'!A11</f>
        <v>6</v>
      </c>
      <c r="B9" s="163">
        <f>IF('Statement of Marks'!B11="","",'Statement of Marks'!B11)</f>
        <v>1106</v>
      </c>
      <c r="C9" s="164">
        <f>IF('Statement of Marks'!C11="","",'Statement of Marks'!C11)</f>
        <v>6344</v>
      </c>
      <c r="D9" s="165">
        <f>IF('Statement of Marks'!D11="","",'Statement of Marks'!D11)</f>
        <v>38062</v>
      </c>
      <c r="E9" s="166" t="str">
        <f>IF('Statement of Marks'!E11="","",'Statement of Marks'!E11)</f>
        <v>DHIRAJ SINGH</v>
      </c>
      <c r="F9" s="166" t="str">
        <f>IF('Statement of Marks'!F11="","",'Statement of Marks'!F11)</f>
        <v>RAVINDRA SINGH</v>
      </c>
      <c r="G9" s="166" t="str">
        <f>IF('Statement of Marks'!G11="","",'Statement of Marks'!G11)</f>
        <v>MANJU KANWAR</v>
      </c>
      <c r="H9" s="167" t="str">
        <f>IF('Statement of Marks'!H11="","",'Statement of Marks'!H11)</f>
        <v>GEN</v>
      </c>
      <c r="I9" s="167" t="str">
        <f>IF('Statement of Marks'!I11="","",'Statement of Marks'!I11)</f>
        <v>M</v>
      </c>
      <c r="J9" s="168" t="str">
        <f>IF('Statement of Marks'!FD11="","",'Statement of Marks'!FD11)</f>
        <v>Promoted to Class 12th</v>
      </c>
      <c r="K9" s="326">
        <f>IF('Statement of Marks'!FE11="","",'Statement of Marks'!FE11)</f>
        <v>316</v>
      </c>
      <c r="L9" s="169">
        <f>IF('Statement of Marks'!FF11="","",'Statement of Marks'!FF11)</f>
        <v>63.2</v>
      </c>
      <c r="M9" s="170" t="str">
        <f>IF('Statement of Marks'!FG11="","",'Statement of Marks'!FG11)</f>
        <v>I</v>
      </c>
      <c r="N9" s="171">
        <f>IF('Statement of Marks'!FH11="","",'Statement of Marks'!FH11)</f>
        <v>4.0000000000000293</v>
      </c>
      <c r="O9" s="172" t="str">
        <f>IF('Statement of Marks'!FB11="","",'Statement of Marks'!FB11)</f>
        <v xml:space="preserve">      </v>
      </c>
      <c r="P9" s="173" t="str">
        <f>IF('Statement of Marks'!FI11="","",'Statement of Marks'!FI11)</f>
        <v/>
      </c>
      <c r="BJ9" s="174" t="str">
        <f>'Statement of Marks'!E11</f>
        <v>DHIRAJ SINGH</v>
      </c>
      <c r="BK9" s="175" t="str">
        <f t="shared" si="0"/>
        <v/>
      </c>
      <c r="BL9" s="175" t="str">
        <f t="shared" si="1"/>
        <v/>
      </c>
      <c r="BM9" s="175" t="str">
        <f t="shared" si="2"/>
        <v/>
      </c>
      <c r="BN9" s="175" t="str">
        <f t="shared" si="3"/>
        <v/>
      </c>
      <c r="BO9" s="175" t="str">
        <f t="shared" si="4"/>
        <v/>
      </c>
      <c r="BP9" s="175" t="str">
        <f t="shared" si="5"/>
        <v/>
      </c>
      <c r="BQ9" s="175" t="str">
        <f t="shared" si="6"/>
        <v>I</v>
      </c>
      <c r="BR9" s="175" t="str">
        <f t="shared" si="7"/>
        <v/>
      </c>
      <c r="BS9" s="175" t="str">
        <f t="shared" si="8"/>
        <v/>
      </c>
      <c r="BT9" s="175" t="str">
        <f t="shared" si="9"/>
        <v/>
      </c>
      <c r="BU9" s="175" t="str">
        <f t="shared" si="10"/>
        <v/>
      </c>
      <c r="BV9" s="175" t="str">
        <f t="shared" si="11"/>
        <v/>
      </c>
      <c r="BW9" s="176"/>
    </row>
    <row r="10" spans="1:75">
      <c r="A10" s="162">
        <f>'Statement of Marks'!A12</f>
        <v>7</v>
      </c>
      <c r="B10" s="163">
        <f>IF('Statement of Marks'!B12="","",'Statement of Marks'!B12)</f>
        <v>1107</v>
      </c>
      <c r="C10" s="164">
        <f>IF('Statement of Marks'!C12="","",'Statement of Marks'!C12)</f>
        <v>6287</v>
      </c>
      <c r="D10" s="165">
        <f>IF('Statement of Marks'!D12="","",'Statement of Marks'!D12)</f>
        <v>37432</v>
      </c>
      <c r="E10" s="166" t="str">
        <f>IF('Statement of Marks'!E12="","",'Statement of Marks'!E12)</f>
        <v>DILEEP MAHAWAR</v>
      </c>
      <c r="F10" s="166" t="str">
        <f>IF('Statement of Marks'!F12="","",'Statement of Marks'!F12)</f>
        <v>RAMU MAHAWAR</v>
      </c>
      <c r="G10" s="166" t="str">
        <f>IF('Statement of Marks'!G12="","",'Statement of Marks'!G12)</f>
        <v>MOHINI MAHAWAR</v>
      </c>
      <c r="H10" s="167" t="str">
        <f>IF('Statement of Marks'!H12="","",'Statement of Marks'!H12)</f>
        <v>SC</v>
      </c>
      <c r="I10" s="167" t="str">
        <f>IF('Statement of Marks'!I12="","",'Statement of Marks'!I12)</f>
        <v>M</v>
      </c>
      <c r="J10" s="168" t="str">
        <f>IF('Statement of Marks'!FD12="","",'Statement of Marks'!FD12)</f>
        <v>Promoted to Class 12th</v>
      </c>
      <c r="K10" s="326">
        <f>IF('Statement of Marks'!FE12="","",'Statement of Marks'!FE12)</f>
        <v>315</v>
      </c>
      <c r="L10" s="169">
        <f>IF('Statement of Marks'!FF12="","",'Statement of Marks'!FF12)</f>
        <v>63</v>
      </c>
      <c r="M10" s="170" t="str">
        <f>IF('Statement of Marks'!FG12="","",'Statement of Marks'!FG12)</f>
        <v>I</v>
      </c>
      <c r="N10" s="171">
        <f>IF('Statement of Marks'!FH12="","",'Statement of Marks'!FH12)</f>
        <v>5.0000000000000266</v>
      </c>
      <c r="O10" s="172" t="str">
        <f>IF('Statement of Marks'!FB12="","",'Statement of Marks'!FB12)</f>
        <v xml:space="preserve">      </v>
      </c>
      <c r="P10" s="173" t="str">
        <f>IF('Statement of Marks'!FI12="","",'Statement of Marks'!FI12)</f>
        <v/>
      </c>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J10" s="174" t="str">
        <f>'Statement of Marks'!E12</f>
        <v>DILEEP MAHAWAR</v>
      </c>
      <c r="BK10" s="175" t="str">
        <f t="shared" si="0"/>
        <v>I</v>
      </c>
      <c r="BL10" s="175" t="str">
        <f t="shared" si="1"/>
        <v/>
      </c>
      <c r="BM10" s="175" t="str">
        <f t="shared" si="2"/>
        <v/>
      </c>
      <c r="BN10" s="175" t="str">
        <f t="shared" si="3"/>
        <v/>
      </c>
      <c r="BO10" s="175" t="str">
        <f t="shared" si="4"/>
        <v/>
      </c>
      <c r="BP10" s="175" t="str">
        <f t="shared" si="5"/>
        <v/>
      </c>
      <c r="BQ10" s="175" t="str">
        <f t="shared" si="6"/>
        <v/>
      </c>
      <c r="BR10" s="175" t="str">
        <f t="shared" si="7"/>
        <v/>
      </c>
      <c r="BS10" s="175" t="str">
        <f t="shared" si="8"/>
        <v/>
      </c>
      <c r="BT10" s="175" t="str">
        <f t="shared" si="9"/>
        <v/>
      </c>
      <c r="BU10" s="175" t="str">
        <f t="shared" si="10"/>
        <v/>
      </c>
      <c r="BV10" s="175" t="str">
        <f t="shared" si="11"/>
        <v/>
      </c>
      <c r="BW10" s="176"/>
    </row>
    <row r="11" spans="1:75">
      <c r="A11" s="162">
        <f>'Statement of Marks'!A13</f>
        <v>8</v>
      </c>
      <c r="B11" s="163">
        <f>IF('Statement of Marks'!B13="","",'Statement of Marks'!B13)</f>
        <v>1108</v>
      </c>
      <c r="C11" s="164">
        <f>IF('Statement of Marks'!C13="","",'Statement of Marks'!C13)</f>
        <v>6354</v>
      </c>
      <c r="D11" s="165">
        <f>IF('Statement of Marks'!D13="","",'Statement of Marks'!D13)</f>
        <v>37650</v>
      </c>
      <c r="E11" s="166" t="str">
        <f>IF('Statement of Marks'!E13="","",'Statement of Marks'!E13)</f>
        <v>DIVYANSHU DETWAL</v>
      </c>
      <c r="F11" s="166" t="str">
        <f>IF('Statement of Marks'!F13="","",'Statement of Marks'!F13)</f>
        <v>RAJENDRA DETWAL</v>
      </c>
      <c r="G11" s="166" t="str">
        <f>IF('Statement of Marks'!G13="","",'Statement of Marks'!G13)</f>
        <v>REKHA DETWAL</v>
      </c>
      <c r="H11" s="167" t="str">
        <f>IF('Statement of Marks'!H13="","",'Statement of Marks'!H13)</f>
        <v>GEN</v>
      </c>
      <c r="I11" s="167" t="str">
        <f>IF('Statement of Marks'!I13="","",'Statement of Marks'!I13)</f>
        <v>M</v>
      </c>
      <c r="J11" s="168" t="str">
        <f>IF('Statement of Marks'!FD13="","",'Statement of Marks'!FD13)</f>
        <v>Promoted to Class 12th</v>
      </c>
      <c r="K11" s="326">
        <f>IF('Statement of Marks'!FE13="","",'Statement of Marks'!FE13)</f>
        <v>314</v>
      </c>
      <c r="L11" s="169">
        <f>IF('Statement of Marks'!FF13="","",'Statement of Marks'!FF13)</f>
        <v>62.8</v>
      </c>
      <c r="M11" s="170" t="str">
        <f>IF('Statement of Marks'!FG13="","",'Statement of Marks'!FG13)</f>
        <v>I</v>
      </c>
      <c r="N11" s="171">
        <f>IF('Statement of Marks'!FH13="","",'Statement of Marks'!FH13)</f>
        <v>6.0000000000000258</v>
      </c>
      <c r="O11" s="172" t="str">
        <f>IF('Statement of Marks'!FB13="","",'Statement of Marks'!FB13)</f>
        <v xml:space="preserve">      </v>
      </c>
      <c r="P11" s="173" t="str">
        <f>IF('Statement of Marks'!FI13="","",'Statement of Marks'!FI13)</f>
        <v/>
      </c>
      <c r="BJ11" s="174" t="str">
        <f>'Statement of Marks'!E13</f>
        <v>DIVYANSHU DETWAL</v>
      </c>
      <c r="BK11" s="175" t="str">
        <f t="shared" si="0"/>
        <v/>
      </c>
      <c r="BL11" s="175" t="str">
        <f t="shared" si="1"/>
        <v/>
      </c>
      <c r="BM11" s="175" t="str">
        <f t="shared" si="2"/>
        <v/>
      </c>
      <c r="BN11" s="175" t="str">
        <f t="shared" si="3"/>
        <v/>
      </c>
      <c r="BO11" s="175" t="str">
        <f t="shared" si="4"/>
        <v/>
      </c>
      <c r="BP11" s="175" t="str">
        <f t="shared" si="5"/>
        <v/>
      </c>
      <c r="BQ11" s="175" t="str">
        <f t="shared" si="6"/>
        <v>I</v>
      </c>
      <c r="BR11" s="175" t="str">
        <f t="shared" si="7"/>
        <v/>
      </c>
      <c r="BS11" s="175" t="str">
        <f t="shared" si="8"/>
        <v/>
      </c>
      <c r="BT11" s="175" t="str">
        <f t="shared" si="9"/>
        <v/>
      </c>
      <c r="BU11" s="175" t="str">
        <f t="shared" si="10"/>
        <v/>
      </c>
      <c r="BV11" s="175" t="str">
        <f t="shared" si="11"/>
        <v/>
      </c>
      <c r="BW11" s="176"/>
    </row>
    <row r="12" spans="1:75">
      <c r="A12" s="162">
        <f>'Statement of Marks'!A14</f>
        <v>9</v>
      </c>
      <c r="B12" s="163">
        <f>IF('Statement of Marks'!B14="","",'Statement of Marks'!B14)</f>
        <v>1109</v>
      </c>
      <c r="C12" s="164">
        <f>IF('Statement of Marks'!C14="","",'Statement of Marks'!C14)</f>
        <v>5806</v>
      </c>
      <c r="D12" s="165">
        <f>IF('Statement of Marks'!D14="","",'Statement of Marks'!D14)</f>
        <v>38389</v>
      </c>
      <c r="E12" s="166" t="str">
        <f>IF('Statement of Marks'!E14="","",'Statement of Marks'!E14)</f>
        <v>GAYATRI BIWAL</v>
      </c>
      <c r="F12" s="166" t="str">
        <f>IF('Statement of Marks'!F14="","",'Statement of Marks'!F14)</f>
        <v>RAM GOPAL BIWAL</v>
      </c>
      <c r="G12" s="166" t="str">
        <f>IF('Statement of Marks'!G14="","",'Statement of Marks'!G14)</f>
        <v>KAMLA DEVI</v>
      </c>
      <c r="H12" s="167" t="str">
        <f>IF('Statement of Marks'!H14="","",'Statement of Marks'!H14)</f>
        <v>SC</v>
      </c>
      <c r="I12" s="167" t="str">
        <f>IF('Statement of Marks'!I14="","",'Statement of Marks'!I14)</f>
        <v>F</v>
      </c>
      <c r="J12" s="168" t="str">
        <f>IF('Statement of Marks'!FD14="","",'Statement of Marks'!FD14)</f>
        <v>Promoted to Class 12th</v>
      </c>
      <c r="K12" s="326">
        <f>IF('Statement of Marks'!FE14="","",'Statement of Marks'!FE14)</f>
        <v>314</v>
      </c>
      <c r="L12" s="169">
        <f>IF('Statement of Marks'!FF14="","",'Statement of Marks'!FF14)</f>
        <v>62.8</v>
      </c>
      <c r="M12" s="170" t="str">
        <f>IF('Statement of Marks'!FG14="","",'Statement of Marks'!FG14)</f>
        <v>I</v>
      </c>
      <c r="N12" s="171">
        <f>IF('Statement of Marks'!FH14="","",'Statement of Marks'!FH14)</f>
        <v>6.0000000000000258</v>
      </c>
      <c r="O12" s="172" t="str">
        <f>IF('Statement of Marks'!FB14="","",'Statement of Marks'!FB14)</f>
        <v xml:space="preserve">      </v>
      </c>
      <c r="P12" s="173" t="str">
        <f>IF('Statement of Marks'!FI14="","",'Statement of Marks'!FI14)</f>
        <v/>
      </c>
      <c r="BJ12" s="174" t="str">
        <f>'Statement of Marks'!E14</f>
        <v>GAYATRI BIWAL</v>
      </c>
      <c r="BK12" s="175" t="str">
        <f t="shared" si="0"/>
        <v/>
      </c>
      <c r="BL12" s="175" t="str">
        <f t="shared" si="1"/>
        <v>I</v>
      </c>
      <c r="BM12" s="175" t="str">
        <f t="shared" si="2"/>
        <v/>
      </c>
      <c r="BN12" s="175" t="str">
        <f t="shared" si="3"/>
        <v/>
      </c>
      <c r="BO12" s="175" t="str">
        <f t="shared" si="4"/>
        <v/>
      </c>
      <c r="BP12" s="175" t="str">
        <f t="shared" si="5"/>
        <v/>
      </c>
      <c r="BQ12" s="175" t="str">
        <f t="shared" si="6"/>
        <v/>
      </c>
      <c r="BR12" s="175" t="str">
        <f t="shared" si="7"/>
        <v/>
      </c>
      <c r="BS12" s="175" t="str">
        <f t="shared" si="8"/>
        <v/>
      </c>
      <c r="BT12" s="175" t="str">
        <f t="shared" si="9"/>
        <v/>
      </c>
      <c r="BU12" s="175" t="str">
        <f t="shared" si="10"/>
        <v/>
      </c>
      <c r="BV12" s="175" t="str">
        <f t="shared" si="11"/>
        <v/>
      </c>
      <c r="BW12" s="176"/>
    </row>
    <row r="13" spans="1:75">
      <c r="A13" s="162">
        <f>'Statement of Marks'!A15</f>
        <v>10</v>
      </c>
      <c r="B13" s="163">
        <f>IF('Statement of Marks'!B15="","",'Statement of Marks'!B15)</f>
        <v>1110</v>
      </c>
      <c r="C13" s="164">
        <f>IF('Statement of Marks'!C15="","",'Statement of Marks'!C15)</f>
        <v>6409</v>
      </c>
      <c r="D13" s="165">
        <f>IF('Statement of Marks'!D15="","",'Statement of Marks'!D15)</f>
        <v>37622</v>
      </c>
      <c r="E13" s="166" t="str">
        <f>IF('Statement of Marks'!E15="","",'Statement of Marks'!E15)</f>
        <v>GUDDU KUMAR</v>
      </c>
      <c r="F13" s="166" t="str">
        <f>IF('Statement of Marks'!F15="","",'Statement of Marks'!F15)</f>
        <v>BHULAN THAKUR</v>
      </c>
      <c r="G13" s="166" t="str">
        <f>IF('Statement of Marks'!G15="","",'Statement of Marks'!G15)</f>
        <v>SHARDA DEVI</v>
      </c>
      <c r="H13" s="167" t="str">
        <f>IF('Statement of Marks'!H15="","",'Statement of Marks'!H15)</f>
        <v>OBC</v>
      </c>
      <c r="I13" s="167" t="str">
        <f>IF('Statement of Marks'!I15="","",'Statement of Marks'!I15)</f>
        <v>M</v>
      </c>
      <c r="J13" s="168" t="str">
        <f>IF('Statement of Marks'!FD15="","",'Statement of Marks'!FD15)</f>
        <v>Promoted to Class 12th</v>
      </c>
      <c r="K13" s="326">
        <f>IF('Statement of Marks'!FE15="","",'Statement of Marks'!FE15)</f>
        <v>313</v>
      </c>
      <c r="L13" s="169">
        <f>IF('Statement of Marks'!FF15="","",'Statement of Marks'!FF15)</f>
        <v>62.6</v>
      </c>
      <c r="M13" s="170" t="str">
        <f>IF('Statement of Marks'!FG15="","",'Statement of Marks'!FG15)</f>
        <v>I</v>
      </c>
      <c r="N13" s="171">
        <f>IF('Statement of Marks'!FH15="","",'Statement of Marks'!FH15)</f>
        <v>7.0000000000000249</v>
      </c>
      <c r="O13" s="172" t="str">
        <f>IF('Statement of Marks'!FB15="","",'Statement of Marks'!FB15)</f>
        <v xml:space="preserve">      </v>
      </c>
      <c r="P13" s="173" t="str">
        <f>IF('Statement of Marks'!FI15="","",'Statement of Marks'!FI15)</f>
        <v/>
      </c>
      <c r="BJ13" s="174" t="str">
        <f>'Statement of Marks'!E15</f>
        <v>GUDDU KUMAR</v>
      </c>
      <c r="BK13" s="175" t="str">
        <f t="shared" si="0"/>
        <v/>
      </c>
      <c r="BL13" s="175" t="str">
        <f t="shared" si="1"/>
        <v/>
      </c>
      <c r="BM13" s="175" t="str">
        <f t="shared" si="2"/>
        <v/>
      </c>
      <c r="BN13" s="175" t="str">
        <f t="shared" si="3"/>
        <v/>
      </c>
      <c r="BO13" s="175" t="str">
        <f t="shared" si="4"/>
        <v>I</v>
      </c>
      <c r="BP13" s="175" t="str">
        <f t="shared" si="5"/>
        <v/>
      </c>
      <c r="BQ13" s="175" t="str">
        <f t="shared" si="6"/>
        <v/>
      </c>
      <c r="BR13" s="175" t="str">
        <f t="shared" si="7"/>
        <v/>
      </c>
      <c r="BS13" s="175" t="str">
        <f t="shared" si="8"/>
        <v/>
      </c>
      <c r="BT13" s="175" t="str">
        <f t="shared" si="9"/>
        <v/>
      </c>
      <c r="BU13" s="175" t="str">
        <f t="shared" si="10"/>
        <v/>
      </c>
      <c r="BV13" s="175" t="str">
        <f t="shared" si="11"/>
        <v/>
      </c>
      <c r="BW13" s="176"/>
    </row>
    <row r="14" spans="1:75">
      <c r="A14" s="162">
        <f>'Statement of Marks'!A16</f>
        <v>11</v>
      </c>
      <c r="B14" s="163">
        <f>IF('Statement of Marks'!B16="","",'Statement of Marks'!B16)</f>
        <v>1111</v>
      </c>
      <c r="C14" s="164">
        <f>IF('Statement of Marks'!C16="","",'Statement of Marks'!C16)</f>
        <v>5555</v>
      </c>
      <c r="D14" s="165">
        <f>IF('Statement of Marks'!D16="","",'Statement of Marks'!D16)</f>
        <v>37643</v>
      </c>
      <c r="E14" s="166" t="str">
        <f>IF('Statement of Marks'!E16="","",'Statement of Marks'!E16)</f>
        <v>HASAN ALI</v>
      </c>
      <c r="F14" s="166" t="str">
        <f>IF('Statement of Marks'!F16="","",'Statement of Marks'!F16)</f>
        <v>ABDUL KALAM</v>
      </c>
      <c r="G14" s="166" t="str">
        <f>IF('Statement of Marks'!G16="","",'Statement of Marks'!G16)</f>
        <v>RAHEESHA BEGAM</v>
      </c>
      <c r="H14" s="167" t="str">
        <f>IF('Statement of Marks'!H16="","",'Statement of Marks'!H16)</f>
        <v>GEN</v>
      </c>
      <c r="I14" s="167" t="str">
        <f>IF('Statement of Marks'!I16="","",'Statement of Marks'!I16)</f>
        <v>M</v>
      </c>
      <c r="J14" s="168" t="str">
        <f>IF('Statement of Marks'!FD16="","",'Statement of Marks'!FD16)</f>
        <v>Promoted to Class 12th</v>
      </c>
      <c r="K14" s="326">
        <f>IF('Statement of Marks'!FE16="","",'Statement of Marks'!FE16)</f>
        <v>312</v>
      </c>
      <c r="L14" s="169">
        <f>IF('Statement of Marks'!FF16="","",'Statement of Marks'!FF16)</f>
        <v>62.4</v>
      </c>
      <c r="M14" s="170" t="str">
        <f>IF('Statement of Marks'!FG16="","",'Statement of Marks'!FG16)</f>
        <v>I</v>
      </c>
      <c r="N14" s="171">
        <f>IF('Statement of Marks'!FH16="","",'Statement of Marks'!FH16)</f>
        <v>8.0000000000000231</v>
      </c>
      <c r="O14" s="172" t="str">
        <f>IF('Statement of Marks'!FB16="","",'Statement of Marks'!FB16)</f>
        <v xml:space="preserve">      </v>
      </c>
      <c r="P14" s="173" t="str">
        <f>IF('Statement of Marks'!FI16="","",'Statement of Marks'!FI16)</f>
        <v/>
      </c>
      <c r="BJ14" s="174" t="str">
        <f>'Statement of Marks'!E16</f>
        <v>HASAN ALI</v>
      </c>
      <c r="BK14" s="175" t="str">
        <f t="shared" si="0"/>
        <v/>
      </c>
      <c r="BL14" s="175" t="str">
        <f t="shared" si="1"/>
        <v/>
      </c>
      <c r="BM14" s="175" t="str">
        <f t="shared" si="2"/>
        <v/>
      </c>
      <c r="BN14" s="175" t="str">
        <f t="shared" si="3"/>
        <v/>
      </c>
      <c r="BO14" s="175" t="str">
        <f t="shared" si="4"/>
        <v/>
      </c>
      <c r="BP14" s="175" t="str">
        <f t="shared" si="5"/>
        <v/>
      </c>
      <c r="BQ14" s="175" t="str">
        <f t="shared" si="6"/>
        <v>I</v>
      </c>
      <c r="BR14" s="175" t="str">
        <f t="shared" si="7"/>
        <v/>
      </c>
      <c r="BS14" s="175" t="str">
        <f t="shared" si="8"/>
        <v/>
      </c>
      <c r="BT14" s="175" t="str">
        <f t="shared" si="9"/>
        <v/>
      </c>
      <c r="BU14" s="175" t="str">
        <f t="shared" si="10"/>
        <v/>
      </c>
      <c r="BV14" s="175" t="str">
        <f t="shared" si="11"/>
        <v/>
      </c>
      <c r="BW14" s="176"/>
    </row>
    <row r="15" spans="1:75">
      <c r="A15" s="162">
        <f>'Statement of Marks'!A17</f>
        <v>12</v>
      </c>
      <c r="B15" s="163">
        <f>IF('Statement of Marks'!B17="","",'Statement of Marks'!B17)</f>
        <v>1112</v>
      </c>
      <c r="C15" s="164">
        <f>IF('Statement of Marks'!C17="","",'Statement of Marks'!C17)</f>
        <v>5815</v>
      </c>
      <c r="D15" s="165">
        <f>IF('Statement of Marks'!D17="","",'Statement of Marks'!D17)</f>
        <v>36528</v>
      </c>
      <c r="E15" s="166" t="str">
        <f>IF('Statement of Marks'!E17="","",'Statement of Marks'!E17)</f>
        <v>JAYANTA DAS</v>
      </c>
      <c r="F15" s="166" t="str">
        <f>IF('Statement of Marks'!F17="","",'Statement of Marks'!F17)</f>
        <v>ASHINATH</v>
      </c>
      <c r="G15" s="166" t="str">
        <f>IF('Statement of Marks'!G17="","",'Statement of Marks'!G17)</f>
        <v>NANI BALA</v>
      </c>
      <c r="H15" s="167" t="str">
        <f>IF('Statement of Marks'!H17="","",'Statement of Marks'!H17)</f>
        <v>GEN</v>
      </c>
      <c r="I15" s="167" t="str">
        <f>IF('Statement of Marks'!I17="","",'Statement of Marks'!I17)</f>
        <v>M</v>
      </c>
      <c r="J15" s="168" t="str">
        <f>IF('Statement of Marks'!FD17="","",'Statement of Marks'!FD17)</f>
        <v>Promoted to Class 12th</v>
      </c>
      <c r="K15" s="326">
        <f>IF('Statement of Marks'!FE17="","",'Statement of Marks'!FE17)</f>
        <v>313</v>
      </c>
      <c r="L15" s="169">
        <f>IF('Statement of Marks'!FF17="","",'Statement of Marks'!FF17)</f>
        <v>62.6</v>
      </c>
      <c r="M15" s="170" t="str">
        <f>IF('Statement of Marks'!FG17="","",'Statement of Marks'!FG17)</f>
        <v>I</v>
      </c>
      <c r="N15" s="171">
        <f>IF('Statement of Marks'!FH17="","",'Statement of Marks'!FH17)</f>
        <v>7.0000000000000249</v>
      </c>
      <c r="O15" s="172" t="str">
        <f>IF('Statement of Marks'!FB17="","",'Statement of Marks'!FB17)</f>
        <v xml:space="preserve">      </v>
      </c>
      <c r="P15" s="173" t="str">
        <f>IF('Statement of Marks'!FI17="","",'Statement of Marks'!FI17)</f>
        <v/>
      </c>
      <c r="BJ15" s="174" t="str">
        <f>'Statement of Marks'!E17</f>
        <v>JAYANTA DAS</v>
      </c>
      <c r="BK15" s="175" t="str">
        <f t="shared" si="0"/>
        <v/>
      </c>
      <c r="BL15" s="175" t="str">
        <f t="shared" si="1"/>
        <v/>
      </c>
      <c r="BM15" s="175" t="str">
        <f t="shared" si="2"/>
        <v/>
      </c>
      <c r="BN15" s="175" t="str">
        <f t="shared" si="3"/>
        <v/>
      </c>
      <c r="BO15" s="175" t="str">
        <f t="shared" si="4"/>
        <v/>
      </c>
      <c r="BP15" s="175" t="str">
        <f t="shared" si="5"/>
        <v/>
      </c>
      <c r="BQ15" s="175" t="str">
        <f t="shared" si="6"/>
        <v>I</v>
      </c>
      <c r="BR15" s="175" t="str">
        <f t="shared" si="7"/>
        <v/>
      </c>
      <c r="BS15" s="175" t="str">
        <f t="shared" si="8"/>
        <v/>
      </c>
      <c r="BT15" s="175" t="str">
        <f t="shared" si="9"/>
        <v/>
      </c>
      <c r="BU15" s="175" t="str">
        <f t="shared" si="10"/>
        <v/>
      </c>
      <c r="BV15" s="175" t="str">
        <f t="shared" si="11"/>
        <v/>
      </c>
      <c r="BW15" s="176"/>
    </row>
    <row r="16" spans="1:75">
      <c r="A16" s="162">
        <f>'Statement of Marks'!A18</f>
        <v>13</v>
      </c>
      <c r="B16" s="163">
        <f>IF('Statement of Marks'!B18="","",'Statement of Marks'!B18)</f>
        <v>1113</v>
      </c>
      <c r="C16" s="164">
        <f>IF('Statement of Marks'!C18="","",'Statement of Marks'!C18)</f>
        <v>6248</v>
      </c>
      <c r="D16" s="165">
        <f>IF('Statement of Marks'!D18="","",'Statement of Marks'!D18)</f>
        <v>37623</v>
      </c>
      <c r="E16" s="166" t="str">
        <f>IF('Statement of Marks'!E18="","",'Statement of Marks'!E18)</f>
        <v>JITENDRA SINGH</v>
      </c>
      <c r="F16" s="166" t="str">
        <f>IF('Statement of Marks'!F18="","",'Statement of Marks'!F18)</f>
        <v>JASRAJ SINGH</v>
      </c>
      <c r="G16" s="166" t="str">
        <f>IF('Statement of Marks'!G18="","",'Statement of Marks'!G18)</f>
        <v>RUKMANI KANWAR</v>
      </c>
      <c r="H16" s="167" t="str">
        <f>IF('Statement of Marks'!H18="","",'Statement of Marks'!H18)</f>
        <v>GEN</v>
      </c>
      <c r="I16" s="167" t="str">
        <f>IF('Statement of Marks'!I18="","",'Statement of Marks'!I18)</f>
        <v>M</v>
      </c>
      <c r="J16" s="168" t="str">
        <f>IF('Statement of Marks'!FD18="","",'Statement of Marks'!FD18)</f>
        <v>Promoted to Class 12th</v>
      </c>
      <c r="K16" s="326">
        <f>IF('Statement of Marks'!FE18="","",'Statement of Marks'!FE18)</f>
        <v>314</v>
      </c>
      <c r="L16" s="169">
        <f>IF('Statement of Marks'!FF18="","",'Statement of Marks'!FF18)</f>
        <v>62.8</v>
      </c>
      <c r="M16" s="170" t="str">
        <f>IF('Statement of Marks'!FG18="","",'Statement of Marks'!FG18)</f>
        <v>I</v>
      </c>
      <c r="N16" s="171">
        <f>IF('Statement of Marks'!FH18="","",'Statement of Marks'!FH18)</f>
        <v>6.0000000000000258</v>
      </c>
      <c r="O16" s="172" t="str">
        <f>IF('Statement of Marks'!FB18="","",'Statement of Marks'!FB18)</f>
        <v xml:space="preserve">      </v>
      </c>
      <c r="P16" s="173" t="str">
        <f>IF('Statement of Marks'!FI18="","",'Statement of Marks'!FI18)</f>
        <v/>
      </c>
      <c r="BJ16" s="174" t="str">
        <f>'Statement of Marks'!E18</f>
        <v>JITENDRA SINGH</v>
      </c>
      <c r="BK16" s="175" t="str">
        <f t="shared" si="0"/>
        <v/>
      </c>
      <c r="BL16" s="175" t="str">
        <f t="shared" si="1"/>
        <v/>
      </c>
      <c r="BM16" s="175" t="str">
        <f t="shared" si="2"/>
        <v/>
      </c>
      <c r="BN16" s="175" t="str">
        <f t="shared" si="3"/>
        <v/>
      </c>
      <c r="BO16" s="175" t="str">
        <f t="shared" si="4"/>
        <v/>
      </c>
      <c r="BP16" s="175" t="str">
        <f t="shared" si="5"/>
        <v/>
      </c>
      <c r="BQ16" s="175" t="str">
        <f t="shared" si="6"/>
        <v>I</v>
      </c>
      <c r="BR16" s="175" t="str">
        <f t="shared" si="7"/>
        <v/>
      </c>
      <c r="BS16" s="175" t="str">
        <f t="shared" si="8"/>
        <v/>
      </c>
      <c r="BT16" s="175" t="str">
        <f t="shared" si="9"/>
        <v/>
      </c>
      <c r="BU16" s="175" t="str">
        <f t="shared" si="10"/>
        <v/>
      </c>
      <c r="BV16" s="175" t="str">
        <f t="shared" si="11"/>
        <v/>
      </c>
      <c r="BW16" s="176"/>
    </row>
    <row r="17" spans="1:75" ht="21">
      <c r="A17" s="162">
        <f>'Statement of Marks'!A19</f>
        <v>14</v>
      </c>
      <c r="B17" s="163">
        <f>IF('Statement of Marks'!B19="","",'Statement of Marks'!B19)</f>
        <v>1114</v>
      </c>
      <c r="C17" s="164">
        <f>IF('Statement of Marks'!C19="","",'Statement of Marks'!C19)</f>
        <v>6286</v>
      </c>
      <c r="D17" s="165">
        <f>IF('Statement of Marks'!D19="","",'Statement of Marks'!D19)</f>
        <v>38247</v>
      </c>
      <c r="E17" s="166" t="str">
        <f>IF('Statement of Marks'!E19="","",'Statement of Marks'!E19)</f>
        <v>KARAN SINGH RATHORE</v>
      </c>
      <c r="F17" s="166" t="str">
        <f>IF('Statement of Marks'!F19="","",'Statement of Marks'!F19)</f>
        <v>GUMAN SINGH RATHORE</v>
      </c>
      <c r="G17" s="166" t="str">
        <f>IF('Statement of Marks'!G19="","",'Statement of Marks'!G19)</f>
        <v>SANJU KANWAR</v>
      </c>
      <c r="H17" s="167" t="str">
        <f>IF('Statement of Marks'!H19="","",'Statement of Marks'!H19)</f>
        <v>GEN</v>
      </c>
      <c r="I17" s="167" t="str">
        <f>IF('Statement of Marks'!I19="","",'Statement of Marks'!I19)</f>
        <v>M</v>
      </c>
      <c r="J17" s="168" t="str">
        <f>IF('Statement of Marks'!FD19="","",'Statement of Marks'!FD19)</f>
        <v>Promoted to Class 12th</v>
      </c>
      <c r="K17" s="326">
        <f>IF('Statement of Marks'!FE19="","",'Statement of Marks'!FE19)</f>
        <v>314</v>
      </c>
      <c r="L17" s="169">
        <f>IF('Statement of Marks'!FF19="","",'Statement of Marks'!FF19)</f>
        <v>62.8</v>
      </c>
      <c r="M17" s="170" t="str">
        <f>IF('Statement of Marks'!FG19="","",'Statement of Marks'!FG19)</f>
        <v>I</v>
      </c>
      <c r="N17" s="171">
        <f>IF('Statement of Marks'!FH19="","",'Statement of Marks'!FH19)</f>
        <v>6.0000000000000258</v>
      </c>
      <c r="O17" s="172" t="str">
        <f>IF('Statement of Marks'!FB19="","",'Statement of Marks'!FB19)</f>
        <v xml:space="preserve">      </v>
      </c>
      <c r="P17" s="173" t="str">
        <f>IF('Statement of Marks'!FI19="","",'Statement of Marks'!FI19)</f>
        <v/>
      </c>
      <c r="BJ17" s="174" t="str">
        <f>'Statement of Marks'!E19</f>
        <v>KARAN SINGH RATHORE</v>
      </c>
      <c r="BK17" s="175" t="str">
        <f t="shared" si="0"/>
        <v/>
      </c>
      <c r="BL17" s="175" t="str">
        <f t="shared" si="1"/>
        <v/>
      </c>
      <c r="BM17" s="175" t="str">
        <f t="shared" si="2"/>
        <v/>
      </c>
      <c r="BN17" s="175" t="str">
        <f t="shared" si="3"/>
        <v/>
      </c>
      <c r="BO17" s="175" t="str">
        <f t="shared" si="4"/>
        <v/>
      </c>
      <c r="BP17" s="175" t="str">
        <f t="shared" si="5"/>
        <v/>
      </c>
      <c r="BQ17" s="175" t="str">
        <f t="shared" si="6"/>
        <v>I</v>
      </c>
      <c r="BR17" s="175" t="str">
        <f t="shared" si="7"/>
        <v/>
      </c>
      <c r="BS17" s="175" t="str">
        <f t="shared" si="8"/>
        <v/>
      </c>
      <c r="BT17" s="175" t="str">
        <f t="shared" si="9"/>
        <v/>
      </c>
      <c r="BU17" s="175" t="str">
        <f t="shared" si="10"/>
        <v/>
      </c>
      <c r="BV17" s="175" t="str">
        <f t="shared" si="11"/>
        <v/>
      </c>
      <c r="BW17" s="176"/>
    </row>
    <row r="18" spans="1:75" ht="21">
      <c r="A18" s="162">
        <f>'Statement of Marks'!A20</f>
        <v>15</v>
      </c>
      <c r="B18" s="163">
        <f>IF('Statement of Marks'!B20="","",'Statement of Marks'!B20)</f>
        <v>1115</v>
      </c>
      <c r="C18" s="164">
        <f>IF('Statement of Marks'!C20="","",'Statement of Marks'!C20)</f>
        <v>6281</v>
      </c>
      <c r="D18" s="165">
        <f>IF('Statement of Marks'!D20="","",'Statement of Marks'!D20)</f>
        <v>37908</v>
      </c>
      <c r="E18" s="166" t="str">
        <f>IF('Statement of Marks'!E20="","",'Statement of Marks'!E20)</f>
        <v>KHUSHI SHARMA</v>
      </c>
      <c r="F18" s="166" t="str">
        <f>IF('Statement of Marks'!F20="","",'Statement of Marks'!F20)</f>
        <v>SHRAWAN KUMAR SHARMA</v>
      </c>
      <c r="G18" s="166" t="str">
        <f>IF('Statement of Marks'!G20="","",'Statement of Marks'!G20)</f>
        <v>REKHA SHARMA</v>
      </c>
      <c r="H18" s="167" t="str">
        <f>IF('Statement of Marks'!H20="","",'Statement of Marks'!H20)</f>
        <v>GEN</v>
      </c>
      <c r="I18" s="167" t="str">
        <f>IF('Statement of Marks'!I20="","",'Statement of Marks'!I20)</f>
        <v>F</v>
      </c>
      <c r="J18" s="168" t="str">
        <f>IF('Statement of Marks'!FD20="","",'Statement of Marks'!FD20)</f>
        <v>Promoted to Class 12th</v>
      </c>
      <c r="K18" s="326">
        <f>IF('Statement of Marks'!FE20="","",'Statement of Marks'!FE20)</f>
        <v>315</v>
      </c>
      <c r="L18" s="169">
        <f>IF('Statement of Marks'!FF20="","",'Statement of Marks'!FF20)</f>
        <v>63</v>
      </c>
      <c r="M18" s="170" t="str">
        <f>IF('Statement of Marks'!FG20="","",'Statement of Marks'!FG20)</f>
        <v>I</v>
      </c>
      <c r="N18" s="171">
        <f>IF('Statement of Marks'!FH20="","",'Statement of Marks'!FH20)</f>
        <v>5.0000000000000266</v>
      </c>
      <c r="O18" s="172" t="str">
        <f>IF('Statement of Marks'!FB20="","",'Statement of Marks'!FB20)</f>
        <v xml:space="preserve">      </v>
      </c>
      <c r="P18" s="173" t="str">
        <f>IF('Statement of Marks'!FI20="","",'Statement of Marks'!FI20)</f>
        <v/>
      </c>
      <c r="BJ18" s="174" t="str">
        <f>'Statement of Marks'!E20</f>
        <v>KHUSHI SHARMA</v>
      </c>
      <c r="BK18" s="175" t="str">
        <f t="shared" si="0"/>
        <v/>
      </c>
      <c r="BL18" s="175" t="str">
        <f t="shared" si="1"/>
        <v/>
      </c>
      <c r="BM18" s="175" t="str">
        <f t="shared" si="2"/>
        <v/>
      </c>
      <c r="BN18" s="175" t="str">
        <f t="shared" si="3"/>
        <v/>
      </c>
      <c r="BO18" s="175" t="str">
        <f t="shared" si="4"/>
        <v/>
      </c>
      <c r="BP18" s="175" t="str">
        <f t="shared" si="5"/>
        <v/>
      </c>
      <c r="BQ18" s="175" t="str">
        <f t="shared" si="6"/>
        <v/>
      </c>
      <c r="BR18" s="175" t="str">
        <f t="shared" si="7"/>
        <v>I</v>
      </c>
      <c r="BS18" s="175" t="str">
        <f t="shared" si="8"/>
        <v/>
      </c>
      <c r="BT18" s="175" t="str">
        <f t="shared" si="9"/>
        <v/>
      </c>
      <c r="BU18" s="175" t="str">
        <f t="shared" si="10"/>
        <v/>
      </c>
      <c r="BV18" s="175" t="str">
        <f t="shared" si="11"/>
        <v/>
      </c>
      <c r="BW18" s="176"/>
    </row>
    <row r="19" spans="1:75" ht="21">
      <c r="A19" s="162">
        <f>'Statement of Marks'!A21</f>
        <v>16</v>
      </c>
      <c r="B19" s="163">
        <f>IF('Statement of Marks'!B21="","",'Statement of Marks'!B21)</f>
        <v>1116</v>
      </c>
      <c r="C19" s="164">
        <f>IF('Statement of Marks'!C21="","",'Statement of Marks'!C21)</f>
        <v>6356</v>
      </c>
      <c r="D19" s="165">
        <f>IF('Statement of Marks'!D21="","",'Statement of Marks'!D21)</f>
        <v>37937</v>
      </c>
      <c r="E19" s="166" t="str">
        <f>IF('Statement of Marks'!E21="","",'Statement of Marks'!E21)</f>
        <v>KOMAL SHEKHAWAT</v>
      </c>
      <c r="F19" s="166" t="str">
        <f>IF('Statement of Marks'!F21="","",'Statement of Marks'!F21)</f>
        <v>BHAWANI SINGH SHEKHAWAT</v>
      </c>
      <c r="G19" s="166" t="str">
        <f>IF('Statement of Marks'!G21="","",'Statement of Marks'!G21)</f>
        <v>SUMAN KANWAR</v>
      </c>
      <c r="H19" s="167" t="str">
        <f>IF('Statement of Marks'!H21="","",'Statement of Marks'!H21)</f>
        <v>GEN</v>
      </c>
      <c r="I19" s="167" t="str">
        <f>IF('Statement of Marks'!I21="","",'Statement of Marks'!I21)</f>
        <v>F</v>
      </c>
      <c r="J19" s="168" t="str">
        <f>IF('Statement of Marks'!FD21="","",'Statement of Marks'!FD21)</f>
        <v>Promoted to Class 12th</v>
      </c>
      <c r="K19" s="326">
        <f>IF('Statement of Marks'!FE21="","",'Statement of Marks'!FE21)</f>
        <v>316</v>
      </c>
      <c r="L19" s="169">
        <f>IF('Statement of Marks'!FF21="","",'Statement of Marks'!FF21)</f>
        <v>63.2</v>
      </c>
      <c r="M19" s="170" t="str">
        <f>IF('Statement of Marks'!FG21="","",'Statement of Marks'!FG21)</f>
        <v>I</v>
      </c>
      <c r="N19" s="171">
        <f>IF('Statement of Marks'!FH21="","",'Statement of Marks'!FH21)</f>
        <v>4.0000000000000293</v>
      </c>
      <c r="O19" s="172" t="str">
        <f>IF('Statement of Marks'!FB21="","",'Statement of Marks'!FB21)</f>
        <v xml:space="preserve">      </v>
      </c>
      <c r="P19" s="173" t="str">
        <f>IF('Statement of Marks'!FI21="","",'Statement of Marks'!FI21)</f>
        <v/>
      </c>
      <c r="BJ19" s="174" t="str">
        <f>'Statement of Marks'!E21</f>
        <v>KOMAL SHEKHAWAT</v>
      </c>
      <c r="BK19" s="175" t="str">
        <f t="shared" si="0"/>
        <v/>
      </c>
      <c r="BL19" s="175" t="str">
        <f t="shared" si="1"/>
        <v/>
      </c>
      <c r="BM19" s="175" t="str">
        <f t="shared" si="2"/>
        <v/>
      </c>
      <c r="BN19" s="175" t="str">
        <f t="shared" si="3"/>
        <v/>
      </c>
      <c r="BO19" s="175" t="str">
        <f t="shared" si="4"/>
        <v/>
      </c>
      <c r="BP19" s="175" t="str">
        <f t="shared" si="5"/>
        <v/>
      </c>
      <c r="BQ19" s="175" t="str">
        <f t="shared" si="6"/>
        <v/>
      </c>
      <c r="BR19" s="175" t="str">
        <f t="shared" si="7"/>
        <v>I</v>
      </c>
      <c r="BS19" s="175" t="str">
        <f t="shared" si="8"/>
        <v/>
      </c>
      <c r="BT19" s="175" t="str">
        <f t="shared" si="9"/>
        <v/>
      </c>
      <c r="BU19" s="175" t="str">
        <f t="shared" si="10"/>
        <v/>
      </c>
      <c r="BV19" s="175" t="str">
        <f t="shared" si="11"/>
        <v/>
      </c>
      <c r="BW19" s="176"/>
    </row>
    <row r="20" spans="1:75">
      <c r="A20" s="162">
        <f>'Statement of Marks'!A22</f>
        <v>17</v>
      </c>
      <c r="B20" s="163">
        <f>IF('Statement of Marks'!B22="","",'Statement of Marks'!B22)</f>
        <v>1117</v>
      </c>
      <c r="C20" s="164">
        <f>IF('Statement of Marks'!C22="","",'Statement of Marks'!C22)</f>
        <v>5556</v>
      </c>
      <c r="D20" s="165">
        <f>IF('Statement of Marks'!D22="","",'Statement of Marks'!D22)</f>
        <v>37681</v>
      </c>
      <c r="E20" s="166" t="str">
        <f>IF('Statement of Marks'!E22="","",'Statement of Marks'!E22)</f>
        <v>KUNDAN PANDEY</v>
      </c>
      <c r="F20" s="166" t="str">
        <f>IF('Statement of Marks'!F22="","",'Statement of Marks'!F22)</f>
        <v>BRIJMOHAN PANDEY</v>
      </c>
      <c r="G20" s="166" t="str">
        <f>IF('Statement of Marks'!G22="","",'Statement of Marks'!G22)</f>
        <v>SANGITA PANDEY</v>
      </c>
      <c r="H20" s="167" t="str">
        <f>IF('Statement of Marks'!H22="","",'Statement of Marks'!H22)</f>
        <v>GEN</v>
      </c>
      <c r="I20" s="167" t="str">
        <f>IF('Statement of Marks'!I22="","",'Statement of Marks'!I22)</f>
        <v>M</v>
      </c>
      <c r="J20" s="168" t="str">
        <f>IF('Statement of Marks'!FD22="","",'Statement of Marks'!FD22)</f>
        <v>Promoted to Class 12th</v>
      </c>
      <c r="K20" s="326">
        <f>IF('Statement of Marks'!FE22="","",'Statement of Marks'!FE22)</f>
        <v>316</v>
      </c>
      <c r="L20" s="169">
        <f>IF('Statement of Marks'!FF22="","",'Statement of Marks'!FF22)</f>
        <v>63.2</v>
      </c>
      <c r="M20" s="170" t="str">
        <f>IF('Statement of Marks'!FG22="","",'Statement of Marks'!FG22)</f>
        <v>I</v>
      </c>
      <c r="N20" s="171">
        <f>IF('Statement of Marks'!FH22="","",'Statement of Marks'!FH22)</f>
        <v>4.0000000000000293</v>
      </c>
      <c r="O20" s="172" t="str">
        <f>IF('Statement of Marks'!FB22="","",'Statement of Marks'!FB22)</f>
        <v xml:space="preserve">      </v>
      </c>
      <c r="P20" s="173" t="str">
        <f>IF('Statement of Marks'!FI22="","",'Statement of Marks'!FI22)</f>
        <v/>
      </c>
      <c r="BJ20" s="174" t="str">
        <f>'Statement of Marks'!E22</f>
        <v>KUNDAN PANDEY</v>
      </c>
      <c r="BK20" s="175" t="str">
        <f t="shared" si="0"/>
        <v/>
      </c>
      <c r="BL20" s="175" t="str">
        <f t="shared" si="1"/>
        <v/>
      </c>
      <c r="BM20" s="175" t="str">
        <f t="shared" si="2"/>
        <v/>
      </c>
      <c r="BN20" s="175" t="str">
        <f t="shared" si="3"/>
        <v/>
      </c>
      <c r="BO20" s="175" t="str">
        <f t="shared" si="4"/>
        <v/>
      </c>
      <c r="BP20" s="175" t="str">
        <f t="shared" si="5"/>
        <v/>
      </c>
      <c r="BQ20" s="175" t="str">
        <f t="shared" si="6"/>
        <v>I</v>
      </c>
      <c r="BR20" s="175" t="str">
        <f t="shared" si="7"/>
        <v/>
      </c>
      <c r="BS20" s="175" t="str">
        <f t="shared" si="8"/>
        <v/>
      </c>
      <c r="BT20" s="175" t="str">
        <f t="shared" si="9"/>
        <v/>
      </c>
      <c r="BU20" s="175" t="str">
        <f t="shared" si="10"/>
        <v/>
      </c>
      <c r="BV20" s="175" t="str">
        <f t="shared" si="11"/>
        <v/>
      </c>
      <c r="BW20" s="176"/>
    </row>
    <row r="21" spans="1:75">
      <c r="A21" s="162">
        <f>'Statement of Marks'!A23</f>
        <v>18</v>
      </c>
      <c r="B21" s="163">
        <f>IF('Statement of Marks'!B23="","",'Statement of Marks'!B23)</f>
        <v>1118</v>
      </c>
      <c r="C21" s="164">
        <f>IF('Statement of Marks'!C23="","",'Statement of Marks'!C23)</f>
        <v>6246</v>
      </c>
      <c r="D21" s="165">
        <f>IF('Statement of Marks'!D23="","",'Statement of Marks'!D23)</f>
        <v>38574</v>
      </c>
      <c r="E21" s="166" t="str">
        <f>IF('Statement of Marks'!E23="","",'Statement of Marks'!E23)</f>
        <v>KUSUM SAHU</v>
      </c>
      <c r="F21" s="166" t="str">
        <f>IF('Statement of Marks'!F23="","",'Statement of Marks'!F23)</f>
        <v>SITARAM SAHU</v>
      </c>
      <c r="G21" s="166" t="str">
        <f>IF('Statement of Marks'!G23="","",'Statement of Marks'!G23)</f>
        <v>INDRA DEVI</v>
      </c>
      <c r="H21" s="167" t="str">
        <f>IF('Statement of Marks'!H23="","",'Statement of Marks'!H23)</f>
        <v>OBC</v>
      </c>
      <c r="I21" s="167" t="str">
        <f>IF('Statement of Marks'!I23="","",'Statement of Marks'!I23)</f>
        <v>F</v>
      </c>
      <c r="J21" s="168" t="str">
        <f>IF('Statement of Marks'!FD23="","",'Statement of Marks'!FD23)</f>
        <v>Promoted to Class 12th</v>
      </c>
      <c r="K21" s="326">
        <f>IF('Statement of Marks'!FE23="","",'Statement of Marks'!FE23)</f>
        <v>317</v>
      </c>
      <c r="L21" s="169">
        <f>IF('Statement of Marks'!FF23="","",'Statement of Marks'!FF23)</f>
        <v>63.4</v>
      </c>
      <c r="M21" s="170" t="str">
        <f>IF('Statement of Marks'!FG23="","",'Statement of Marks'!FG23)</f>
        <v>I</v>
      </c>
      <c r="N21" s="171">
        <f>IF('Statement of Marks'!FH23="","",'Statement of Marks'!FH23)</f>
        <v>3.000000000000028</v>
      </c>
      <c r="O21" s="172" t="str">
        <f>IF('Statement of Marks'!FB23="","",'Statement of Marks'!FB23)</f>
        <v xml:space="preserve">      </v>
      </c>
      <c r="P21" s="173" t="str">
        <f>IF('Statement of Marks'!FI23="","",'Statement of Marks'!FI23)</f>
        <v/>
      </c>
      <c r="BJ21" s="174" t="str">
        <f>'Statement of Marks'!E23</f>
        <v>KUSUM SAHU</v>
      </c>
      <c r="BK21" s="175" t="str">
        <f t="shared" si="0"/>
        <v/>
      </c>
      <c r="BL21" s="175" t="str">
        <f t="shared" si="1"/>
        <v/>
      </c>
      <c r="BM21" s="175" t="str">
        <f t="shared" si="2"/>
        <v/>
      </c>
      <c r="BN21" s="175" t="str">
        <f t="shared" si="3"/>
        <v/>
      </c>
      <c r="BO21" s="175" t="str">
        <f t="shared" si="4"/>
        <v/>
      </c>
      <c r="BP21" s="175" t="str">
        <f t="shared" si="5"/>
        <v>I</v>
      </c>
      <c r="BQ21" s="175" t="str">
        <f t="shared" si="6"/>
        <v/>
      </c>
      <c r="BR21" s="175" t="str">
        <f t="shared" si="7"/>
        <v/>
      </c>
      <c r="BS21" s="175" t="str">
        <f t="shared" si="8"/>
        <v/>
      </c>
      <c r="BT21" s="175" t="str">
        <f t="shared" si="9"/>
        <v/>
      </c>
      <c r="BU21" s="175" t="str">
        <f t="shared" si="10"/>
        <v/>
      </c>
      <c r="BV21" s="175" t="str">
        <f t="shared" si="11"/>
        <v/>
      </c>
      <c r="BW21" s="176"/>
    </row>
    <row r="22" spans="1:75">
      <c r="A22" s="162">
        <f>'Statement of Marks'!A24</f>
        <v>19</v>
      </c>
      <c r="B22" s="163">
        <f>IF('Statement of Marks'!B24="","",'Statement of Marks'!B24)</f>
        <v>1119</v>
      </c>
      <c r="C22" s="164">
        <f>IF('Statement of Marks'!C24="","",'Statement of Marks'!C24)</f>
        <v>6397</v>
      </c>
      <c r="D22" s="165">
        <f>IF('Statement of Marks'!D24="","",'Statement of Marks'!D24)</f>
        <v>37669</v>
      </c>
      <c r="E22" s="166" t="str">
        <f>IF('Statement of Marks'!E24="","",'Statement of Marks'!E24)</f>
        <v>MAMTA KANWAR</v>
      </c>
      <c r="F22" s="166" t="str">
        <f>IF('Statement of Marks'!F24="","",'Statement of Marks'!F24)</f>
        <v>MANGIDAN</v>
      </c>
      <c r="G22" s="166" t="str">
        <f>IF('Statement of Marks'!G24="","",'Statement of Marks'!G24)</f>
        <v>RIDHU KANWAR</v>
      </c>
      <c r="H22" s="167" t="str">
        <f>IF('Statement of Marks'!H24="","",'Statement of Marks'!H24)</f>
        <v>OBC</v>
      </c>
      <c r="I22" s="167" t="str">
        <f>IF('Statement of Marks'!I24="","",'Statement of Marks'!I24)</f>
        <v>F</v>
      </c>
      <c r="J22" s="168" t="str">
        <f>IF('Statement of Marks'!FD24="","",'Statement of Marks'!FD24)</f>
        <v>Promoted to Class 12th</v>
      </c>
      <c r="K22" s="326">
        <f>IF('Statement of Marks'!FE24="","",'Statement of Marks'!FE24)</f>
        <v>318</v>
      </c>
      <c r="L22" s="169">
        <f>IF('Statement of Marks'!FF24="","",'Statement of Marks'!FF24)</f>
        <v>63.6</v>
      </c>
      <c r="M22" s="170" t="str">
        <f>IF('Statement of Marks'!FG24="","",'Statement of Marks'!FG24)</f>
        <v>I</v>
      </c>
      <c r="N22" s="171">
        <f>IF('Statement of Marks'!FH24="","",'Statement of Marks'!FH24)</f>
        <v>1.9999999999999964</v>
      </c>
      <c r="O22" s="172" t="str">
        <f>IF('Statement of Marks'!FB24="","",'Statement of Marks'!FB24)</f>
        <v xml:space="preserve">      </v>
      </c>
      <c r="P22" s="173" t="str">
        <f>IF('Statement of Marks'!FI24="","",'Statement of Marks'!FI24)</f>
        <v/>
      </c>
      <c r="BJ22" s="174" t="str">
        <f>'Statement of Marks'!E24</f>
        <v>MAMTA KANWAR</v>
      </c>
      <c r="BK22" s="175" t="str">
        <f t="shared" si="0"/>
        <v/>
      </c>
      <c r="BL22" s="175" t="str">
        <f t="shared" si="1"/>
        <v/>
      </c>
      <c r="BM22" s="175" t="str">
        <f t="shared" si="2"/>
        <v/>
      </c>
      <c r="BN22" s="175" t="str">
        <f t="shared" si="3"/>
        <v/>
      </c>
      <c r="BO22" s="175" t="str">
        <f t="shared" si="4"/>
        <v/>
      </c>
      <c r="BP22" s="175" t="str">
        <f t="shared" si="5"/>
        <v>I</v>
      </c>
      <c r="BQ22" s="175" t="str">
        <f t="shared" si="6"/>
        <v/>
      </c>
      <c r="BR22" s="175" t="str">
        <f t="shared" si="7"/>
        <v/>
      </c>
      <c r="BS22" s="175" t="str">
        <f t="shared" si="8"/>
        <v/>
      </c>
      <c r="BT22" s="175" t="str">
        <f t="shared" si="9"/>
        <v/>
      </c>
      <c r="BU22" s="175" t="str">
        <f t="shared" si="10"/>
        <v/>
      </c>
      <c r="BV22" s="175" t="str">
        <f t="shared" si="11"/>
        <v/>
      </c>
      <c r="BW22" s="176"/>
    </row>
    <row r="23" spans="1:75">
      <c r="A23" s="162">
        <f>'Statement of Marks'!A25</f>
        <v>20</v>
      </c>
      <c r="B23" s="163">
        <f>IF('Statement of Marks'!B25="","",'Statement of Marks'!B25)</f>
        <v>1120</v>
      </c>
      <c r="C23" s="164">
        <f>IF('Statement of Marks'!C25="","",'Statement of Marks'!C25)</f>
        <v>6225</v>
      </c>
      <c r="D23" s="165">
        <f>IF('Statement of Marks'!D25="","",'Statement of Marks'!D25)</f>
        <v>36850</v>
      </c>
      <c r="E23" s="166" t="str">
        <f>IF('Statement of Marks'!E25="","",'Statement of Marks'!E25)</f>
        <v>MANISHA SINGHAL</v>
      </c>
      <c r="F23" s="166" t="str">
        <f>IF('Statement of Marks'!F25="","",'Statement of Marks'!F25)</f>
        <v>SADHURAM SINGHAL</v>
      </c>
      <c r="G23" s="166" t="str">
        <f>IF('Statement of Marks'!G25="","",'Statement of Marks'!G25)</f>
        <v>ARUNA DEVI</v>
      </c>
      <c r="H23" s="167" t="str">
        <f>IF('Statement of Marks'!H25="","",'Statement of Marks'!H25)</f>
        <v>GEN</v>
      </c>
      <c r="I23" s="167" t="str">
        <f>IF('Statement of Marks'!I25="","",'Statement of Marks'!I25)</f>
        <v>F</v>
      </c>
      <c r="J23" s="168" t="str">
        <f>IF('Statement of Marks'!FD25="","",'Statement of Marks'!FD25)</f>
        <v>Promoted to Class 12th</v>
      </c>
      <c r="K23" s="326">
        <f>IF('Statement of Marks'!FE25="","",'Statement of Marks'!FE25)</f>
        <v>312</v>
      </c>
      <c r="L23" s="169">
        <f>IF('Statement of Marks'!FF25="","",'Statement of Marks'!FF25)</f>
        <v>62.4</v>
      </c>
      <c r="M23" s="170" t="str">
        <f>IF('Statement of Marks'!FG25="","",'Statement of Marks'!FG25)</f>
        <v>I</v>
      </c>
      <c r="N23" s="171">
        <f>IF('Statement of Marks'!FH25="","",'Statement of Marks'!FH25)</f>
        <v>8.0000000000000231</v>
      </c>
      <c r="O23" s="172" t="str">
        <f>IF('Statement of Marks'!FB25="","",'Statement of Marks'!FB25)</f>
        <v xml:space="preserve">      </v>
      </c>
      <c r="P23" s="173" t="str">
        <f>IF('Statement of Marks'!FI25="","",'Statement of Marks'!FI25)</f>
        <v/>
      </c>
      <c r="BJ23" s="174" t="str">
        <f>'Statement of Marks'!E25</f>
        <v>MANISHA SINGHAL</v>
      </c>
      <c r="BK23" s="175" t="str">
        <f t="shared" si="0"/>
        <v/>
      </c>
      <c r="BL23" s="175" t="str">
        <f t="shared" si="1"/>
        <v/>
      </c>
      <c r="BM23" s="175" t="str">
        <f t="shared" si="2"/>
        <v/>
      </c>
      <c r="BN23" s="175" t="str">
        <f t="shared" si="3"/>
        <v/>
      </c>
      <c r="BO23" s="175" t="str">
        <f t="shared" si="4"/>
        <v/>
      </c>
      <c r="BP23" s="175" t="str">
        <f t="shared" si="5"/>
        <v/>
      </c>
      <c r="BQ23" s="175" t="str">
        <f t="shared" si="6"/>
        <v/>
      </c>
      <c r="BR23" s="175" t="str">
        <f t="shared" si="7"/>
        <v>I</v>
      </c>
      <c r="BS23" s="175" t="str">
        <f t="shared" si="8"/>
        <v/>
      </c>
      <c r="BT23" s="175" t="str">
        <f t="shared" si="9"/>
        <v/>
      </c>
      <c r="BU23" s="175" t="str">
        <f t="shared" si="10"/>
        <v/>
      </c>
      <c r="BV23" s="175" t="str">
        <f t="shared" si="11"/>
        <v/>
      </c>
      <c r="BW23" s="176"/>
    </row>
    <row r="24" spans="1:75">
      <c r="A24" s="162">
        <f>'Statement of Marks'!A26</f>
        <v>21</v>
      </c>
      <c r="B24" s="163">
        <f>IF('Statement of Marks'!B26="","",'Statement of Marks'!B26)</f>
        <v>1121</v>
      </c>
      <c r="C24" s="164">
        <f>IF('Statement of Marks'!C26="","",'Statement of Marks'!C26)</f>
        <v>4857</v>
      </c>
      <c r="D24" s="165">
        <f>IF('Statement of Marks'!D26="","",'Statement of Marks'!D26)</f>
        <v>36911</v>
      </c>
      <c r="E24" s="166" t="str">
        <f>IF('Statement of Marks'!E26="","",'Statement of Marks'!E26)</f>
        <v>MEENU SANSI</v>
      </c>
      <c r="F24" s="166" t="str">
        <f>IF('Statement of Marks'!F26="","",'Statement of Marks'!F26)</f>
        <v>FATTA RAM SANSI</v>
      </c>
      <c r="G24" s="166" t="str">
        <f>IF('Statement of Marks'!G26="","",'Statement of Marks'!G26)</f>
        <v>SHANTI DEVI</v>
      </c>
      <c r="H24" s="167" t="str">
        <f>IF('Statement of Marks'!H26="","",'Statement of Marks'!H26)</f>
        <v>SC</v>
      </c>
      <c r="I24" s="167" t="str">
        <f>IF('Statement of Marks'!I26="","",'Statement of Marks'!I26)</f>
        <v>F</v>
      </c>
      <c r="J24" s="168" t="str">
        <f>IF('Statement of Marks'!FD26="","",'Statement of Marks'!FD26)</f>
        <v>Promoted to Class 12th</v>
      </c>
      <c r="K24" s="326">
        <f>IF('Statement of Marks'!FE26="","",'Statement of Marks'!FE26)</f>
        <v>312</v>
      </c>
      <c r="L24" s="169">
        <f>IF('Statement of Marks'!FF26="","",'Statement of Marks'!FF26)</f>
        <v>62.4</v>
      </c>
      <c r="M24" s="170" t="str">
        <f>IF('Statement of Marks'!FG26="","",'Statement of Marks'!FG26)</f>
        <v>I</v>
      </c>
      <c r="N24" s="171">
        <f>IF('Statement of Marks'!FH26="","",'Statement of Marks'!FH26)</f>
        <v>8.0000000000000231</v>
      </c>
      <c r="O24" s="172" t="str">
        <f>IF('Statement of Marks'!FB26="","",'Statement of Marks'!FB26)</f>
        <v xml:space="preserve">      </v>
      </c>
      <c r="P24" s="173" t="str">
        <f>IF('Statement of Marks'!FI26="","",'Statement of Marks'!FI26)</f>
        <v/>
      </c>
      <c r="BJ24" s="174" t="str">
        <f>'Statement of Marks'!E26</f>
        <v>MEENU SANSI</v>
      </c>
      <c r="BK24" s="175" t="str">
        <f t="shared" si="0"/>
        <v/>
      </c>
      <c r="BL24" s="175" t="str">
        <f t="shared" si="1"/>
        <v>I</v>
      </c>
      <c r="BM24" s="175" t="str">
        <f t="shared" si="2"/>
        <v/>
      </c>
      <c r="BN24" s="175" t="str">
        <f t="shared" si="3"/>
        <v/>
      </c>
      <c r="BO24" s="175" t="str">
        <f t="shared" si="4"/>
        <v/>
      </c>
      <c r="BP24" s="175" t="str">
        <f t="shared" si="5"/>
        <v/>
      </c>
      <c r="BQ24" s="175" t="str">
        <f t="shared" si="6"/>
        <v/>
      </c>
      <c r="BR24" s="175" t="str">
        <f t="shared" si="7"/>
        <v/>
      </c>
      <c r="BS24" s="175" t="str">
        <f t="shared" si="8"/>
        <v/>
      </c>
      <c r="BT24" s="175" t="str">
        <f t="shared" si="9"/>
        <v/>
      </c>
      <c r="BU24" s="175" t="str">
        <f t="shared" si="10"/>
        <v/>
      </c>
      <c r="BV24" s="175" t="str">
        <f t="shared" si="11"/>
        <v/>
      </c>
      <c r="BW24" s="176"/>
    </row>
    <row r="25" spans="1:75" ht="21">
      <c r="A25" s="162">
        <f>'Statement of Marks'!A27</f>
        <v>22</v>
      </c>
      <c r="B25" s="163">
        <f>IF('Statement of Marks'!B27="","",'Statement of Marks'!B27)</f>
        <v>1122</v>
      </c>
      <c r="C25" s="164">
        <f>IF('Statement of Marks'!C27="","",'Statement of Marks'!C27)</f>
        <v>6415</v>
      </c>
      <c r="D25" s="165">
        <f>IF('Statement of Marks'!D27="","",'Statement of Marks'!D27)</f>
        <v>37874</v>
      </c>
      <c r="E25" s="166" t="str">
        <f>IF('Statement of Marks'!E27="","",'Statement of Marks'!E27)</f>
        <v>MONIKA CHOUDHARY</v>
      </c>
      <c r="F25" s="166" t="str">
        <f>IF('Statement of Marks'!F27="","",'Statement of Marks'!F27)</f>
        <v>NANURAM CHOUDHARY</v>
      </c>
      <c r="G25" s="166" t="str">
        <f>IF('Statement of Marks'!G27="","",'Statement of Marks'!G27)</f>
        <v>KAMLI CHOUDHARY</v>
      </c>
      <c r="H25" s="167" t="str">
        <f>IF('Statement of Marks'!H27="","",'Statement of Marks'!H27)</f>
        <v>OBC</v>
      </c>
      <c r="I25" s="167" t="str">
        <f>IF('Statement of Marks'!I27="","",'Statement of Marks'!I27)</f>
        <v>F</v>
      </c>
      <c r="J25" s="168" t="str">
        <f>IF('Statement of Marks'!FD27="","",'Statement of Marks'!FD27)</f>
        <v>Promoted to Class 12th</v>
      </c>
      <c r="K25" s="326">
        <f>IF('Statement of Marks'!FE27="","",'Statement of Marks'!FE27)</f>
        <v>312</v>
      </c>
      <c r="L25" s="169">
        <f>IF('Statement of Marks'!FF27="","",'Statement of Marks'!FF27)</f>
        <v>62.4</v>
      </c>
      <c r="M25" s="170" t="str">
        <f>IF('Statement of Marks'!FG27="","",'Statement of Marks'!FG27)</f>
        <v>I</v>
      </c>
      <c r="N25" s="171">
        <f>IF('Statement of Marks'!FH27="","",'Statement of Marks'!FH27)</f>
        <v>8.0000000000000231</v>
      </c>
      <c r="O25" s="172" t="str">
        <f>IF('Statement of Marks'!FB27="","",'Statement of Marks'!FB27)</f>
        <v xml:space="preserve">      </v>
      </c>
      <c r="P25" s="173" t="str">
        <f>IF('Statement of Marks'!FI27="","",'Statement of Marks'!FI27)</f>
        <v/>
      </c>
      <c r="BJ25" s="174" t="str">
        <f>'Statement of Marks'!E27</f>
        <v>MONIKA CHOUDHARY</v>
      </c>
      <c r="BK25" s="175" t="str">
        <f t="shared" si="0"/>
        <v/>
      </c>
      <c r="BL25" s="175" t="str">
        <f t="shared" si="1"/>
        <v/>
      </c>
      <c r="BM25" s="175" t="str">
        <f t="shared" si="2"/>
        <v/>
      </c>
      <c r="BN25" s="175" t="str">
        <f t="shared" si="3"/>
        <v/>
      </c>
      <c r="BO25" s="175" t="str">
        <f t="shared" si="4"/>
        <v/>
      </c>
      <c r="BP25" s="175" t="str">
        <f t="shared" si="5"/>
        <v>I</v>
      </c>
      <c r="BQ25" s="175" t="str">
        <f t="shared" si="6"/>
        <v/>
      </c>
      <c r="BR25" s="175" t="str">
        <f t="shared" si="7"/>
        <v/>
      </c>
      <c r="BS25" s="175" t="str">
        <f t="shared" si="8"/>
        <v/>
      </c>
      <c r="BT25" s="175" t="str">
        <f t="shared" si="9"/>
        <v/>
      </c>
      <c r="BU25" s="175" t="str">
        <f t="shared" si="10"/>
        <v/>
      </c>
      <c r="BV25" s="175" t="str">
        <f t="shared" si="11"/>
        <v/>
      </c>
      <c r="BW25" s="176"/>
    </row>
    <row r="26" spans="1:75" ht="21">
      <c r="A26" s="162">
        <f>'Statement of Marks'!A28</f>
        <v>23</v>
      </c>
      <c r="B26" s="163">
        <f>IF('Statement of Marks'!B28="","",'Statement of Marks'!B28)</f>
        <v>1123</v>
      </c>
      <c r="C26" s="164">
        <f>IF('Statement of Marks'!C28="","",'Statement of Marks'!C28)</f>
        <v>6240</v>
      </c>
      <c r="D26" s="165">
        <f>IF('Statement of Marks'!D28="","",'Statement of Marks'!D28)</f>
        <v>38178</v>
      </c>
      <c r="E26" s="166" t="str">
        <f>IF('Statement of Marks'!E28="","",'Statement of Marks'!E28)</f>
        <v>MONIKA SHEKHAWAT</v>
      </c>
      <c r="F26" s="166" t="str">
        <f>IF('Statement of Marks'!F28="","",'Statement of Marks'!F28)</f>
        <v>RAJENDRA SHEKHAWAT</v>
      </c>
      <c r="G26" s="166" t="str">
        <f>IF('Statement of Marks'!G28="","",'Statement of Marks'!G28)</f>
        <v>NILAM KANWAR</v>
      </c>
      <c r="H26" s="167" t="str">
        <f>IF('Statement of Marks'!H28="","",'Statement of Marks'!H28)</f>
        <v>GEN</v>
      </c>
      <c r="I26" s="167" t="str">
        <f>IF('Statement of Marks'!I28="","",'Statement of Marks'!I28)</f>
        <v>F</v>
      </c>
      <c r="J26" s="168" t="str">
        <f>IF('Statement of Marks'!FD28="","",'Statement of Marks'!FD28)</f>
        <v>Promoted to Class 12th</v>
      </c>
      <c r="K26" s="326">
        <f>IF('Statement of Marks'!FE28="","",'Statement of Marks'!FE28)</f>
        <v>312</v>
      </c>
      <c r="L26" s="169">
        <f>IF('Statement of Marks'!FF28="","",'Statement of Marks'!FF28)</f>
        <v>62.4</v>
      </c>
      <c r="M26" s="170" t="str">
        <f>IF('Statement of Marks'!FG28="","",'Statement of Marks'!FG28)</f>
        <v>I</v>
      </c>
      <c r="N26" s="171">
        <f>IF('Statement of Marks'!FH28="","",'Statement of Marks'!FH28)</f>
        <v>8.0000000000000231</v>
      </c>
      <c r="O26" s="172" t="str">
        <f>IF('Statement of Marks'!FB28="","",'Statement of Marks'!FB28)</f>
        <v xml:space="preserve">      </v>
      </c>
      <c r="P26" s="173" t="str">
        <f>IF('Statement of Marks'!FI28="","",'Statement of Marks'!FI28)</f>
        <v/>
      </c>
      <c r="BJ26" s="174" t="str">
        <f>'Statement of Marks'!E28</f>
        <v>MONIKA SHEKHAWAT</v>
      </c>
      <c r="BK26" s="175" t="str">
        <f t="shared" si="0"/>
        <v/>
      </c>
      <c r="BL26" s="175" t="str">
        <f t="shared" si="1"/>
        <v/>
      </c>
      <c r="BM26" s="175" t="str">
        <f t="shared" si="2"/>
        <v/>
      </c>
      <c r="BN26" s="175" t="str">
        <f t="shared" si="3"/>
        <v/>
      </c>
      <c r="BO26" s="175" t="str">
        <f t="shared" si="4"/>
        <v/>
      </c>
      <c r="BP26" s="175" t="str">
        <f t="shared" si="5"/>
        <v/>
      </c>
      <c r="BQ26" s="175" t="str">
        <f t="shared" si="6"/>
        <v/>
      </c>
      <c r="BR26" s="175" t="str">
        <f t="shared" si="7"/>
        <v>I</v>
      </c>
      <c r="BS26" s="175" t="str">
        <f t="shared" si="8"/>
        <v/>
      </c>
      <c r="BT26" s="175" t="str">
        <f t="shared" si="9"/>
        <v/>
      </c>
      <c r="BU26" s="175" t="str">
        <f t="shared" si="10"/>
        <v/>
      </c>
      <c r="BV26" s="175" t="str">
        <f t="shared" si="11"/>
        <v/>
      </c>
      <c r="BW26" s="176"/>
    </row>
    <row r="27" spans="1:75">
      <c r="A27" s="162">
        <f>'Statement of Marks'!A29</f>
        <v>24</v>
      </c>
      <c r="B27" s="163">
        <f>IF('Statement of Marks'!B29="","",'Statement of Marks'!B29)</f>
        <v>1124</v>
      </c>
      <c r="C27" s="164">
        <f>IF('Statement of Marks'!C29="","",'Statement of Marks'!C29)</f>
        <v>5501</v>
      </c>
      <c r="D27" s="165">
        <f>IF('Statement of Marks'!D29="","",'Statement of Marks'!D29)</f>
        <v>37316</v>
      </c>
      <c r="E27" s="166" t="str">
        <f>IF('Statement of Marks'!E29="","",'Statement of Marks'!E29)</f>
        <v>MUSKAN VERMA</v>
      </c>
      <c r="F27" s="166" t="str">
        <f>IF('Statement of Marks'!F29="","",'Statement of Marks'!F29)</f>
        <v>KAILASH CHAND</v>
      </c>
      <c r="G27" s="166" t="str">
        <f>IF('Statement of Marks'!G29="","",'Statement of Marks'!G29)</f>
        <v>REKHA DEVI</v>
      </c>
      <c r="H27" s="167" t="str">
        <f>IF('Statement of Marks'!H29="","",'Statement of Marks'!H29)</f>
        <v>SC</v>
      </c>
      <c r="I27" s="167" t="str">
        <f>IF('Statement of Marks'!I29="","",'Statement of Marks'!I29)</f>
        <v>F</v>
      </c>
      <c r="J27" s="168" t="str">
        <f>IF('Statement of Marks'!FD29="","",'Statement of Marks'!FD29)</f>
        <v>Promoted to Class 12th</v>
      </c>
      <c r="K27" s="326">
        <f>IF('Statement of Marks'!FE29="","",'Statement of Marks'!FE29)</f>
        <v>312</v>
      </c>
      <c r="L27" s="169">
        <f>IF('Statement of Marks'!FF29="","",'Statement of Marks'!FF29)</f>
        <v>62.4</v>
      </c>
      <c r="M27" s="170" t="str">
        <f>IF('Statement of Marks'!FG29="","",'Statement of Marks'!FG29)</f>
        <v>I</v>
      </c>
      <c r="N27" s="171">
        <f>IF('Statement of Marks'!FH29="","",'Statement of Marks'!FH29)</f>
        <v>8.0000000000000231</v>
      </c>
      <c r="O27" s="172" t="str">
        <f>IF('Statement of Marks'!FB29="","",'Statement of Marks'!FB29)</f>
        <v xml:space="preserve">      </v>
      </c>
      <c r="P27" s="173" t="str">
        <f>IF('Statement of Marks'!FI29="","",'Statement of Marks'!FI29)</f>
        <v/>
      </c>
      <c r="BJ27" s="174" t="str">
        <f>'Statement of Marks'!E29</f>
        <v>MUSKAN VERMA</v>
      </c>
      <c r="BK27" s="175" t="str">
        <f t="shared" si="0"/>
        <v/>
      </c>
      <c r="BL27" s="175" t="str">
        <f t="shared" si="1"/>
        <v>I</v>
      </c>
      <c r="BM27" s="175" t="str">
        <f t="shared" si="2"/>
        <v/>
      </c>
      <c r="BN27" s="175" t="str">
        <f t="shared" si="3"/>
        <v/>
      </c>
      <c r="BO27" s="175" t="str">
        <f t="shared" si="4"/>
        <v/>
      </c>
      <c r="BP27" s="175" t="str">
        <f t="shared" si="5"/>
        <v/>
      </c>
      <c r="BQ27" s="175" t="str">
        <f t="shared" si="6"/>
        <v/>
      </c>
      <c r="BR27" s="175" t="str">
        <f t="shared" si="7"/>
        <v/>
      </c>
      <c r="BS27" s="175" t="str">
        <f t="shared" si="8"/>
        <v/>
      </c>
      <c r="BT27" s="175" t="str">
        <f t="shared" si="9"/>
        <v/>
      </c>
      <c r="BU27" s="175" t="str">
        <f t="shared" si="10"/>
        <v/>
      </c>
      <c r="BV27" s="175" t="str">
        <f t="shared" si="11"/>
        <v/>
      </c>
      <c r="BW27" s="176"/>
    </row>
    <row r="28" spans="1:75" ht="21">
      <c r="A28" s="162">
        <f>'Statement of Marks'!A30</f>
        <v>25</v>
      </c>
      <c r="B28" s="163">
        <f>IF('Statement of Marks'!B30="","",'Statement of Marks'!B30)</f>
        <v>1125</v>
      </c>
      <c r="C28" s="164">
        <f>IF('Statement of Marks'!C30="","",'Statement of Marks'!C30)</f>
        <v>6328</v>
      </c>
      <c r="D28" s="165">
        <f>IF('Statement of Marks'!D30="","",'Statement of Marks'!D30)</f>
        <v>37860</v>
      </c>
      <c r="E28" s="166" t="str">
        <f>IF('Statement of Marks'!E30="","",'Statement of Marks'!E30)</f>
        <v>NARENDRA KULDEEP</v>
      </c>
      <c r="F28" s="166" t="str">
        <f>IF('Statement of Marks'!F30="","",'Statement of Marks'!F30)</f>
        <v>BHAGWAN SAHAY KULDEEP</v>
      </c>
      <c r="G28" s="166" t="str">
        <f>IF('Statement of Marks'!G30="","",'Statement of Marks'!G30)</f>
        <v>RADHA DEVI</v>
      </c>
      <c r="H28" s="167" t="str">
        <f>IF('Statement of Marks'!H30="","",'Statement of Marks'!H30)</f>
        <v>SC</v>
      </c>
      <c r="I28" s="167" t="str">
        <f>IF('Statement of Marks'!I30="","",'Statement of Marks'!I30)</f>
        <v>M</v>
      </c>
      <c r="J28" s="168" t="str">
        <f>IF('Statement of Marks'!FD30="","",'Statement of Marks'!FD30)</f>
        <v>Promoted to Class 12th</v>
      </c>
      <c r="K28" s="326">
        <f>IF('Statement of Marks'!FE30="","",'Statement of Marks'!FE30)</f>
        <v>314</v>
      </c>
      <c r="L28" s="169">
        <f>IF('Statement of Marks'!FF30="","",'Statement of Marks'!FF30)</f>
        <v>62.8</v>
      </c>
      <c r="M28" s="170" t="str">
        <f>IF('Statement of Marks'!FG30="","",'Statement of Marks'!FG30)</f>
        <v>I</v>
      </c>
      <c r="N28" s="171">
        <f>IF('Statement of Marks'!FH30="","",'Statement of Marks'!FH30)</f>
        <v>6.0000000000000258</v>
      </c>
      <c r="O28" s="172" t="str">
        <f>IF('Statement of Marks'!FB30="","",'Statement of Marks'!FB30)</f>
        <v xml:space="preserve">      </v>
      </c>
      <c r="P28" s="173" t="str">
        <f>IF('Statement of Marks'!FI30="","",'Statement of Marks'!FI30)</f>
        <v/>
      </c>
      <c r="BJ28" s="174" t="str">
        <f>'Statement of Marks'!E30</f>
        <v>NARENDRA KULDEEP</v>
      </c>
      <c r="BK28" s="175" t="str">
        <f t="shared" si="0"/>
        <v>I</v>
      </c>
      <c r="BL28" s="175" t="str">
        <f t="shared" si="1"/>
        <v/>
      </c>
      <c r="BM28" s="175" t="str">
        <f t="shared" si="2"/>
        <v/>
      </c>
      <c r="BN28" s="175" t="str">
        <f t="shared" si="3"/>
        <v/>
      </c>
      <c r="BO28" s="175" t="str">
        <f t="shared" si="4"/>
        <v/>
      </c>
      <c r="BP28" s="175" t="str">
        <f t="shared" si="5"/>
        <v/>
      </c>
      <c r="BQ28" s="175" t="str">
        <f t="shared" si="6"/>
        <v/>
      </c>
      <c r="BR28" s="175" t="str">
        <f t="shared" si="7"/>
        <v/>
      </c>
      <c r="BS28" s="175" t="str">
        <f t="shared" si="8"/>
        <v/>
      </c>
      <c r="BT28" s="175" t="str">
        <f t="shared" si="9"/>
        <v/>
      </c>
      <c r="BU28" s="175" t="str">
        <f t="shared" si="10"/>
        <v/>
      </c>
      <c r="BV28" s="175" t="str">
        <f t="shared" si="11"/>
        <v/>
      </c>
      <c r="BW28" s="176"/>
    </row>
    <row r="29" spans="1:75">
      <c r="A29" s="162">
        <f>'Statement of Marks'!A31</f>
        <v>26</v>
      </c>
      <c r="B29" s="163">
        <f>IF('Statement of Marks'!B31="","",'Statement of Marks'!B31)</f>
        <v>1126</v>
      </c>
      <c r="C29" s="164">
        <f>IF('Statement of Marks'!C31="","",'Statement of Marks'!C31)</f>
        <v>4866</v>
      </c>
      <c r="D29" s="165">
        <f>IF('Statement of Marks'!D31="","",'Statement of Marks'!D31)</f>
        <v>37841</v>
      </c>
      <c r="E29" s="166" t="str">
        <f>IF('Statement of Marks'!E31="","",'Statement of Marks'!E31)</f>
        <v>NARESH SAINI</v>
      </c>
      <c r="F29" s="166" t="str">
        <f>IF('Statement of Marks'!F31="","",'Statement of Marks'!F31)</f>
        <v>RAJESH SAINI</v>
      </c>
      <c r="G29" s="166" t="str">
        <f>IF('Statement of Marks'!G31="","",'Statement of Marks'!G31)</f>
        <v>MEERA SAINI</v>
      </c>
      <c r="H29" s="167" t="str">
        <f>IF('Statement of Marks'!H31="","",'Statement of Marks'!H31)</f>
        <v>OBC</v>
      </c>
      <c r="I29" s="167" t="str">
        <f>IF('Statement of Marks'!I31="","",'Statement of Marks'!I31)</f>
        <v>M</v>
      </c>
      <c r="J29" s="168" t="str">
        <f>IF('Statement of Marks'!FD31="","",'Statement of Marks'!FD31)</f>
        <v>Promoted to Class 12th</v>
      </c>
      <c r="K29" s="326">
        <f>IF('Statement of Marks'!FE31="","",'Statement of Marks'!FE31)</f>
        <v>312</v>
      </c>
      <c r="L29" s="169">
        <f>IF('Statement of Marks'!FF31="","",'Statement of Marks'!FF31)</f>
        <v>62.4</v>
      </c>
      <c r="M29" s="170" t="str">
        <f>IF('Statement of Marks'!FG31="","",'Statement of Marks'!FG31)</f>
        <v>I</v>
      </c>
      <c r="N29" s="171">
        <f>IF('Statement of Marks'!FH31="","",'Statement of Marks'!FH31)</f>
        <v>8.0000000000000231</v>
      </c>
      <c r="O29" s="172" t="str">
        <f>IF('Statement of Marks'!FB31="","",'Statement of Marks'!FB31)</f>
        <v xml:space="preserve">      </v>
      </c>
      <c r="P29" s="173" t="str">
        <f>IF('Statement of Marks'!FI31="","",'Statement of Marks'!FI31)</f>
        <v/>
      </c>
      <c r="BJ29" s="174" t="str">
        <f>'Statement of Marks'!E31</f>
        <v>NARESH SAINI</v>
      </c>
      <c r="BK29" s="175" t="str">
        <f t="shared" si="0"/>
        <v/>
      </c>
      <c r="BL29" s="175" t="str">
        <f t="shared" si="1"/>
        <v/>
      </c>
      <c r="BM29" s="175" t="str">
        <f t="shared" si="2"/>
        <v/>
      </c>
      <c r="BN29" s="175" t="str">
        <f t="shared" si="3"/>
        <v/>
      </c>
      <c r="BO29" s="175" t="str">
        <f t="shared" si="4"/>
        <v>I</v>
      </c>
      <c r="BP29" s="175" t="str">
        <f t="shared" si="5"/>
        <v/>
      </c>
      <c r="BQ29" s="175" t="str">
        <f t="shared" si="6"/>
        <v/>
      </c>
      <c r="BR29" s="175" t="str">
        <f t="shared" si="7"/>
        <v/>
      </c>
      <c r="BS29" s="175" t="str">
        <f t="shared" si="8"/>
        <v/>
      </c>
      <c r="BT29" s="175" t="str">
        <f t="shared" si="9"/>
        <v/>
      </c>
      <c r="BU29" s="175" t="str">
        <f t="shared" si="10"/>
        <v/>
      </c>
      <c r="BV29" s="175" t="str">
        <f t="shared" si="11"/>
        <v/>
      </c>
      <c r="BW29" s="176"/>
    </row>
    <row r="30" spans="1:75">
      <c r="A30" s="162">
        <f>'Statement of Marks'!A32</f>
        <v>27</v>
      </c>
      <c r="B30" s="163">
        <f>IF('Statement of Marks'!B32="","",'Statement of Marks'!B32)</f>
        <v>1127</v>
      </c>
      <c r="C30" s="164">
        <f>IF('Statement of Marks'!C32="","",'Statement of Marks'!C32)</f>
        <v>6305</v>
      </c>
      <c r="D30" s="165">
        <f>IF('Statement of Marks'!D32="","",'Statement of Marks'!D32)</f>
        <v>37981</v>
      </c>
      <c r="E30" s="166" t="str">
        <f>IF('Statement of Marks'!E32="","",'Statement of Marks'!E32)</f>
        <v>NIRMAL BAIRWA</v>
      </c>
      <c r="F30" s="166" t="str">
        <f>IF('Statement of Marks'!F32="","",'Statement of Marks'!F32)</f>
        <v>BATTILAL BAIRWA</v>
      </c>
      <c r="G30" s="166" t="str">
        <f>IF('Statement of Marks'!G32="","",'Statement of Marks'!G32)</f>
        <v>SANJU DEVI</v>
      </c>
      <c r="H30" s="167" t="str">
        <f>IF('Statement of Marks'!H32="","",'Statement of Marks'!H32)</f>
        <v>GEN</v>
      </c>
      <c r="I30" s="167" t="str">
        <f>IF('Statement of Marks'!I32="","",'Statement of Marks'!I32)</f>
        <v>M</v>
      </c>
      <c r="J30" s="168" t="str">
        <f>IF('Statement of Marks'!FD32="","",'Statement of Marks'!FD32)</f>
        <v>Promoted to Class 12th</v>
      </c>
      <c r="K30" s="326">
        <f>IF('Statement of Marks'!FE32="","",'Statement of Marks'!FE32)</f>
        <v>314</v>
      </c>
      <c r="L30" s="169">
        <f>IF('Statement of Marks'!FF32="","",'Statement of Marks'!FF32)</f>
        <v>62.8</v>
      </c>
      <c r="M30" s="170" t="str">
        <f>IF('Statement of Marks'!FG32="","",'Statement of Marks'!FG32)</f>
        <v>I</v>
      </c>
      <c r="N30" s="171">
        <f>IF('Statement of Marks'!FH32="","",'Statement of Marks'!FH32)</f>
        <v>6.0000000000000258</v>
      </c>
      <c r="O30" s="172" t="str">
        <f>IF('Statement of Marks'!FB32="","",'Statement of Marks'!FB32)</f>
        <v xml:space="preserve">      </v>
      </c>
      <c r="P30" s="173" t="str">
        <f>IF('Statement of Marks'!FI32="","",'Statement of Marks'!FI32)</f>
        <v/>
      </c>
      <c r="BJ30" s="174" t="str">
        <f>'Statement of Marks'!E32</f>
        <v>NIRMAL BAIRWA</v>
      </c>
      <c r="BK30" s="175" t="str">
        <f t="shared" si="0"/>
        <v/>
      </c>
      <c r="BL30" s="175" t="str">
        <f t="shared" si="1"/>
        <v/>
      </c>
      <c r="BM30" s="175" t="str">
        <f t="shared" si="2"/>
        <v/>
      </c>
      <c r="BN30" s="175" t="str">
        <f t="shared" si="3"/>
        <v/>
      </c>
      <c r="BO30" s="175" t="str">
        <f t="shared" si="4"/>
        <v/>
      </c>
      <c r="BP30" s="175" t="str">
        <f t="shared" si="5"/>
        <v/>
      </c>
      <c r="BQ30" s="175" t="str">
        <f t="shared" si="6"/>
        <v>I</v>
      </c>
      <c r="BR30" s="175" t="str">
        <f t="shared" si="7"/>
        <v/>
      </c>
      <c r="BS30" s="175" t="str">
        <f t="shared" si="8"/>
        <v/>
      </c>
      <c r="BT30" s="175" t="str">
        <f t="shared" si="9"/>
        <v/>
      </c>
      <c r="BU30" s="175" t="str">
        <f t="shared" si="10"/>
        <v/>
      </c>
      <c r="BV30" s="175" t="str">
        <f t="shared" si="11"/>
        <v/>
      </c>
      <c r="BW30" s="176"/>
    </row>
    <row r="31" spans="1:75">
      <c r="A31" s="162">
        <f>'Statement of Marks'!A33</f>
        <v>28</v>
      </c>
      <c r="B31" s="163">
        <f>IF('Statement of Marks'!B33="","",'Statement of Marks'!B33)</f>
        <v>1128</v>
      </c>
      <c r="C31" s="164">
        <f>IF('Statement of Marks'!C33="","",'Statement of Marks'!C33)</f>
        <v>6318</v>
      </c>
      <c r="D31" s="165">
        <f>IF('Statement of Marks'!D33="","",'Statement of Marks'!D33)</f>
        <v>40456</v>
      </c>
      <c r="E31" s="166" t="str">
        <f>IF('Statement of Marks'!E33="","",'Statement of Marks'!E33)</f>
        <v>NISHA BAIRWA</v>
      </c>
      <c r="F31" s="166" t="str">
        <f>IF('Statement of Marks'!F33="","",'Statement of Marks'!F33)</f>
        <v>JAGDISH BAIRWA</v>
      </c>
      <c r="G31" s="166" t="str">
        <f>IF('Statement of Marks'!G33="","",'Statement of Marks'!G33)</f>
        <v>KRISHNA</v>
      </c>
      <c r="H31" s="167" t="str">
        <f>IF('Statement of Marks'!H33="","",'Statement of Marks'!H33)</f>
        <v>SC</v>
      </c>
      <c r="I31" s="167" t="str">
        <f>IF('Statement of Marks'!I33="","",'Statement of Marks'!I33)</f>
        <v>F</v>
      </c>
      <c r="J31" s="168" t="str">
        <f>IF('Statement of Marks'!FD33="","",'Statement of Marks'!FD33)</f>
        <v>Promoted to Class 12th</v>
      </c>
      <c r="K31" s="326">
        <f>IF('Statement of Marks'!FE33="","",'Statement of Marks'!FE33)</f>
        <v>314</v>
      </c>
      <c r="L31" s="169">
        <f>IF('Statement of Marks'!FF33="","",'Statement of Marks'!FF33)</f>
        <v>62.8</v>
      </c>
      <c r="M31" s="170" t="str">
        <f>IF('Statement of Marks'!FG33="","",'Statement of Marks'!FG33)</f>
        <v>I</v>
      </c>
      <c r="N31" s="171">
        <f>IF('Statement of Marks'!FH33="","",'Statement of Marks'!FH33)</f>
        <v>6.0000000000000258</v>
      </c>
      <c r="O31" s="172" t="str">
        <f>IF('Statement of Marks'!FB33="","",'Statement of Marks'!FB33)</f>
        <v xml:space="preserve">      </v>
      </c>
      <c r="P31" s="173" t="str">
        <f>IF('Statement of Marks'!FI33="","",'Statement of Marks'!FI33)</f>
        <v/>
      </c>
      <c r="BJ31" s="174" t="str">
        <f>'Statement of Marks'!E33</f>
        <v>NISHA BAIRWA</v>
      </c>
      <c r="BK31" s="175" t="str">
        <f t="shared" si="0"/>
        <v/>
      </c>
      <c r="BL31" s="175" t="str">
        <f t="shared" si="1"/>
        <v>I</v>
      </c>
      <c r="BM31" s="175" t="str">
        <f t="shared" si="2"/>
        <v/>
      </c>
      <c r="BN31" s="175" t="str">
        <f t="shared" si="3"/>
        <v/>
      </c>
      <c r="BO31" s="175" t="str">
        <f t="shared" si="4"/>
        <v/>
      </c>
      <c r="BP31" s="175" t="str">
        <f t="shared" si="5"/>
        <v/>
      </c>
      <c r="BQ31" s="175" t="str">
        <f t="shared" si="6"/>
        <v/>
      </c>
      <c r="BR31" s="175" t="str">
        <f t="shared" si="7"/>
        <v/>
      </c>
      <c r="BS31" s="175" t="str">
        <f t="shared" si="8"/>
        <v/>
      </c>
      <c r="BT31" s="175" t="str">
        <f t="shared" si="9"/>
        <v/>
      </c>
      <c r="BU31" s="175" t="str">
        <f t="shared" si="10"/>
        <v/>
      </c>
      <c r="BV31" s="175" t="str">
        <f t="shared" si="11"/>
        <v/>
      </c>
      <c r="BW31" s="176"/>
    </row>
    <row r="32" spans="1:75">
      <c r="A32" s="162">
        <f>'Statement of Marks'!A34</f>
        <v>29</v>
      </c>
      <c r="B32" s="163">
        <f>IF('Statement of Marks'!B34="","",'Statement of Marks'!B34)</f>
        <v>1129</v>
      </c>
      <c r="C32" s="164">
        <f>IF('Statement of Marks'!C34="","",'Statement of Marks'!C34)</f>
        <v>6352</v>
      </c>
      <c r="D32" s="165">
        <f>IF('Statement of Marks'!D34="","",'Statement of Marks'!D34)</f>
        <v>37838</v>
      </c>
      <c r="E32" s="166" t="str">
        <f>IF('Statement of Marks'!E34="","",'Statement of Marks'!E34)</f>
        <v>NISHITA JANGID</v>
      </c>
      <c r="F32" s="166" t="str">
        <f>IF('Statement of Marks'!F34="","",'Statement of Marks'!F34)</f>
        <v>KAMAL JANGID</v>
      </c>
      <c r="G32" s="166" t="str">
        <f>IF('Statement of Marks'!G34="","",'Statement of Marks'!G34)</f>
        <v>GEETA JANGID</v>
      </c>
      <c r="H32" s="167" t="str">
        <f>IF('Statement of Marks'!H34="","",'Statement of Marks'!H34)</f>
        <v>GEN</v>
      </c>
      <c r="I32" s="167" t="str">
        <f>IF('Statement of Marks'!I34="","",'Statement of Marks'!I34)</f>
        <v>F</v>
      </c>
      <c r="J32" s="168" t="str">
        <f>IF('Statement of Marks'!FD34="","",'Statement of Marks'!FD34)</f>
        <v>Promoted to Class 12th</v>
      </c>
      <c r="K32" s="326">
        <f>IF('Statement of Marks'!FE34="","",'Statement of Marks'!FE34)</f>
        <v>314</v>
      </c>
      <c r="L32" s="169">
        <f>IF('Statement of Marks'!FF34="","",'Statement of Marks'!FF34)</f>
        <v>62.8</v>
      </c>
      <c r="M32" s="170" t="str">
        <f>IF('Statement of Marks'!FG34="","",'Statement of Marks'!FG34)</f>
        <v>I</v>
      </c>
      <c r="N32" s="171">
        <f>IF('Statement of Marks'!FH34="","",'Statement of Marks'!FH34)</f>
        <v>6.0000000000000258</v>
      </c>
      <c r="O32" s="172" t="str">
        <f>IF('Statement of Marks'!FB34="","",'Statement of Marks'!FB34)</f>
        <v xml:space="preserve">      </v>
      </c>
      <c r="P32" s="173" t="str">
        <f>IF('Statement of Marks'!FI34="","",'Statement of Marks'!FI34)</f>
        <v/>
      </c>
      <c r="BJ32" s="174" t="str">
        <f>'Statement of Marks'!E34</f>
        <v>NISHITA JANGID</v>
      </c>
      <c r="BK32" s="175" t="str">
        <f t="shared" si="0"/>
        <v/>
      </c>
      <c r="BL32" s="175" t="str">
        <f t="shared" si="1"/>
        <v/>
      </c>
      <c r="BM32" s="175" t="str">
        <f t="shared" si="2"/>
        <v/>
      </c>
      <c r="BN32" s="175" t="str">
        <f t="shared" si="3"/>
        <v/>
      </c>
      <c r="BO32" s="175" t="str">
        <f t="shared" si="4"/>
        <v/>
      </c>
      <c r="BP32" s="175" t="str">
        <f t="shared" si="5"/>
        <v/>
      </c>
      <c r="BQ32" s="175" t="str">
        <f t="shared" si="6"/>
        <v/>
      </c>
      <c r="BR32" s="175" t="str">
        <f t="shared" si="7"/>
        <v>I</v>
      </c>
      <c r="BS32" s="175" t="str">
        <f t="shared" si="8"/>
        <v/>
      </c>
      <c r="BT32" s="175" t="str">
        <f t="shared" si="9"/>
        <v/>
      </c>
      <c r="BU32" s="175" t="str">
        <f t="shared" si="10"/>
        <v/>
      </c>
      <c r="BV32" s="175" t="str">
        <f t="shared" si="11"/>
        <v/>
      </c>
      <c r="BW32" s="176"/>
    </row>
    <row r="33" spans="1:75">
      <c r="A33" s="162">
        <f>'Statement of Marks'!A35</f>
        <v>30</v>
      </c>
      <c r="B33" s="163">
        <f>IF('Statement of Marks'!B35="","",'Statement of Marks'!B35)</f>
        <v>1130</v>
      </c>
      <c r="C33" s="164">
        <f>IF('Statement of Marks'!C35="","",'Statement of Marks'!C35)</f>
        <v>6396</v>
      </c>
      <c r="D33" s="165">
        <f>IF('Statement of Marks'!D35="","",'Statement of Marks'!D35)</f>
        <v>37438</v>
      </c>
      <c r="E33" s="166" t="str">
        <f>IF('Statement of Marks'!E35="","",'Statement of Marks'!E35)</f>
        <v>PANKAJ SAMOTA</v>
      </c>
      <c r="F33" s="166" t="str">
        <f>IF('Statement of Marks'!F35="","",'Statement of Marks'!F35)</f>
        <v>GULLARAM SAMOTA</v>
      </c>
      <c r="G33" s="166" t="str">
        <f>IF('Statement of Marks'!G35="","",'Statement of Marks'!G35)</f>
        <v>PRABHATI DEVI</v>
      </c>
      <c r="H33" s="167" t="str">
        <f>IF('Statement of Marks'!H35="","",'Statement of Marks'!H35)</f>
        <v>GEN</v>
      </c>
      <c r="I33" s="167" t="str">
        <f>IF('Statement of Marks'!I35="","",'Statement of Marks'!I35)</f>
        <v>M</v>
      </c>
      <c r="J33" s="168" t="str">
        <f>IF('Statement of Marks'!FD35="","",'Statement of Marks'!FD35)</f>
        <v>Promoted to Class 12th</v>
      </c>
      <c r="K33" s="326">
        <f>IF('Statement of Marks'!FE35="","",'Statement of Marks'!FE35)</f>
        <v>315</v>
      </c>
      <c r="L33" s="169">
        <f>IF('Statement of Marks'!FF35="","",'Statement of Marks'!FF35)</f>
        <v>63</v>
      </c>
      <c r="M33" s="170" t="str">
        <f>IF('Statement of Marks'!FG35="","",'Statement of Marks'!FG35)</f>
        <v>I</v>
      </c>
      <c r="N33" s="171">
        <f>IF('Statement of Marks'!FH35="","",'Statement of Marks'!FH35)</f>
        <v>5.0000000000000266</v>
      </c>
      <c r="O33" s="172" t="str">
        <f>IF('Statement of Marks'!FB35="","",'Statement of Marks'!FB35)</f>
        <v xml:space="preserve">      </v>
      </c>
      <c r="P33" s="173" t="str">
        <f>IF('Statement of Marks'!FI35="","",'Statement of Marks'!FI35)</f>
        <v/>
      </c>
      <c r="BJ33" s="174" t="str">
        <f>'Statement of Marks'!E35</f>
        <v>PANKAJ SAMOTA</v>
      </c>
      <c r="BK33" s="175" t="str">
        <f t="shared" si="0"/>
        <v/>
      </c>
      <c r="BL33" s="175" t="str">
        <f t="shared" si="1"/>
        <v/>
      </c>
      <c r="BM33" s="175" t="str">
        <f t="shared" si="2"/>
        <v/>
      </c>
      <c r="BN33" s="175" t="str">
        <f t="shared" si="3"/>
        <v/>
      </c>
      <c r="BO33" s="175" t="str">
        <f t="shared" si="4"/>
        <v/>
      </c>
      <c r="BP33" s="175" t="str">
        <f t="shared" si="5"/>
        <v/>
      </c>
      <c r="BQ33" s="175" t="str">
        <f t="shared" si="6"/>
        <v>I</v>
      </c>
      <c r="BR33" s="175" t="str">
        <f t="shared" si="7"/>
        <v/>
      </c>
      <c r="BS33" s="175" t="str">
        <f t="shared" si="8"/>
        <v/>
      </c>
      <c r="BT33" s="175" t="str">
        <f t="shared" si="9"/>
        <v/>
      </c>
      <c r="BU33" s="175" t="str">
        <f t="shared" si="10"/>
        <v/>
      </c>
      <c r="BV33" s="175" t="str">
        <f t="shared" si="11"/>
        <v/>
      </c>
      <c r="BW33" s="176"/>
    </row>
    <row r="34" spans="1:75">
      <c r="A34" s="162">
        <f>'Statement of Marks'!A36</f>
        <v>31</v>
      </c>
      <c r="B34" s="163">
        <f>IF('Statement of Marks'!B36="","",'Statement of Marks'!B36)</f>
        <v>1131</v>
      </c>
      <c r="C34" s="164">
        <f>IF('Statement of Marks'!C36="","",'Statement of Marks'!C36)</f>
        <v>6345</v>
      </c>
      <c r="D34" s="165">
        <f>IF('Statement of Marks'!D36="","",'Statement of Marks'!D36)</f>
        <v>37486</v>
      </c>
      <c r="E34" s="166" t="str">
        <f>IF('Statement of Marks'!E36="","",'Statement of Marks'!E36)</f>
        <v>PAYAL RAHI</v>
      </c>
      <c r="F34" s="166" t="str">
        <f>IF('Statement of Marks'!F36="","",'Statement of Marks'!F36)</f>
        <v>VARUN KUMAR RAHI</v>
      </c>
      <c r="G34" s="166" t="str">
        <f>IF('Statement of Marks'!G36="","",'Statement of Marks'!G36)</f>
        <v>JYOTI BHARATI</v>
      </c>
      <c r="H34" s="167" t="str">
        <f>IF('Statement of Marks'!H36="","",'Statement of Marks'!H36)</f>
        <v>GEN</v>
      </c>
      <c r="I34" s="167" t="str">
        <f>IF('Statement of Marks'!I36="","",'Statement of Marks'!I36)</f>
        <v>F</v>
      </c>
      <c r="J34" s="168" t="str">
        <f>IF('Statement of Marks'!FD36="","",'Statement of Marks'!FD36)</f>
        <v>Promoted to Class 12th</v>
      </c>
      <c r="K34" s="326">
        <f>IF('Statement of Marks'!FE36="","",'Statement of Marks'!FE36)</f>
        <v>312</v>
      </c>
      <c r="L34" s="169">
        <f>IF('Statement of Marks'!FF36="","",'Statement of Marks'!FF36)</f>
        <v>62.4</v>
      </c>
      <c r="M34" s="170" t="str">
        <f>IF('Statement of Marks'!FG36="","",'Statement of Marks'!FG36)</f>
        <v>I</v>
      </c>
      <c r="N34" s="171">
        <f>IF('Statement of Marks'!FH36="","",'Statement of Marks'!FH36)</f>
        <v>8.0000000000000231</v>
      </c>
      <c r="O34" s="172" t="str">
        <f>IF('Statement of Marks'!FB36="","",'Statement of Marks'!FB36)</f>
        <v xml:space="preserve">      </v>
      </c>
      <c r="P34" s="173" t="str">
        <f>IF('Statement of Marks'!FI36="","",'Statement of Marks'!FI36)</f>
        <v/>
      </c>
      <c r="BJ34" s="174" t="str">
        <f>'Statement of Marks'!E36</f>
        <v>PAYAL RAHI</v>
      </c>
      <c r="BK34" s="175" t="str">
        <f t="shared" si="0"/>
        <v/>
      </c>
      <c r="BL34" s="175" t="str">
        <f t="shared" si="1"/>
        <v/>
      </c>
      <c r="BM34" s="175" t="str">
        <f t="shared" si="2"/>
        <v/>
      </c>
      <c r="BN34" s="175" t="str">
        <f t="shared" si="3"/>
        <v/>
      </c>
      <c r="BO34" s="175" t="str">
        <f t="shared" si="4"/>
        <v/>
      </c>
      <c r="BP34" s="175" t="str">
        <f t="shared" si="5"/>
        <v/>
      </c>
      <c r="BQ34" s="175" t="str">
        <f t="shared" si="6"/>
        <v/>
      </c>
      <c r="BR34" s="175" t="str">
        <f t="shared" si="7"/>
        <v>I</v>
      </c>
      <c r="BS34" s="175" t="str">
        <f t="shared" si="8"/>
        <v/>
      </c>
      <c r="BT34" s="175" t="str">
        <f t="shared" si="9"/>
        <v/>
      </c>
      <c r="BU34" s="175" t="str">
        <f t="shared" si="10"/>
        <v/>
      </c>
      <c r="BV34" s="175" t="str">
        <f t="shared" si="11"/>
        <v/>
      </c>
      <c r="BW34" s="176"/>
    </row>
    <row r="35" spans="1:75">
      <c r="A35" s="162">
        <f>'Statement of Marks'!A37</f>
        <v>32</v>
      </c>
      <c r="B35" s="163">
        <f>IF('Statement of Marks'!B37="","",'Statement of Marks'!B37)</f>
        <v>1133</v>
      </c>
      <c r="C35" s="164">
        <f>IF('Statement of Marks'!C37="","",'Statement of Marks'!C37)</f>
        <v>6342</v>
      </c>
      <c r="D35" s="165">
        <f>IF('Statement of Marks'!D37="","",'Statement of Marks'!D37)</f>
        <v>37487</v>
      </c>
      <c r="E35" s="166" t="str">
        <f>IF('Statement of Marks'!E37="","",'Statement of Marks'!E37)</f>
        <v>POOJA MEHRA</v>
      </c>
      <c r="F35" s="166" t="str">
        <f>IF('Statement of Marks'!F37="","",'Statement of Marks'!F37)</f>
        <v>NARAYAN MEHRA</v>
      </c>
      <c r="G35" s="166" t="str">
        <f>IF('Statement of Marks'!G37="","",'Statement of Marks'!G37)</f>
        <v>SANTOSH MEHRA</v>
      </c>
      <c r="H35" s="167" t="str">
        <f>IF('Statement of Marks'!H37="","",'Statement of Marks'!H37)</f>
        <v>OBC</v>
      </c>
      <c r="I35" s="167" t="str">
        <f>IF('Statement of Marks'!I37="","",'Statement of Marks'!I37)</f>
        <v>F</v>
      </c>
      <c r="J35" s="168" t="str">
        <f>IF('Statement of Marks'!FD37="","",'Statement of Marks'!FD37)</f>
        <v>Promoted to Class 12th</v>
      </c>
      <c r="K35" s="326">
        <f>IF('Statement of Marks'!FE37="","",'Statement of Marks'!FE37)</f>
        <v>315</v>
      </c>
      <c r="L35" s="169">
        <f>IF('Statement of Marks'!FF37="","",'Statement of Marks'!FF37)</f>
        <v>63</v>
      </c>
      <c r="M35" s="170" t="str">
        <f>IF('Statement of Marks'!FG37="","",'Statement of Marks'!FG37)</f>
        <v>I</v>
      </c>
      <c r="N35" s="171">
        <f>IF('Statement of Marks'!FH37="","",'Statement of Marks'!FH37)</f>
        <v>5.0000000000000266</v>
      </c>
      <c r="O35" s="172" t="str">
        <f>IF('Statement of Marks'!FB37="","",'Statement of Marks'!FB37)</f>
        <v xml:space="preserve">      </v>
      </c>
      <c r="P35" s="173" t="str">
        <f>IF('Statement of Marks'!FI37="","",'Statement of Marks'!FI37)</f>
        <v/>
      </c>
      <c r="BJ35" s="174" t="str">
        <f>'Statement of Marks'!E37</f>
        <v>POOJA MEHRA</v>
      </c>
      <c r="BK35" s="175" t="str">
        <f t="shared" si="0"/>
        <v/>
      </c>
      <c r="BL35" s="175" t="str">
        <f t="shared" si="1"/>
        <v/>
      </c>
      <c r="BM35" s="175" t="str">
        <f t="shared" si="2"/>
        <v/>
      </c>
      <c r="BN35" s="175" t="str">
        <f t="shared" si="3"/>
        <v/>
      </c>
      <c r="BO35" s="175" t="str">
        <f t="shared" si="4"/>
        <v/>
      </c>
      <c r="BP35" s="175" t="str">
        <f t="shared" si="5"/>
        <v>I</v>
      </c>
      <c r="BQ35" s="175" t="str">
        <f t="shared" si="6"/>
        <v/>
      </c>
      <c r="BR35" s="175" t="str">
        <f t="shared" si="7"/>
        <v/>
      </c>
      <c r="BS35" s="175" t="str">
        <f t="shared" si="8"/>
        <v/>
      </c>
      <c r="BT35" s="175" t="str">
        <f t="shared" si="9"/>
        <v/>
      </c>
      <c r="BU35" s="175" t="str">
        <f t="shared" si="10"/>
        <v/>
      </c>
      <c r="BV35" s="175" t="str">
        <f t="shared" si="11"/>
        <v/>
      </c>
      <c r="BW35" s="176"/>
    </row>
    <row r="36" spans="1:75" ht="21">
      <c r="A36" s="162">
        <f>'Statement of Marks'!A38</f>
        <v>33</v>
      </c>
      <c r="B36" s="163">
        <f>IF('Statement of Marks'!B38="","",'Statement of Marks'!B38)</f>
        <v>1134</v>
      </c>
      <c r="C36" s="164">
        <f>IF('Statement of Marks'!C38="","",'Statement of Marks'!C38)</f>
        <v>6244</v>
      </c>
      <c r="D36" s="165">
        <f>IF('Statement of Marks'!D38="","",'Statement of Marks'!D38)</f>
        <v>37568</v>
      </c>
      <c r="E36" s="166" t="str">
        <f>IF('Statement of Marks'!E38="","",'Statement of Marks'!E38)</f>
        <v>PRIYANKA BAIRWA</v>
      </c>
      <c r="F36" s="166" t="str">
        <f>IF('Statement of Marks'!F38="","",'Statement of Marks'!F38)</f>
        <v>SHANKAR LAL BAIRWA</v>
      </c>
      <c r="G36" s="166" t="str">
        <f>IF('Statement of Marks'!G38="","",'Statement of Marks'!G38)</f>
        <v>CHANDRA KALA BAIRWA</v>
      </c>
      <c r="H36" s="167" t="str">
        <f>IF('Statement of Marks'!H38="","",'Statement of Marks'!H38)</f>
        <v>SC</v>
      </c>
      <c r="I36" s="167" t="str">
        <f>IF('Statement of Marks'!I38="","",'Statement of Marks'!I38)</f>
        <v>F</v>
      </c>
      <c r="J36" s="168" t="str">
        <f>IF('Statement of Marks'!FD38="","",'Statement of Marks'!FD38)</f>
        <v>Promoted to Class 12th</v>
      </c>
      <c r="K36" s="326">
        <f>IF('Statement of Marks'!FE38="","",'Statement of Marks'!FE38)</f>
        <v>315</v>
      </c>
      <c r="L36" s="169">
        <f>IF('Statement of Marks'!FF38="","",'Statement of Marks'!FF38)</f>
        <v>63</v>
      </c>
      <c r="M36" s="170" t="str">
        <f>IF('Statement of Marks'!FG38="","",'Statement of Marks'!FG38)</f>
        <v>I</v>
      </c>
      <c r="N36" s="171">
        <f>IF('Statement of Marks'!FH38="","",'Statement of Marks'!FH38)</f>
        <v>5.0000000000000266</v>
      </c>
      <c r="O36" s="172" t="str">
        <f>IF('Statement of Marks'!FB38="","",'Statement of Marks'!FB38)</f>
        <v xml:space="preserve">      </v>
      </c>
      <c r="P36" s="173" t="str">
        <f>IF('Statement of Marks'!FI38="","",'Statement of Marks'!FI38)</f>
        <v/>
      </c>
      <c r="BJ36" s="174" t="str">
        <f>'Statement of Marks'!E38</f>
        <v>PRIYANKA BAIRWA</v>
      </c>
      <c r="BK36" s="175" t="str">
        <f t="shared" si="0"/>
        <v/>
      </c>
      <c r="BL36" s="175" t="str">
        <f t="shared" si="1"/>
        <v>I</v>
      </c>
      <c r="BM36" s="175" t="str">
        <f t="shared" si="2"/>
        <v/>
      </c>
      <c r="BN36" s="175" t="str">
        <f t="shared" si="3"/>
        <v/>
      </c>
      <c r="BO36" s="175" t="str">
        <f t="shared" si="4"/>
        <v/>
      </c>
      <c r="BP36" s="175" t="str">
        <f t="shared" si="5"/>
        <v/>
      </c>
      <c r="BQ36" s="175" t="str">
        <f t="shared" si="6"/>
        <v/>
      </c>
      <c r="BR36" s="175" t="str">
        <f t="shared" si="7"/>
        <v/>
      </c>
      <c r="BS36" s="175" t="str">
        <f t="shared" si="8"/>
        <v/>
      </c>
      <c r="BT36" s="175" t="str">
        <f t="shared" si="9"/>
        <v/>
      </c>
      <c r="BU36" s="175" t="str">
        <f t="shared" si="10"/>
        <v/>
      </c>
      <c r="BV36" s="175" t="str">
        <f t="shared" si="11"/>
        <v/>
      </c>
      <c r="BW36" s="176"/>
    </row>
    <row r="37" spans="1:75">
      <c r="A37" s="162">
        <f>'Statement of Marks'!A39</f>
        <v>34</v>
      </c>
      <c r="B37" s="163">
        <f>IF('Statement of Marks'!B39="","",'Statement of Marks'!B39)</f>
        <v>1135</v>
      </c>
      <c r="C37" s="164">
        <f>IF('Statement of Marks'!C39="","",'Statement of Marks'!C39)</f>
        <v>6412</v>
      </c>
      <c r="D37" s="165">
        <f>IF('Statement of Marks'!D39="","",'Statement of Marks'!D39)</f>
        <v>38001</v>
      </c>
      <c r="E37" s="166" t="str">
        <f>IF('Statement of Marks'!E39="","",'Statement of Marks'!E39)</f>
        <v>PUNIT SHARMA</v>
      </c>
      <c r="F37" s="166" t="str">
        <f>IF('Statement of Marks'!F39="","",'Statement of Marks'!F39)</f>
        <v>YOGENDRA SHARMA</v>
      </c>
      <c r="G37" s="166" t="str">
        <f>IF('Statement of Marks'!G39="","",'Statement of Marks'!G39)</f>
        <v>SNAGEETA DEVI</v>
      </c>
      <c r="H37" s="167" t="str">
        <f>IF('Statement of Marks'!H39="","",'Statement of Marks'!H39)</f>
        <v>GEN</v>
      </c>
      <c r="I37" s="167" t="str">
        <f>IF('Statement of Marks'!I39="","",'Statement of Marks'!I39)</f>
        <v>M</v>
      </c>
      <c r="J37" s="168" t="str">
        <f>IF('Statement of Marks'!FD39="","",'Statement of Marks'!FD39)</f>
        <v>Promoted to Class 12th</v>
      </c>
      <c r="K37" s="326">
        <f>IF('Statement of Marks'!FE39="","",'Statement of Marks'!FE39)</f>
        <v>312</v>
      </c>
      <c r="L37" s="169">
        <f>IF('Statement of Marks'!FF39="","",'Statement of Marks'!FF39)</f>
        <v>62.4</v>
      </c>
      <c r="M37" s="170" t="str">
        <f>IF('Statement of Marks'!FG39="","",'Statement of Marks'!FG39)</f>
        <v>I</v>
      </c>
      <c r="N37" s="171">
        <f>IF('Statement of Marks'!FH39="","",'Statement of Marks'!FH39)</f>
        <v>8.0000000000000231</v>
      </c>
      <c r="O37" s="172" t="str">
        <f>IF('Statement of Marks'!FB39="","",'Statement of Marks'!FB39)</f>
        <v xml:space="preserve">      </v>
      </c>
      <c r="P37" s="173" t="str">
        <f>IF('Statement of Marks'!FI39="","",'Statement of Marks'!FI39)</f>
        <v/>
      </c>
      <c r="BJ37" s="174" t="str">
        <f>'Statement of Marks'!E39</f>
        <v>PUNIT SHARMA</v>
      </c>
      <c r="BK37" s="175" t="str">
        <f t="shared" si="0"/>
        <v/>
      </c>
      <c r="BL37" s="175" t="str">
        <f t="shared" si="1"/>
        <v/>
      </c>
      <c r="BM37" s="175" t="str">
        <f t="shared" si="2"/>
        <v/>
      </c>
      <c r="BN37" s="175" t="str">
        <f t="shared" si="3"/>
        <v/>
      </c>
      <c r="BO37" s="175" t="str">
        <f t="shared" si="4"/>
        <v/>
      </c>
      <c r="BP37" s="175" t="str">
        <f t="shared" si="5"/>
        <v/>
      </c>
      <c r="BQ37" s="175" t="str">
        <f t="shared" si="6"/>
        <v>I</v>
      </c>
      <c r="BR37" s="175" t="str">
        <f t="shared" si="7"/>
        <v/>
      </c>
      <c r="BS37" s="175" t="str">
        <f t="shared" si="8"/>
        <v/>
      </c>
      <c r="BT37" s="175" t="str">
        <f t="shared" si="9"/>
        <v/>
      </c>
      <c r="BU37" s="175" t="str">
        <f t="shared" si="10"/>
        <v/>
      </c>
      <c r="BV37" s="175" t="str">
        <f t="shared" si="11"/>
        <v/>
      </c>
      <c r="BW37" s="176"/>
    </row>
    <row r="38" spans="1:75">
      <c r="A38" s="162">
        <f>'Statement of Marks'!A40</f>
        <v>35</v>
      </c>
      <c r="B38" s="163">
        <f>IF('Statement of Marks'!B40="","",'Statement of Marks'!B40)</f>
        <v>1136</v>
      </c>
      <c r="C38" s="164">
        <f>IF('Statement of Marks'!C40="","",'Statement of Marks'!C40)</f>
        <v>6414</v>
      </c>
      <c r="D38" s="165">
        <f>IF('Statement of Marks'!D40="","",'Statement of Marks'!D40)</f>
        <v>38173</v>
      </c>
      <c r="E38" s="166" t="str">
        <f>IF('Statement of Marks'!E40="","",'Statement of Marks'!E40)</f>
        <v>RAHUL YADAV</v>
      </c>
      <c r="F38" s="166" t="str">
        <f>IF('Statement of Marks'!F40="","",'Statement of Marks'!F40)</f>
        <v>JAGDISH PRASAD</v>
      </c>
      <c r="G38" s="166" t="str">
        <f>IF('Statement of Marks'!G40="","",'Statement of Marks'!G40)</f>
        <v>SUNITA DEVI</v>
      </c>
      <c r="H38" s="167" t="str">
        <f>IF('Statement of Marks'!H40="","",'Statement of Marks'!H40)</f>
        <v>GEN</v>
      </c>
      <c r="I38" s="167" t="str">
        <f>IF('Statement of Marks'!I40="","",'Statement of Marks'!I40)</f>
        <v>M</v>
      </c>
      <c r="J38" s="168" t="str">
        <f>IF('Statement of Marks'!FD40="","",'Statement of Marks'!FD40)</f>
        <v>Promoted to Class 12th</v>
      </c>
      <c r="K38" s="326">
        <f>IF('Statement of Marks'!FE40="","",'Statement of Marks'!FE40)</f>
        <v>316</v>
      </c>
      <c r="L38" s="169">
        <f>IF('Statement of Marks'!FF40="","",'Statement of Marks'!FF40)</f>
        <v>63.2</v>
      </c>
      <c r="M38" s="170" t="str">
        <f>IF('Statement of Marks'!FG40="","",'Statement of Marks'!FG40)</f>
        <v>I</v>
      </c>
      <c r="N38" s="171">
        <f>IF('Statement of Marks'!FH40="","",'Statement of Marks'!FH40)</f>
        <v>4.0000000000000293</v>
      </c>
      <c r="O38" s="172" t="str">
        <f>IF('Statement of Marks'!FB40="","",'Statement of Marks'!FB40)</f>
        <v xml:space="preserve">      </v>
      </c>
      <c r="P38" s="173" t="str">
        <f>IF('Statement of Marks'!FI40="","",'Statement of Marks'!FI40)</f>
        <v/>
      </c>
      <c r="BJ38" s="174" t="str">
        <f>'Statement of Marks'!E40</f>
        <v>RAHUL YADAV</v>
      </c>
      <c r="BK38" s="175" t="str">
        <f t="shared" si="0"/>
        <v/>
      </c>
      <c r="BL38" s="175" t="str">
        <f t="shared" si="1"/>
        <v/>
      </c>
      <c r="BM38" s="175" t="str">
        <f t="shared" si="2"/>
        <v/>
      </c>
      <c r="BN38" s="175" t="str">
        <f t="shared" si="3"/>
        <v/>
      </c>
      <c r="BO38" s="175" t="str">
        <f t="shared" si="4"/>
        <v/>
      </c>
      <c r="BP38" s="175" t="str">
        <f t="shared" si="5"/>
        <v/>
      </c>
      <c r="BQ38" s="175" t="str">
        <f t="shared" si="6"/>
        <v>I</v>
      </c>
      <c r="BR38" s="175" t="str">
        <f t="shared" si="7"/>
        <v/>
      </c>
      <c r="BS38" s="175" t="str">
        <f t="shared" si="8"/>
        <v/>
      </c>
      <c r="BT38" s="175" t="str">
        <f t="shared" si="9"/>
        <v/>
      </c>
      <c r="BU38" s="175" t="str">
        <f t="shared" si="10"/>
        <v/>
      </c>
      <c r="BV38" s="175" t="str">
        <f t="shared" si="11"/>
        <v/>
      </c>
      <c r="BW38" s="176"/>
    </row>
    <row r="39" spans="1:75">
      <c r="A39" s="162">
        <f>'Statement of Marks'!A41</f>
        <v>36</v>
      </c>
      <c r="B39" s="163">
        <f>IF('Statement of Marks'!B41="","",'Statement of Marks'!B41)</f>
        <v>1137</v>
      </c>
      <c r="C39" s="164">
        <f>IF('Statement of Marks'!C41="","",'Statement of Marks'!C41)</f>
        <v>6243</v>
      </c>
      <c r="D39" s="165">
        <f>IF('Statement of Marks'!D41="","",'Statement of Marks'!D41)</f>
        <v>37386</v>
      </c>
      <c r="E39" s="166" t="str">
        <f>IF('Statement of Marks'!E41="","",'Statement of Marks'!E41)</f>
        <v>RAJ KANWAR</v>
      </c>
      <c r="F39" s="166" t="str">
        <f>IF('Statement of Marks'!F41="","",'Statement of Marks'!F41)</f>
        <v>DAYAL SINGH</v>
      </c>
      <c r="G39" s="166" t="str">
        <f>IF('Statement of Marks'!G41="","",'Statement of Marks'!G41)</f>
        <v>ANTAR KANWAR</v>
      </c>
      <c r="H39" s="167" t="str">
        <f>IF('Statement of Marks'!H41="","",'Statement of Marks'!H41)</f>
        <v>GEN</v>
      </c>
      <c r="I39" s="167" t="str">
        <f>IF('Statement of Marks'!I41="","",'Statement of Marks'!I41)</f>
        <v>F</v>
      </c>
      <c r="J39" s="168" t="str">
        <f>IF('Statement of Marks'!FD41="","",'Statement of Marks'!FD41)</f>
        <v>Promoted to Class 12th</v>
      </c>
      <c r="K39" s="326">
        <f>IF('Statement of Marks'!FE41="","",'Statement of Marks'!FE41)</f>
        <v>330</v>
      </c>
      <c r="L39" s="169">
        <f>IF('Statement of Marks'!FF41="","",'Statement of Marks'!FF41)</f>
        <v>66</v>
      </c>
      <c r="M39" s="170" t="str">
        <f>IF('Statement of Marks'!FG41="","",'Statement of Marks'!FG41)</f>
        <v>I</v>
      </c>
      <c r="N39" s="171">
        <f>IF('Statement of Marks'!FH41="","",'Statement of Marks'!FH41)</f>
        <v>0.99999999999999745</v>
      </c>
      <c r="O39" s="172" t="str">
        <f>IF('Statement of Marks'!FB41="","",'Statement of Marks'!FB41)</f>
        <v xml:space="preserve">      </v>
      </c>
      <c r="P39" s="173" t="str">
        <f>IF('Statement of Marks'!FI41="","",'Statement of Marks'!FI41)</f>
        <v/>
      </c>
      <c r="BJ39" s="174" t="str">
        <f>'Statement of Marks'!E41</f>
        <v>RAJ KANWAR</v>
      </c>
      <c r="BK39" s="175" t="str">
        <f t="shared" si="0"/>
        <v/>
      </c>
      <c r="BL39" s="175" t="str">
        <f t="shared" si="1"/>
        <v/>
      </c>
      <c r="BM39" s="175" t="str">
        <f t="shared" si="2"/>
        <v/>
      </c>
      <c r="BN39" s="175" t="str">
        <f t="shared" si="3"/>
        <v/>
      </c>
      <c r="BO39" s="175" t="str">
        <f t="shared" si="4"/>
        <v/>
      </c>
      <c r="BP39" s="175" t="str">
        <f t="shared" si="5"/>
        <v/>
      </c>
      <c r="BQ39" s="175" t="str">
        <f t="shared" si="6"/>
        <v/>
      </c>
      <c r="BR39" s="175" t="str">
        <f t="shared" si="7"/>
        <v>I</v>
      </c>
      <c r="BS39" s="175" t="str">
        <f t="shared" si="8"/>
        <v/>
      </c>
      <c r="BT39" s="175" t="str">
        <f t="shared" si="9"/>
        <v/>
      </c>
      <c r="BU39" s="175" t="str">
        <f t="shared" si="10"/>
        <v/>
      </c>
      <c r="BV39" s="175" t="str">
        <f t="shared" si="11"/>
        <v/>
      </c>
      <c r="BW39" s="176"/>
    </row>
    <row r="40" spans="1:75">
      <c r="A40" s="162">
        <f>'Statement of Marks'!A42</f>
        <v>37</v>
      </c>
      <c r="B40" s="163">
        <f>IF('Statement of Marks'!B42="","",'Statement of Marks'!B42)</f>
        <v>1138</v>
      </c>
      <c r="C40" s="164">
        <f>IF('Statement of Marks'!C42="","",'Statement of Marks'!C42)</f>
        <v>6416</v>
      </c>
      <c r="D40" s="165">
        <f>IF('Statement of Marks'!D42="","",'Statement of Marks'!D42)</f>
        <v>38173</v>
      </c>
      <c r="E40" s="166" t="str">
        <f>IF('Statement of Marks'!E42="","",'Statement of Marks'!E42)</f>
        <v>RAKESH YADAV</v>
      </c>
      <c r="F40" s="166" t="str">
        <f>IF('Statement of Marks'!F42="","",'Statement of Marks'!F42)</f>
        <v>JAGDISH PRASAD</v>
      </c>
      <c r="G40" s="166" t="str">
        <f>IF('Statement of Marks'!G42="","",'Statement of Marks'!G42)</f>
        <v>SUNITA DEVI</v>
      </c>
      <c r="H40" s="167" t="str">
        <f>IF('Statement of Marks'!H42="","",'Statement of Marks'!H42)</f>
        <v>OBC</v>
      </c>
      <c r="I40" s="167" t="str">
        <f>IF('Statement of Marks'!I42="","",'Statement of Marks'!I42)</f>
        <v>M</v>
      </c>
      <c r="J40" s="168" t="str">
        <f>IF('Statement of Marks'!FD42="","",'Statement of Marks'!FD42)</f>
        <v>Promoted to Class 12th</v>
      </c>
      <c r="K40" s="326">
        <f>IF('Statement of Marks'!FE42="","",'Statement of Marks'!FE42)</f>
        <v>316</v>
      </c>
      <c r="L40" s="169">
        <f>IF('Statement of Marks'!FF42="","",'Statement of Marks'!FF42)</f>
        <v>63.2</v>
      </c>
      <c r="M40" s="170" t="str">
        <f>IF('Statement of Marks'!FG42="","",'Statement of Marks'!FG42)</f>
        <v>I</v>
      </c>
      <c r="N40" s="171">
        <f>IF('Statement of Marks'!FH42="","",'Statement of Marks'!FH42)</f>
        <v>4.0000000000000293</v>
      </c>
      <c r="O40" s="172" t="str">
        <f>IF('Statement of Marks'!FB42="","",'Statement of Marks'!FB42)</f>
        <v xml:space="preserve">      </v>
      </c>
      <c r="P40" s="173" t="str">
        <f>IF('Statement of Marks'!FI42="","",'Statement of Marks'!FI42)</f>
        <v/>
      </c>
      <c r="BJ40" s="174" t="str">
        <f>'Statement of Marks'!E42</f>
        <v>RAKESH YADAV</v>
      </c>
      <c r="BK40" s="175" t="str">
        <f t="shared" si="0"/>
        <v/>
      </c>
      <c r="BL40" s="175" t="str">
        <f t="shared" si="1"/>
        <v/>
      </c>
      <c r="BM40" s="175" t="str">
        <f t="shared" si="2"/>
        <v/>
      </c>
      <c r="BN40" s="175" t="str">
        <f t="shared" si="3"/>
        <v/>
      </c>
      <c r="BO40" s="175" t="str">
        <f t="shared" si="4"/>
        <v>I</v>
      </c>
      <c r="BP40" s="175" t="str">
        <f t="shared" si="5"/>
        <v/>
      </c>
      <c r="BQ40" s="175" t="str">
        <f t="shared" si="6"/>
        <v/>
      </c>
      <c r="BR40" s="175" t="str">
        <f t="shared" si="7"/>
        <v/>
      </c>
      <c r="BS40" s="175" t="str">
        <f t="shared" si="8"/>
        <v/>
      </c>
      <c r="BT40" s="175" t="str">
        <f t="shared" si="9"/>
        <v/>
      </c>
      <c r="BU40" s="175" t="str">
        <f t="shared" si="10"/>
        <v/>
      </c>
      <c r="BV40" s="175" t="str">
        <f t="shared" si="11"/>
        <v/>
      </c>
      <c r="BW40" s="176"/>
    </row>
    <row r="41" spans="1:75">
      <c r="A41" s="162">
        <f>'Statement of Marks'!A43</f>
        <v>38</v>
      </c>
      <c r="B41" s="163">
        <f>IF('Statement of Marks'!B43="","",'Statement of Marks'!B43)</f>
        <v>1139</v>
      </c>
      <c r="C41" s="164">
        <f>IF('Statement of Marks'!C43="","",'Statement of Marks'!C43)</f>
        <v>6355</v>
      </c>
      <c r="D41" s="165">
        <f>IF('Statement of Marks'!D43="","",'Statement of Marks'!D43)</f>
        <v>38180</v>
      </c>
      <c r="E41" s="166" t="str">
        <f>IF('Statement of Marks'!E43="","",'Statement of Marks'!E43)</f>
        <v>RAVINDRA NAGARWAL</v>
      </c>
      <c r="F41" s="166" t="str">
        <f>IF('Statement of Marks'!F43="","",'Statement of Marks'!F43)</f>
        <v>RAKESH NAGARWAL</v>
      </c>
      <c r="G41" s="166" t="str">
        <f>IF('Statement of Marks'!G43="","",'Statement of Marks'!G43)</f>
        <v>PREM DEVI</v>
      </c>
      <c r="H41" s="167" t="str">
        <f>IF('Statement of Marks'!H43="","",'Statement of Marks'!H43)</f>
        <v>SC</v>
      </c>
      <c r="I41" s="167" t="str">
        <f>IF('Statement of Marks'!I43="","",'Statement of Marks'!I43)</f>
        <v>M</v>
      </c>
      <c r="J41" s="168" t="str">
        <f>IF('Statement of Marks'!FD43="","",'Statement of Marks'!FD43)</f>
        <v>Promoted to Class 12th</v>
      </c>
      <c r="K41" s="326">
        <f>IF('Statement of Marks'!FE43="","",'Statement of Marks'!FE43)</f>
        <v>316</v>
      </c>
      <c r="L41" s="169">
        <f>IF('Statement of Marks'!FF43="","",'Statement of Marks'!FF43)</f>
        <v>63.2</v>
      </c>
      <c r="M41" s="170" t="str">
        <f>IF('Statement of Marks'!FG43="","",'Statement of Marks'!FG43)</f>
        <v>I</v>
      </c>
      <c r="N41" s="171">
        <f>IF('Statement of Marks'!FH43="","",'Statement of Marks'!FH43)</f>
        <v>4.0000000000000293</v>
      </c>
      <c r="O41" s="172" t="str">
        <f>IF('Statement of Marks'!FB43="","",'Statement of Marks'!FB43)</f>
        <v xml:space="preserve">      </v>
      </c>
      <c r="P41" s="173" t="str">
        <f>IF('Statement of Marks'!FI43="","",'Statement of Marks'!FI43)</f>
        <v/>
      </c>
      <c r="BJ41" s="174" t="str">
        <f>'Statement of Marks'!E43</f>
        <v>RAVINDRA NAGARWAL</v>
      </c>
      <c r="BK41" s="175" t="str">
        <f t="shared" si="0"/>
        <v>I</v>
      </c>
      <c r="BL41" s="175" t="str">
        <f t="shared" si="1"/>
        <v/>
      </c>
      <c r="BM41" s="175" t="str">
        <f t="shared" si="2"/>
        <v/>
      </c>
      <c r="BN41" s="175" t="str">
        <f t="shared" si="3"/>
        <v/>
      </c>
      <c r="BO41" s="175" t="str">
        <f t="shared" si="4"/>
        <v/>
      </c>
      <c r="BP41" s="175" t="str">
        <f t="shared" si="5"/>
        <v/>
      </c>
      <c r="BQ41" s="175" t="str">
        <f t="shared" si="6"/>
        <v/>
      </c>
      <c r="BR41" s="175" t="str">
        <f t="shared" si="7"/>
        <v/>
      </c>
      <c r="BS41" s="175" t="str">
        <f t="shared" si="8"/>
        <v/>
      </c>
      <c r="BT41" s="175" t="str">
        <f t="shared" si="9"/>
        <v/>
      </c>
      <c r="BU41" s="175" t="str">
        <f t="shared" si="10"/>
        <v/>
      </c>
      <c r="BV41" s="175" t="str">
        <f t="shared" si="11"/>
        <v/>
      </c>
      <c r="BW41" s="176"/>
    </row>
    <row r="42" spans="1:75" ht="21">
      <c r="A42" s="162">
        <f>'Statement of Marks'!A44</f>
        <v>39</v>
      </c>
      <c r="B42" s="163">
        <f>IF('Statement of Marks'!B44="","",'Statement of Marks'!B44)</f>
        <v>1140</v>
      </c>
      <c r="C42" s="164">
        <f>IF('Statement of Marks'!C44="","",'Statement of Marks'!C44)</f>
        <v>6234</v>
      </c>
      <c r="D42" s="165">
        <f>IF('Statement of Marks'!D44="","",'Statement of Marks'!D44)</f>
        <v>37659</v>
      </c>
      <c r="E42" s="166" t="str">
        <f>IF('Statement of Marks'!E44="","",'Statement of Marks'!E44)</f>
        <v>REKHA BAIRWA</v>
      </c>
      <c r="F42" s="166" t="str">
        <f>IF('Statement of Marks'!F44="","",'Statement of Marks'!F44)</f>
        <v>KAILASH CHAND BAIRWA</v>
      </c>
      <c r="G42" s="166" t="str">
        <f>IF('Statement of Marks'!G44="","",'Statement of Marks'!G44)</f>
        <v>RAJWANTI DEVI</v>
      </c>
      <c r="H42" s="167" t="str">
        <f>IF('Statement of Marks'!H44="","",'Statement of Marks'!H44)</f>
        <v>SC</v>
      </c>
      <c r="I42" s="167" t="str">
        <f>IF('Statement of Marks'!I44="","",'Statement of Marks'!I44)</f>
        <v>F</v>
      </c>
      <c r="J42" s="168" t="str">
        <f>IF('Statement of Marks'!FD44="","",'Statement of Marks'!FD44)</f>
        <v>Promoted to Class 12th</v>
      </c>
      <c r="K42" s="326">
        <f>IF('Statement of Marks'!FE44="","",'Statement of Marks'!FE44)</f>
        <v>316</v>
      </c>
      <c r="L42" s="169">
        <f>IF('Statement of Marks'!FF44="","",'Statement of Marks'!FF44)</f>
        <v>63.2</v>
      </c>
      <c r="M42" s="170" t="str">
        <f>IF('Statement of Marks'!FG44="","",'Statement of Marks'!FG44)</f>
        <v>I</v>
      </c>
      <c r="N42" s="171">
        <f>IF('Statement of Marks'!FH44="","",'Statement of Marks'!FH44)</f>
        <v>4.0000000000000293</v>
      </c>
      <c r="O42" s="172" t="str">
        <f>IF('Statement of Marks'!FB44="","",'Statement of Marks'!FB44)</f>
        <v xml:space="preserve">      </v>
      </c>
      <c r="P42" s="173" t="str">
        <f>IF('Statement of Marks'!FI44="","",'Statement of Marks'!FI44)</f>
        <v/>
      </c>
      <c r="BJ42" s="174" t="str">
        <f>'Statement of Marks'!E44</f>
        <v>REKHA BAIRWA</v>
      </c>
      <c r="BK42" s="175" t="str">
        <f t="shared" si="0"/>
        <v/>
      </c>
      <c r="BL42" s="175" t="str">
        <f t="shared" si="1"/>
        <v>I</v>
      </c>
      <c r="BM42" s="175" t="str">
        <f t="shared" si="2"/>
        <v/>
      </c>
      <c r="BN42" s="175" t="str">
        <f t="shared" si="3"/>
        <v/>
      </c>
      <c r="BO42" s="175" t="str">
        <f t="shared" si="4"/>
        <v/>
      </c>
      <c r="BP42" s="175" t="str">
        <f t="shared" si="5"/>
        <v/>
      </c>
      <c r="BQ42" s="175" t="str">
        <f t="shared" si="6"/>
        <v/>
      </c>
      <c r="BR42" s="175" t="str">
        <f t="shared" si="7"/>
        <v/>
      </c>
      <c r="BS42" s="175" t="str">
        <f t="shared" si="8"/>
        <v/>
      </c>
      <c r="BT42" s="175" t="str">
        <f t="shared" si="9"/>
        <v/>
      </c>
      <c r="BU42" s="175" t="str">
        <f t="shared" si="10"/>
        <v/>
      </c>
      <c r="BV42" s="175" t="str">
        <f t="shared" si="11"/>
        <v/>
      </c>
      <c r="BW42" s="176"/>
    </row>
    <row r="43" spans="1:75">
      <c r="A43" s="162">
        <f>'Statement of Marks'!A45</f>
        <v>40</v>
      </c>
      <c r="B43" s="163">
        <f>IF('Statement of Marks'!B45="","",'Statement of Marks'!B45)</f>
        <v>1141</v>
      </c>
      <c r="C43" s="164">
        <f>IF('Statement of Marks'!C45="","",'Statement of Marks'!C45)</f>
        <v>6082</v>
      </c>
      <c r="D43" s="165">
        <f>IF('Statement of Marks'!D45="","",'Statement of Marks'!D45)</f>
        <v>37744</v>
      </c>
      <c r="E43" s="166" t="str">
        <f>IF('Statement of Marks'!E45="","",'Statement of Marks'!E45)</f>
        <v>ROHIT SHARMA</v>
      </c>
      <c r="F43" s="166" t="str">
        <f>IF('Statement of Marks'!F45="","",'Statement of Marks'!F45)</f>
        <v>DADAN SHARMA</v>
      </c>
      <c r="G43" s="166" t="str">
        <f>IF('Statement of Marks'!G45="","",'Statement of Marks'!G45)</f>
        <v>SITA DEVI</v>
      </c>
      <c r="H43" s="167" t="str">
        <f>IF('Statement of Marks'!H45="","",'Statement of Marks'!H45)</f>
        <v>GEN</v>
      </c>
      <c r="I43" s="167" t="str">
        <f>IF('Statement of Marks'!I45="","",'Statement of Marks'!I45)</f>
        <v>M</v>
      </c>
      <c r="J43" s="168" t="str">
        <f>IF('Statement of Marks'!FD45="","",'Statement of Marks'!FD45)</f>
        <v>Promoted to Class 12th</v>
      </c>
      <c r="K43" s="326">
        <f>IF('Statement of Marks'!FE45="","",'Statement of Marks'!FE45)</f>
        <v>316</v>
      </c>
      <c r="L43" s="169">
        <f>IF('Statement of Marks'!FF45="","",'Statement of Marks'!FF45)</f>
        <v>63.2</v>
      </c>
      <c r="M43" s="170" t="str">
        <f>IF('Statement of Marks'!FG45="","",'Statement of Marks'!FG45)</f>
        <v>I</v>
      </c>
      <c r="N43" s="171">
        <f>IF('Statement of Marks'!FH45="","",'Statement of Marks'!FH45)</f>
        <v>4.0000000000000293</v>
      </c>
      <c r="O43" s="172" t="str">
        <f>IF('Statement of Marks'!FB45="","",'Statement of Marks'!FB45)</f>
        <v xml:space="preserve">      </v>
      </c>
      <c r="P43" s="173" t="str">
        <f>IF('Statement of Marks'!FI45="","",'Statement of Marks'!FI45)</f>
        <v/>
      </c>
      <c r="BJ43" s="174" t="str">
        <f>'Statement of Marks'!E45</f>
        <v>ROHIT SHARMA</v>
      </c>
      <c r="BK43" s="175" t="str">
        <f t="shared" si="0"/>
        <v/>
      </c>
      <c r="BL43" s="175" t="str">
        <f t="shared" si="1"/>
        <v/>
      </c>
      <c r="BM43" s="175" t="str">
        <f t="shared" si="2"/>
        <v/>
      </c>
      <c r="BN43" s="175" t="str">
        <f t="shared" si="3"/>
        <v/>
      </c>
      <c r="BO43" s="175" t="str">
        <f t="shared" si="4"/>
        <v/>
      </c>
      <c r="BP43" s="175" t="str">
        <f t="shared" si="5"/>
        <v/>
      </c>
      <c r="BQ43" s="175" t="str">
        <f t="shared" si="6"/>
        <v>I</v>
      </c>
      <c r="BR43" s="175" t="str">
        <f t="shared" si="7"/>
        <v/>
      </c>
      <c r="BS43" s="175" t="str">
        <f t="shared" si="8"/>
        <v/>
      </c>
      <c r="BT43" s="175" t="str">
        <f t="shared" si="9"/>
        <v/>
      </c>
      <c r="BU43" s="175" t="str">
        <f t="shared" si="10"/>
        <v/>
      </c>
      <c r="BV43" s="175" t="str">
        <f t="shared" si="11"/>
        <v/>
      </c>
      <c r="BW43" s="176"/>
    </row>
    <row r="44" spans="1:75">
      <c r="A44" s="162">
        <f>'Statement of Marks'!A46</f>
        <v>41</v>
      </c>
      <c r="B44" s="163">
        <f>IF('Statement of Marks'!B46="","",'Statement of Marks'!B46)</f>
        <v>1142</v>
      </c>
      <c r="C44" s="164">
        <f>IF('Statement of Marks'!C46="","",'Statement of Marks'!C46)</f>
        <v>6295</v>
      </c>
      <c r="D44" s="165">
        <f>IF('Statement of Marks'!D46="","",'Statement of Marks'!D46)</f>
        <v>37891</v>
      </c>
      <c r="E44" s="166" t="str">
        <f>IF('Statement of Marks'!E46="","",'Statement of Marks'!E46)</f>
        <v>ROSHNI SHARMA</v>
      </c>
      <c r="F44" s="166" t="str">
        <f>IF('Statement of Marks'!F46="","",'Statement of Marks'!F46)</f>
        <v>SHYAMVEER SHARMA</v>
      </c>
      <c r="G44" s="166" t="str">
        <f>IF('Statement of Marks'!G46="","",'Statement of Marks'!G46)</f>
        <v>VIMLA SHARMA</v>
      </c>
      <c r="H44" s="167" t="str">
        <f>IF('Statement of Marks'!H46="","",'Statement of Marks'!H46)</f>
        <v>GEN</v>
      </c>
      <c r="I44" s="167" t="str">
        <f>IF('Statement of Marks'!I46="","",'Statement of Marks'!I46)</f>
        <v>F</v>
      </c>
      <c r="J44" s="168" t="str">
        <f>IF('Statement of Marks'!FD46="","",'Statement of Marks'!FD46)</f>
        <v>Promoted to Class 12th</v>
      </c>
      <c r="K44" s="326">
        <f>IF('Statement of Marks'!FE46="","",'Statement of Marks'!FE46)</f>
        <v>316</v>
      </c>
      <c r="L44" s="169">
        <f>IF('Statement of Marks'!FF46="","",'Statement of Marks'!FF46)</f>
        <v>63.2</v>
      </c>
      <c r="M44" s="170" t="str">
        <f>IF('Statement of Marks'!FG46="","",'Statement of Marks'!FG46)</f>
        <v>I</v>
      </c>
      <c r="N44" s="171">
        <f>IF('Statement of Marks'!FH46="","",'Statement of Marks'!FH46)</f>
        <v>4.0000000000000293</v>
      </c>
      <c r="O44" s="172" t="str">
        <f>IF('Statement of Marks'!FB46="","",'Statement of Marks'!FB46)</f>
        <v xml:space="preserve">      </v>
      </c>
      <c r="P44" s="173" t="str">
        <f>IF('Statement of Marks'!FI46="","",'Statement of Marks'!FI46)</f>
        <v/>
      </c>
      <c r="BJ44" s="174" t="str">
        <f>'Statement of Marks'!E46</f>
        <v>ROSHNI SHARMA</v>
      </c>
      <c r="BK44" s="175" t="str">
        <f t="shared" si="0"/>
        <v/>
      </c>
      <c r="BL44" s="175" t="str">
        <f t="shared" si="1"/>
        <v/>
      </c>
      <c r="BM44" s="175" t="str">
        <f t="shared" si="2"/>
        <v/>
      </c>
      <c r="BN44" s="175" t="str">
        <f t="shared" si="3"/>
        <v/>
      </c>
      <c r="BO44" s="175" t="str">
        <f t="shared" si="4"/>
        <v/>
      </c>
      <c r="BP44" s="175" t="str">
        <f t="shared" si="5"/>
        <v/>
      </c>
      <c r="BQ44" s="175" t="str">
        <f t="shared" si="6"/>
        <v/>
      </c>
      <c r="BR44" s="175" t="str">
        <f t="shared" si="7"/>
        <v>I</v>
      </c>
      <c r="BS44" s="175" t="str">
        <f t="shared" si="8"/>
        <v/>
      </c>
      <c r="BT44" s="175" t="str">
        <f t="shared" si="9"/>
        <v/>
      </c>
      <c r="BU44" s="175" t="str">
        <f t="shared" si="10"/>
        <v/>
      </c>
      <c r="BV44" s="175" t="str">
        <f t="shared" si="11"/>
        <v/>
      </c>
      <c r="BW44" s="176"/>
    </row>
    <row r="45" spans="1:75">
      <c r="A45" s="162">
        <f>'Statement of Marks'!A47</f>
        <v>42</v>
      </c>
      <c r="B45" s="163">
        <f>IF('Statement of Marks'!B47="","",'Statement of Marks'!B47)</f>
        <v>1143</v>
      </c>
      <c r="C45" s="164">
        <f>IF('Statement of Marks'!C47="","",'Statement of Marks'!C47)</f>
        <v>6289</v>
      </c>
      <c r="D45" s="165">
        <f>IF('Statement of Marks'!D47="","",'Statement of Marks'!D47)</f>
        <v>37089</v>
      </c>
      <c r="E45" s="166" t="str">
        <f>IF('Statement of Marks'!E47="","",'Statement of Marks'!E47)</f>
        <v>SANGEETA KANWAR</v>
      </c>
      <c r="F45" s="166" t="str">
        <f>IF('Statement of Marks'!F47="","",'Statement of Marks'!F47)</f>
        <v>KARAN SINGH</v>
      </c>
      <c r="G45" s="166" t="str">
        <f>IF('Statement of Marks'!G47="","",'Statement of Marks'!G47)</f>
        <v>NIRMALA KANWAR</v>
      </c>
      <c r="H45" s="167" t="str">
        <f>IF('Statement of Marks'!H47="","",'Statement of Marks'!H47)</f>
        <v>GEN</v>
      </c>
      <c r="I45" s="167" t="str">
        <f>IF('Statement of Marks'!I47="","",'Statement of Marks'!I47)</f>
        <v>F</v>
      </c>
      <c r="J45" s="168" t="str">
        <f>IF('Statement of Marks'!FD47="","",'Statement of Marks'!FD47)</f>
        <v>Promoted to Class 12th</v>
      </c>
      <c r="K45" s="326">
        <f>IF('Statement of Marks'!FE47="","",'Statement of Marks'!FE47)</f>
        <v>316</v>
      </c>
      <c r="L45" s="169">
        <f>IF('Statement of Marks'!FF47="","",'Statement of Marks'!FF47)</f>
        <v>63.2</v>
      </c>
      <c r="M45" s="170" t="str">
        <f>IF('Statement of Marks'!FG47="","",'Statement of Marks'!FG47)</f>
        <v>I</v>
      </c>
      <c r="N45" s="171">
        <f>IF('Statement of Marks'!FH47="","",'Statement of Marks'!FH47)</f>
        <v>4.0000000000000293</v>
      </c>
      <c r="O45" s="172" t="str">
        <f>IF('Statement of Marks'!FB47="","",'Statement of Marks'!FB47)</f>
        <v xml:space="preserve">      </v>
      </c>
      <c r="P45" s="173" t="str">
        <f>IF('Statement of Marks'!FI47="","",'Statement of Marks'!FI47)</f>
        <v/>
      </c>
      <c r="BJ45" s="174" t="str">
        <f>'Statement of Marks'!E47</f>
        <v>SANGEETA KANWAR</v>
      </c>
      <c r="BK45" s="175" t="str">
        <f t="shared" si="0"/>
        <v/>
      </c>
      <c r="BL45" s="175" t="str">
        <f t="shared" si="1"/>
        <v/>
      </c>
      <c r="BM45" s="175" t="str">
        <f t="shared" si="2"/>
        <v/>
      </c>
      <c r="BN45" s="175" t="str">
        <f t="shared" si="3"/>
        <v/>
      </c>
      <c r="BO45" s="175" t="str">
        <f t="shared" si="4"/>
        <v/>
      </c>
      <c r="BP45" s="175" t="str">
        <f t="shared" si="5"/>
        <v/>
      </c>
      <c r="BQ45" s="175" t="str">
        <f t="shared" si="6"/>
        <v/>
      </c>
      <c r="BR45" s="175" t="str">
        <f t="shared" si="7"/>
        <v>I</v>
      </c>
      <c r="BS45" s="175" t="str">
        <f t="shared" si="8"/>
        <v/>
      </c>
      <c r="BT45" s="175" t="str">
        <f t="shared" si="9"/>
        <v/>
      </c>
      <c r="BU45" s="175" t="str">
        <f t="shared" si="10"/>
        <v/>
      </c>
      <c r="BV45" s="175" t="str">
        <f t="shared" si="11"/>
        <v/>
      </c>
      <c r="BW45" s="176"/>
    </row>
    <row r="46" spans="1:75">
      <c r="A46" s="162">
        <f>'Statement of Marks'!A48</f>
        <v>43</v>
      </c>
      <c r="B46" s="163">
        <f>IF('Statement of Marks'!B48="","",'Statement of Marks'!B48)</f>
        <v>1144</v>
      </c>
      <c r="C46" s="164">
        <f>IF('Statement of Marks'!C48="","",'Statement of Marks'!C48)</f>
        <v>6242</v>
      </c>
      <c r="D46" s="165">
        <f>IF('Statement of Marks'!D48="","",'Statement of Marks'!D48)</f>
        <v>37803</v>
      </c>
      <c r="E46" s="166" t="str">
        <f>IF('Statement of Marks'!E48="","",'Statement of Marks'!E48)</f>
        <v>SANJANA NAI</v>
      </c>
      <c r="F46" s="166" t="str">
        <f>IF('Statement of Marks'!F48="","",'Statement of Marks'!F48)</f>
        <v>CHANDRAPAL</v>
      </c>
      <c r="G46" s="166" t="str">
        <f>IF('Statement of Marks'!G48="","",'Statement of Marks'!G48)</f>
        <v>AKHILESH</v>
      </c>
      <c r="H46" s="167" t="str">
        <f>IF('Statement of Marks'!H48="","",'Statement of Marks'!H48)</f>
        <v>GEN</v>
      </c>
      <c r="I46" s="167" t="str">
        <f>IF('Statement of Marks'!I48="","",'Statement of Marks'!I48)</f>
        <v>F</v>
      </c>
      <c r="J46" s="168" t="str">
        <f>IF('Statement of Marks'!FD48="","",'Statement of Marks'!FD48)</f>
        <v>Promoted to Class 12th</v>
      </c>
      <c r="K46" s="326">
        <f>IF('Statement of Marks'!FE48="","",'Statement of Marks'!FE48)</f>
        <v>316</v>
      </c>
      <c r="L46" s="169">
        <f>IF('Statement of Marks'!FF48="","",'Statement of Marks'!FF48)</f>
        <v>63.2</v>
      </c>
      <c r="M46" s="170" t="str">
        <f>IF('Statement of Marks'!FG48="","",'Statement of Marks'!FG48)</f>
        <v>I</v>
      </c>
      <c r="N46" s="171">
        <f>IF('Statement of Marks'!FH48="","",'Statement of Marks'!FH48)</f>
        <v>4.0000000000000293</v>
      </c>
      <c r="O46" s="172" t="str">
        <f>IF('Statement of Marks'!FB48="","",'Statement of Marks'!FB48)</f>
        <v xml:space="preserve">      </v>
      </c>
      <c r="P46" s="173" t="str">
        <f>IF('Statement of Marks'!FI48="","",'Statement of Marks'!FI48)</f>
        <v/>
      </c>
      <c r="BJ46" s="174" t="str">
        <f>'Statement of Marks'!E48</f>
        <v>SANJANA NAI</v>
      </c>
      <c r="BK46" s="175" t="str">
        <f t="shared" si="0"/>
        <v/>
      </c>
      <c r="BL46" s="175" t="str">
        <f t="shared" si="1"/>
        <v/>
      </c>
      <c r="BM46" s="175" t="str">
        <f t="shared" si="2"/>
        <v/>
      </c>
      <c r="BN46" s="175" t="str">
        <f t="shared" si="3"/>
        <v/>
      </c>
      <c r="BO46" s="175" t="str">
        <f t="shared" si="4"/>
        <v/>
      </c>
      <c r="BP46" s="175" t="str">
        <f t="shared" si="5"/>
        <v/>
      </c>
      <c r="BQ46" s="175" t="str">
        <f t="shared" si="6"/>
        <v/>
      </c>
      <c r="BR46" s="175" t="str">
        <f t="shared" si="7"/>
        <v>I</v>
      </c>
      <c r="BS46" s="175" t="str">
        <f t="shared" si="8"/>
        <v/>
      </c>
      <c r="BT46" s="175" t="str">
        <f t="shared" si="9"/>
        <v/>
      </c>
      <c r="BU46" s="175" t="str">
        <f t="shared" si="10"/>
        <v/>
      </c>
      <c r="BV46" s="175" t="str">
        <f t="shared" si="11"/>
        <v/>
      </c>
      <c r="BW46" s="176"/>
    </row>
    <row r="47" spans="1:75">
      <c r="A47" s="162">
        <f>'Statement of Marks'!A49</f>
        <v>44</v>
      </c>
      <c r="B47" s="163">
        <f>IF('Statement of Marks'!B49="","",'Statement of Marks'!B49)</f>
        <v>1145</v>
      </c>
      <c r="C47" s="164">
        <f>IF('Statement of Marks'!C49="","",'Statement of Marks'!C49)</f>
        <v>6373</v>
      </c>
      <c r="D47" s="165">
        <f>IF('Statement of Marks'!D49="","",'Statement of Marks'!D49)</f>
        <v>37239</v>
      </c>
      <c r="E47" s="166" t="str">
        <f>IF('Statement of Marks'!E49="","",'Statement of Marks'!E49)</f>
        <v>SANTOSH MEENA</v>
      </c>
      <c r="F47" s="166" t="str">
        <f>IF('Statement of Marks'!F49="","",'Statement of Marks'!F49)</f>
        <v>SHAR SINGH MEENA</v>
      </c>
      <c r="G47" s="166" t="str">
        <f>IF('Statement of Marks'!G49="","",'Statement of Marks'!G49)</f>
        <v>KALAWATI DEVI</v>
      </c>
      <c r="H47" s="167" t="str">
        <f>IF('Statement of Marks'!H49="","",'Statement of Marks'!H49)</f>
        <v>ST</v>
      </c>
      <c r="I47" s="167" t="str">
        <f>IF('Statement of Marks'!I49="","",'Statement of Marks'!I49)</f>
        <v>F</v>
      </c>
      <c r="J47" s="168" t="str">
        <f>IF('Statement of Marks'!FD49="","",'Statement of Marks'!FD49)</f>
        <v>Promoted to Class 12th</v>
      </c>
      <c r="K47" s="326">
        <f>IF('Statement of Marks'!FE49="","",'Statement of Marks'!FE49)</f>
        <v>317</v>
      </c>
      <c r="L47" s="169">
        <f>IF('Statement of Marks'!FF49="","",'Statement of Marks'!FF49)</f>
        <v>63.4</v>
      </c>
      <c r="M47" s="170" t="str">
        <f>IF('Statement of Marks'!FG49="","",'Statement of Marks'!FG49)</f>
        <v>I</v>
      </c>
      <c r="N47" s="171">
        <f>IF('Statement of Marks'!FH49="","",'Statement of Marks'!FH49)</f>
        <v>3.000000000000028</v>
      </c>
      <c r="O47" s="172" t="str">
        <f>IF('Statement of Marks'!FB49="","",'Statement of Marks'!FB49)</f>
        <v xml:space="preserve">      </v>
      </c>
      <c r="P47" s="173" t="str">
        <f>IF('Statement of Marks'!FI49="","",'Statement of Marks'!FI49)</f>
        <v/>
      </c>
      <c r="BJ47" s="174" t="str">
        <f>'Statement of Marks'!E49</f>
        <v>SANTOSH MEENA</v>
      </c>
      <c r="BK47" s="175" t="str">
        <f t="shared" si="0"/>
        <v/>
      </c>
      <c r="BL47" s="175" t="str">
        <f t="shared" si="1"/>
        <v/>
      </c>
      <c r="BM47" s="175" t="str">
        <f t="shared" si="2"/>
        <v/>
      </c>
      <c r="BN47" s="175" t="str">
        <f t="shared" si="3"/>
        <v>I</v>
      </c>
      <c r="BO47" s="175" t="str">
        <f t="shared" si="4"/>
        <v/>
      </c>
      <c r="BP47" s="175" t="str">
        <f t="shared" si="5"/>
        <v/>
      </c>
      <c r="BQ47" s="175" t="str">
        <f t="shared" si="6"/>
        <v/>
      </c>
      <c r="BR47" s="175" t="str">
        <f t="shared" si="7"/>
        <v/>
      </c>
      <c r="BS47" s="175" t="str">
        <f t="shared" si="8"/>
        <v/>
      </c>
      <c r="BT47" s="175" t="str">
        <f t="shared" si="9"/>
        <v/>
      </c>
      <c r="BU47" s="175" t="str">
        <f t="shared" si="10"/>
        <v/>
      </c>
      <c r="BV47" s="175" t="str">
        <f t="shared" si="11"/>
        <v/>
      </c>
      <c r="BW47" s="176"/>
    </row>
    <row r="48" spans="1:75" ht="21">
      <c r="A48" s="162">
        <f>'Statement of Marks'!A50</f>
        <v>45</v>
      </c>
      <c r="B48" s="163">
        <f>IF('Statement of Marks'!B50="","",'Statement of Marks'!B50)</f>
        <v>1146</v>
      </c>
      <c r="C48" s="164">
        <f>IF('Statement of Marks'!C50="","",'Statement of Marks'!C50)</f>
        <v>6245</v>
      </c>
      <c r="D48" s="165">
        <f>IF('Statement of Marks'!D50="","",'Statement of Marks'!D50)</f>
        <v>37141</v>
      </c>
      <c r="E48" s="166" t="str">
        <f>IF('Statement of Marks'!E50="","",'Statement of Marks'!E50)</f>
        <v>SAPNA BAIRWA</v>
      </c>
      <c r="F48" s="166" t="str">
        <f>IF('Statement of Marks'!F50="","",'Statement of Marks'!F50)</f>
        <v>HARISHANKAR LAL BAIRWA</v>
      </c>
      <c r="G48" s="166" t="str">
        <f>IF('Statement of Marks'!G50="","",'Statement of Marks'!G50)</f>
        <v>CHANDRA KALA DEVI</v>
      </c>
      <c r="H48" s="167" t="str">
        <f>IF('Statement of Marks'!H50="","",'Statement of Marks'!H50)</f>
        <v>SC</v>
      </c>
      <c r="I48" s="167" t="str">
        <f>IF('Statement of Marks'!I50="","",'Statement of Marks'!I50)</f>
        <v>F</v>
      </c>
      <c r="J48" s="168" t="str">
        <f>IF('Statement of Marks'!FD50="","",'Statement of Marks'!FD50)</f>
        <v>Promoted to Class 12th</v>
      </c>
      <c r="K48" s="326">
        <f>IF('Statement of Marks'!FE50="","",'Statement of Marks'!FE50)</f>
        <v>317</v>
      </c>
      <c r="L48" s="169">
        <f>IF('Statement of Marks'!FF50="","",'Statement of Marks'!FF50)</f>
        <v>63.4</v>
      </c>
      <c r="M48" s="170" t="str">
        <f>IF('Statement of Marks'!FG50="","",'Statement of Marks'!FG50)</f>
        <v>I</v>
      </c>
      <c r="N48" s="171">
        <f>IF('Statement of Marks'!FH50="","",'Statement of Marks'!FH50)</f>
        <v>3.000000000000028</v>
      </c>
      <c r="O48" s="172" t="str">
        <f>IF('Statement of Marks'!FB50="","",'Statement of Marks'!FB50)</f>
        <v xml:space="preserve">      </v>
      </c>
      <c r="P48" s="173" t="str">
        <f>IF('Statement of Marks'!FI50="","",'Statement of Marks'!FI50)</f>
        <v/>
      </c>
      <c r="BJ48" s="174" t="str">
        <f>'Statement of Marks'!E50</f>
        <v>SAPNA BAIRWA</v>
      </c>
      <c r="BK48" s="175" t="str">
        <f t="shared" si="0"/>
        <v/>
      </c>
      <c r="BL48" s="175" t="str">
        <f t="shared" si="1"/>
        <v>I</v>
      </c>
      <c r="BM48" s="175" t="str">
        <f t="shared" si="2"/>
        <v/>
      </c>
      <c r="BN48" s="175" t="str">
        <f t="shared" si="3"/>
        <v/>
      </c>
      <c r="BO48" s="175" t="str">
        <f t="shared" si="4"/>
        <v/>
      </c>
      <c r="BP48" s="175" t="str">
        <f t="shared" si="5"/>
        <v/>
      </c>
      <c r="BQ48" s="175" t="str">
        <f t="shared" si="6"/>
        <v/>
      </c>
      <c r="BR48" s="175" t="str">
        <f t="shared" si="7"/>
        <v/>
      </c>
      <c r="BS48" s="175" t="str">
        <f t="shared" si="8"/>
        <v/>
      </c>
      <c r="BT48" s="175" t="str">
        <f t="shared" si="9"/>
        <v/>
      </c>
      <c r="BU48" s="175" t="str">
        <f t="shared" si="10"/>
        <v/>
      </c>
      <c r="BV48" s="175" t="str">
        <f t="shared" si="11"/>
        <v/>
      </c>
      <c r="BW48" s="176"/>
    </row>
    <row r="49" spans="1:75">
      <c r="A49" s="162">
        <f>'Statement of Marks'!A51</f>
        <v>46</v>
      </c>
      <c r="B49" s="163">
        <f>IF('Statement of Marks'!B51="","",'Statement of Marks'!B51)</f>
        <v>1147</v>
      </c>
      <c r="C49" s="164">
        <f>IF('Statement of Marks'!C51="","",'Statement of Marks'!C51)</f>
        <v>6241</v>
      </c>
      <c r="D49" s="165">
        <f>IF('Statement of Marks'!D51="","",'Statement of Marks'!D51)</f>
        <v>38260</v>
      </c>
      <c r="E49" s="166" t="str">
        <f>IF('Statement of Marks'!E51="","",'Statement of Marks'!E51)</f>
        <v>SHIVANI NAI</v>
      </c>
      <c r="F49" s="166" t="str">
        <f>IF('Statement of Marks'!F51="","",'Statement of Marks'!F51)</f>
        <v>CHANDRAPAL</v>
      </c>
      <c r="G49" s="166" t="str">
        <f>IF('Statement of Marks'!G51="","",'Statement of Marks'!G51)</f>
        <v>AKHILESH</v>
      </c>
      <c r="H49" s="167" t="str">
        <f>IF('Statement of Marks'!H51="","",'Statement of Marks'!H51)</f>
        <v>OBC</v>
      </c>
      <c r="I49" s="167" t="str">
        <f>IF('Statement of Marks'!I51="","",'Statement of Marks'!I51)</f>
        <v>F</v>
      </c>
      <c r="J49" s="168" t="str">
        <f>IF('Statement of Marks'!FD51="","",'Statement of Marks'!FD51)</f>
        <v>Promoted to Class 12th</v>
      </c>
      <c r="K49" s="326">
        <f>IF('Statement of Marks'!FE51="","",'Statement of Marks'!FE51)</f>
        <v>317</v>
      </c>
      <c r="L49" s="169">
        <f>IF('Statement of Marks'!FF51="","",'Statement of Marks'!FF51)</f>
        <v>63.4</v>
      </c>
      <c r="M49" s="170" t="str">
        <f>IF('Statement of Marks'!FG51="","",'Statement of Marks'!FG51)</f>
        <v>I</v>
      </c>
      <c r="N49" s="171">
        <f>IF('Statement of Marks'!FH51="","",'Statement of Marks'!FH51)</f>
        <v>3.000000000000028</v>
      </c>
      <c r="O49" s="172" t="str">
        <f>IF('Statement of Marks'!FB51="","",'Statement of Marks'!FB51)</f>
        <v xml:space="preserve">      </v>
      </c>
      <c r="P49" s="173" t="str">
        <f>IF('Statement of Marks'!FI51="","",'Statement of Marks'!FI51)</f>
        <v/>
      </c>
      <c r="BJ49" s="174" t="str">
        <f>'Statement of Marks'!E51</f>
        <v>SHIVANI NAI</v>
      </c>
      <c r="BK49" s="175" t="str">
        <f t="shared" si="0"/>
        <v/>
      </c>
      <c r="BL49" s="175" t="str">
        <f t="shared" si="1"/>
        <v/>
      </c>
      <c r="BM49" s="175" t="str">
        <f t="shared" si="2"/>
        <v/>
      </c>
      <c r="BN49" s="175" t="str">
        <f t="shared" si="3"/>
        <v/>
      </c>
      <c r="BO49" s="175" t="str">
        <f t="shared" si="4"/>
        <v/>
      </c>
      <c r="BP49" s="175" t="str">
        <f t="shared" si="5"/>
        <v>I</v>
      </c>
      <c r="BQ49" s="175" t="str">
        <f t="shared" si="6"/>
        <v/>
      </c>
      <c r="BR49" s="175" t="str">
        <f t="shared" si="7"/>
        <v/>
      </c>
      <c r="BS49" s="175" t="str">
        <f t="shared" si="8"/>
        <v/>
      </c>
      <c r="BT49" s="175" t="str">
        <f t="shared" si="9"/>
        <v/>
      </c>
      <c r="BU49" s="175" t="str">
        <f t="shared" si="10"/>
        <v/>
      </c>
      <c r="BV49" s="175" t="str">
        <f t="shared" si="11"/>
        <v/>
      </c>
      <c r="BW49" s="176"/>
    </row>
    <row r="50" spans="1:75">
      <c r="A50" s="162">
        <f>'Statement of Marks'!A52</f>
        <v>47</v>
      </c>
      <c r="B50" s="163">
        <f>IF('Statement of Marks'!B52="","",'Statement of Marks'!B52)</f>
        <v>1148</v>
      </c>
      <c r="C50" s="164">
        <f>IF('Statement of Marks'!C52="","",'Statement of Marks'!C52)</f>
        <v>6282</v>
      </c>
      <c r="D50" s="165">
        <f>IF('Statement of Marks'!D52="","",'Statement of Marks'!D52)</f>
        <v>37663</v>
      </c>
      <c r="E50" s="166" t="str">
        <f>IF('Statement of Marks'!E52="","",'Statement of Marks'!E52)</f>
        <v>SOHAIL ALI</v>
      </c>
      <c r="F50" s="166" t="str">
        <f>IF('Statement of Marks'!F52="","",'Statement of Marks'!F52)</f>
        <v>MUKHTIYAR ALI</v>
      </c>
      <c r="G50" s="166" t="str">
        <f>IF('Statement of Marks'!G52="","",'Statement of Marks'!G52)</f>
        <v>PARVEEN BANO</v>
      </c>
      <c r="H50" s="167" t="str">
        <f>IF('Statement of Marks'!H52="","",'Statement of Marks'!H52)</f>
        <v>OBC</v>
      </c>
      <c r="I50" s="167" t="str">
        <f>IF('Statement of Marks'!I52="","",'Statement of Marks'!I52)</f>
        <v>M</v>
      </c>
      <c r="J50" s="168" t="str">
        <f>IF('Statement of Marks'!FD52="","",'Statement of Marks'!FD52)</f>
        <v>Promoted to Class 12th</v>
      </c>
      <c r="K50" s="326">
        <f>IF('Statement of Marks'!FE52="","",'Statement of Marks'!FE52)</f>
        <v>317</v>
      </c>
      <c r="L50" s="169">
        <f>IF('Statement of Marks'!FF52="","",'Statement of Marks'!FF52)</f>
        <v>63.4</v>
      </c>
      <c r="M50" s="170" t="str">
        <f>IF('Statement of Marks'!FG52="","",'Statement of Marks'!FG52)</f>
        <v>I</v>
      </c>
      <c r="N50" s="171">
        <f>IF('Statement of Marks'!FH52="","",'Statement of Marks'!FH52)</f>
        <v>3.000000000000028</v>
      </c>
      <c r="O50" s="172" t="str">
        <f>IF('Statement of Marks'!FB52="","",'Statement of Marks'!FB52)</f>
        <v xml:space="preserve">      </v>
      </c>
      <c r="P50" s="173" t="str">
        <f>IF('Statement of Marks'!FI52="","",'Statement of Marks'!FI52)</f>
        <v/>
      </c>
      <c r="BJ50" s="174" t="str">
        <f>'Statement of Marks'!E52</f>
        <v>SOHAIL ALI</v>
      </c>
      <c r="BK50" s="175" t="str">
        <f t="shared" si="0"/>
        <v/>
      </c>
      <c r="BL50" s="175" t="str">
        <f t="shared" si="1"/>
        <v/>
      </c>
      <c r="BM50" s="175" t="str">
        <f t="shared" si="2"/>
        <v/>
      </c>
      <c r="BN50" s="175" t="str">
        <f t="shared" si="3"/>
        <v/>
      </c>
      <c r="BO50" s="175" t="str">
        <f t="shared" si="4"/>
        <v>I</v>
      </c>
      <c r="BP50" s="175" t="str">
        <f t="shared" si="5"/>
        <v/>
      </c>
      <c r="BQ50" s="175" t="str">
        <f t="shared" si="6"/>
        <v/>
      </c>
      <c r="BR50" s="175" t="str">
        <f t="shared" si="7"/>
        <v/>
      </c>
      <c r="BS50" s="175" t="str">
        <f t="shared" si="8"/>
        <v/>
      </c>
      <c r="BT50" s="175" t="str">
        <f t="shared" si="9"/>
        <v/>
      </c>
      <c r="BU50" s="175" t="str">
        <f t="shared" si="10"/>
        <v/>
      </c>
      <c r="BV50" s="175" t="str">
        <f t="shared" si="11"/>
        <v/>
      </c>
      <c r="BW50" s="176"/>
    </row>
    <row r="51" spans="1:75">
      <c r="A51" s="162">
        <f>'Statement of Marks'!A53</f>
        <v>48</v>
      </c>
      <c r="B51" s="163">
        <f>IF('Statement of Marks'!B53="","",'Statement of Marks'!B53)</f>
        <v>1149</v>
      </c>
      <c r="C51" s="164">
        <f>IF('Statement of Marks'!C53="","",'Statement of Marks'!C53)</f>
        <v>6288</v>
      </c>
      <c r="D51" s="165">
        <f>IF('Statement of Marks'!D53="","",'Statement of Marks'!D53)</f>
        <v>37549</v>
      </c>
      <c r="E51" s="166" t="str">
        <f>IF('Statement of Marks'!E53="","",'Statement of Marks'!E53)</f>
        <v>SONAL GUPTA</v>
      </c>
      <c r="F51" s="166" t="str">
        <f>IF('Statement of Marks'!F53="","",'Statement of Marks'!F53)</f>
        <v>RAJU GUPTA</v>
      </c>
      <c r="G51" s="166" t="str">
        <f>IF('Statement of Marks'!G53="","",'Statement of Marks'!G53)</f>
        <v>GAYATRI DEVI</v>
      </c>
      <c r="H51" s="167" t="str">
        <f>IF('Statement of Marks'!H53="","",'Statement of Marks'!H53)</f>
        <v>GEN</v>
      </c>
      <c r="I51" s="167" t="str">
        <f>IF('Statement of Marks'!I53="","",'Statement of Marks'!I53)</f>
        <v>F</v>
      </c>
      <c r="J51" s="168" t="str">
        <f>IF('Statement of Marks'!FD53="","",'Statement of Marks'!FD53)</f>
        <v>Promoted to Class 12th</v>
      </c>
      <c r="K51" s="326">
        <f>IF('Statement of Marks'!FE53="","",'Statement of Marks'!FE53)</f>
        <v>318</v>
      </c>
      <c r="L51" s="169">
        <f>IF('Statement of Marks'!FF53="","",'Statement of Marks'!FF53)</f>
        <v>63.6</v>
      </c>
      <c r="M51" s="170" t="str">
        <f>IF('Statement of Marks'!FG53="","",'Statement of Marks'!FG53)</f>
        <v>I</v>
      </c>
      <c r="N51" s="171">
        <f>IF('Statement of Marks'!FH53="","",'Statement of Marks'!FH53)</f>
        <v>1.9999999999999964</v>
      </c>
      <c r="O51" s="172" t="str">
        <f>IF('Statement of Marks'!FB53="","",'Statement of Marks'!FB53)</f>
        <v xml:space="preserve">      </v>
      </c>
      <c r="P51" s="173" t="str">
        <f>IF('Statement of Marks'!FI53="","",'Statement of Marks'!FI53)</f>
        <v/>
      </c>
      <c r="BJ51" s="174" t="str">
        <f>'Statement of Marks'!E53</f>
        <v>SONAL GUPTA</v>
      </c>
      <c r="BK51" s="175" t="str">
        <f t="shared" si="0"/>
        <v/>
      </c>
      <c r="BL51" s="175" t="str">
        <f t="shared" si="1"/>
        <v/>
      </c>
      <c r="BM51" s="175" t="str">
        <f t="shared" si="2"/>
        <v/>
      </c>
      <c r="BN51" s="175" t="str">
        <f t="shared" si="3"/>
        <v/>
      </c>
      <c r="BO51" s="175" t="str">
        <f t="shared" si="4"/>
        <v/>
      </c>
      <c r="BP51" s="175" t="str">
        <f t="shared" si="5"/>
        <v/>
      </c>
      <c r="BQ51" s="175" t="str">
        <f t="shared" si="6"/>
        <v/>
      </c>
      <c r="BR51" s="175" t="str">
        <f t="shared" si="7"/>
        <v>I</v>
      </c>
      <c r="BS51" s="175" t="str">
        <f t="shared" si="8"/>
        <v/>
      </c>
      <c r="BT51" s="175" t="str">
        <f t="shared" si="9"/>
        <v/>
      </c>
      <c r="BU51" s="175" t="str">
        <f t="shared" si="10"/>
        <v/>
      </c>
      <c r="BV51" s="175" t="str">
        <f t="shared" si="11"/>
        <v/>
      </c>
      <c r="BW51" s="176"/>
    </row>
    <row r="52" spans="1:75" ht="21">
      <c r="A52" s="162">
        <f>'Statement of Marks'!A54</f>
        <v>49</v>
      </c>
      <c r="B52" s="163">
        <f>IF('Statement of Marks'!B54="","",'Statement of Marks'!B54)</f>
        <v>1150</v>
      </c>
      <c r="C52" s="164">
        <f>IF('Statement of Marks'!C54="","",'Statement of Marks'!C54)</f>
        <v>4851</v>
      </c>
      <c r="D52" s="165">
        <f>IF('Statement of Marks'!D54="","",'Statement of Marks'!D54)</f>
        <v>37412</v>
      </c>
      <c r="E52" s="166" t="str">
        <f>IF('Statement of Marks'!E54="","",'Statement of Marks'!E54)</f>
        <v>SONALI BARMAN</v>
      </c>
      <c r="F52" s="166" t="str">
        <f>IF('Statement of Marks'!F54="","",'Statement of Marks'!F54)</f>
        <v>INDRA MOHAN BARMAN</v>
      </c>
      <c r="G52" s="166" t="str">
        <f>IF('Statement of Marks'!G54="","",'Statement of Marks'!G54)</f>
        <v>PARVATI BARMAN</v>
      </c>
      <c r="H52" s="167" t="str">
        <f>IF('Statement of Marks'!H54="","",'Statement of Marks'!H54)</f>
        <v>GEN</v>
      </c>
      <c r="I52" s="167" t="str">
        <f>IF('Statement of Marks'!I54="","",'Statement of Marks'!I54)</f>
        <v>F</v>
      </c>
      <c r="J52" s="168" t="str">
        <f>IF('Statement of Marks'!FD54="","",'Statement of Marks'!FD54)</f>
        <v>Promoted to Class 12th</v>
      </c>
      <c r="K52" s="326">
        <f>IF('Statement of Marks'!FE54="","",'Statement of Marks'!FE54)</f>
        <v>318</v>
      </c>
      <c r="L52" s="169">
        <f>IF('Statement of Marks'!FF54="","",'Statement of Marks'!FF54)</f>
        <v>63.6</v>
      </c>
      <c r="M52" s="170" t="str">
        <f>IF('Statement of Marks'!FG54="","",'Statement of Marks'!FG54)</f>
        <v>I</v>
      </c>
      <c r="N52" s="171">
        <f>IF('Statement of Marks'!FH54="","",'Statement of Marks'!FH54)</f>
        <v>1.9999999999999964</v>
      </c>
      <c r="O52" s="172" t="str">
        <f>IF('Statement of Marks'!FB54="","",'Statement of Marks'!FB54)</f>
        <v xml:space="preserve">      </v>
      </c>
      <c r="P52" s="173" t="str">
        <f>IF('Statement of Marks'!FI54="","",'Statement of Marks'!FI54)</f>
        <v/>
      </c>
      <c r="BJ52" s="174" t="str">
        <f>'Statement of Marks'!E54</f>
        <v>SONALI BARMAN</v>
      </c>
      <c r="BK52" s="175" t="str">
        <f t="shared" si="0"/>
        <v/>
      </c>
      <c r="BL52" s="175" t="str">
        <f t="shared" si="1"/>
        <v/>
      </c>
      <c r="BM52" s="175" t="str">
        <f t="shared" si="2"/>
        <v/>
      </c>
      <c r="BN52" s="175" t="str">
        <f t="shared" si="3"/>
        <v/>
      </c>
      <c r="BO52" s="175" t="str">
        <f t="shared" si="4"/>
        <v/>
      </c>
      <c r="BP52" s="175" t="str">
        <f t="shared" si="5"/>
        <v/>
      </c>
      <c r="BQ52" s="175" t="str">
        <f t="shared" si="6"/>
        <v/>
      </c>
      <c r="BR52" s="175" t="str">
        <f t="shared" si="7"/>
        <v>I</v>
      </c>
      <c r="BS52" s="175" t="str">
        <f t="shared" si="8"/>
        <v/>
      </c>
      <c r="BT52" s="175" t="str">
        <f t="shared" si="9"/>
        <v/>
      </c>
      <c r="BU52" s="175" t="str">
        <f t="shared" si="10"/>
        <v/>
      </c>
      <c r="BV52" s="175" t="str">
        <f t="shared" si="11"/>
        <v/>
      </c>
      <c r="BW52" s="176"/>
    </row>
    <row r="53" spans="1:75">
      <c r="A53" s="162">
        <f>'Statement of Marks'!A55</f>
        <v>50</v>
      </c>
      <c r="B53" s="163">
        <f>IF('Statement of Marks'!B55="","",'Statement of Marks'!B55)</f>
        <v>1151</v>
      </c>
      <c r="C53" s="164">
        <f>IF('Statement of Marks'!C55="","",'Statement of Marks'!C55)</f>
        <v>6283</v>
      </c>
      <c r="D53" s="165">
        <f>IF('Statement of Marks'!D55="","",'Statement of Marks'!D55)</f>
        <v>37077</v>
      </c>
      <c r="E53" s="166" t="str">
        <f>IF('Statement of Marks'!E55="","",'Statement of Marks'!E55)</f>
        <v>SONIYA DHOBI</v>
      </c>
      <c r="F53" s="166" t="str">
        <f>IF('Statement of Marks'!F55="","",'Statement of Marks'!F55)</f>
        <v>CHHOTU LAL</v>
      </c>
      <c r="G53" s="166" t="str">
        <f>IF('Statement of Marks'!G55="","",'Statement of Marks'!G55)</f>
        <v>MAYA DEVI DHOBI</v>
      </c>
      <c r="H53" s="167" t="str">
        <f>IF('Statement of Marks'!H55="","",'Statement of Marks'!H55)</f>
        <v>SC</v>
      </c>
      <c r="I53" s="167" t="str">
        <f>IF('Statement of Marks'!I55="","",'Statement of Marks'!I55)</f>
        <v>F</v>
      </c>
      <c r="J53" s="168" t="str">
        <f>IF('Statement of Marks'!FD55="","",'Statement of Marks'!FD55)</f>
        <v>Promoted to Class 12th</v>
      </c>
      <c r="K53" s="326">
        <f>IF('Statement of Marks'!FE55="","",'Statement of Marks'!FE55)</f>
        <v>318</v>
      </c>
      <c r="L53" s="169">
        <f>IF('Statement of Marks'!FF55="","",'Statement of Marks'!FF55)</f>
        <v>63.6</v>
      </c>
      <c r="M53" s="170" t="str">
        <f>IF('Statement of Marks'!FG55="","",'Statement of Marks'!FG55)</f>
        <v>I</v>
      </c>
      <c r="N53" s="171">
        <f>IF('Statement of Marks'!FH55="","",'Statement of Marks'!FH55)</f>
        <v>1.9999999999999964</v>
      </c>
      <c r="O53" s="172" t="str">
        <f>IF('Statement of Marks'!FB55="","",'Statement of Marks'!FB55)</f>
        <v xml:space="preserve">      </v>
      </c>
      <c r="P53" s="173" t="str">
        <f>IF('Statement of Marks'!FI55="","",'Statement of Marks'!FI55)</f>
        <v/>
      </c>
      <c r="BJ53" s="174" t="str">
        <f>'Statement of Marks'!E55</f>
        <v>SONIYA DHOBI</v>
      </c>
      <c r="BK53" s="175" t="str">
        <f t="shared" si="0"/>
        <v/>
      </c>
      <c r="BL53" s="175" t="str">
        <f t="shared" si="1"/>
        <v>I</v>
      </c>
      <c r="BM53" s="175" t="str">
        <f t="shared" si="2"/>
        <v/>
      </c>
      <c r="BN53" s="175" t="str">
        <f t="shared" si="3"/>
        <v/>
      </c>
      <c r="BO53" s="175" t="str">
        <f t="shared" si="4"/>
        <v/>
      </c>
      <c r="BP53" s="175" t="str">
        <f t="shared" si="5"/>
        <v/>
      </c>
      <c r="BQ53" s="175" t="str">
        <f t="shared" si="6"/>
        <v/>
      </c>
      <c r="BR53" s="175" t="str">
        <f t="shared" si="7"/>
        <v/>
      </c>
      <c r="BS53" s="175" t="str">
        <f t="shared" si="8"/>
        <v/>
      </c>
      <c r="BT53" s="175" t="str">
        <f t="shared" si="9"/>
        <v/>
      </c>
      <c r="BU53" s="175" t="str">
        <f t="shared" si="10"/>
        <v/>
      </c>
      <c r="BV53" s="175" t="str">
        <f t="shared" si="11"/>
        <v/>
      </c>
      <c r="BW53" s="176"/>
    </row>
    <row r="54" spans="1:75" ht="21">
      <c r="A54" s="162">
        <f>'Statement of Marks'!A56</f>
        <v>51</v>
      </c>
      <c r="B54" s="163">
        <f>IF('Statement of Marks'!B56="","",'Statement of Marks'!B56)</f>
        <v>1152</v>
      </c>
      <c r="C54" s="164">
        <f>IF('Statement of Marks'!C56="","",'Statement of Marks'!C56)</f>
        <v>6398</v>
      </c>
      <c r="D54" s="165">
        <f>IF('Statement of Marks'!D56="","",'Statement of Marks'!D56)</f>
        <v>38168</v>
      </c>
      <c r="E54" s="166" t="str">
        <f>IF('Statement of Marks'!E56="","",'Statement of Marks'!E56)</f>
        <v>SUNIL MEGHWAL</v>
      </c>
      <c r="F54" s="166" t="str">
        <f>IF('Statement of Marks'!F56="","",'Statement of Marks'!F56)</f>
        <v>PRAKASH CHAND MEGHWAL</v>
      </c>
      <c r="G54" s="166" t="str">
        <f>IF('Statement of Marks'!G56="","",'Statement of Marks'!G56)</f>
        <v>SUSHILA</v>
      </c>
      <c r="H54" s="167" t="str">
        <f>IF('Statement of Marks'!H56="","",'Statement of Marks'!H56)</f>
        <v>GEN</v>
      </c>
      <c r="I54" s="167" t="str">
        <f>IF('Statement of Marks'!I56="","",'Statement of Marks'!I56)</f>
        <v>M</v>
      </c>
      <c r="J54" s="168" t="str">
        <f>IF('Statement of Marks'!FD56="","",'Statement of Marks'!FD56)</f>
        <v>Promoted to Class 12th</v>
      </c>
      <c r="K54" s="326">
        <f>IF('Statement of Marks'!FE56="","",'Statement of Marks'!FE56)</f>
        <v>316</v>
      </c>
      <c r="L54" s="169">
        <f>IF('Statement of Marks'!FF56="","",'Statement of Marks'!FF56)</f>
        <v>63.2</v>
      </c>
      <c r="M54" s="170" t="str">
        <f>IF('Statement of Marks'!FG56="","",'Statement of Marks'!FG56)</f>
        <v>I</v>
      </c>
      <c r="N54" s="171">
        <f>IF('Statement of Marks'!FH56="","",'Statement of Marks'!FH56)</f>
        <v>4.0000000000000293</v>
      </c>
      <c r="O54" s="172" t="str">
        <f>IF('Statement of Marks'!FB56="","",'Statement of Marks'!FB56)</f>
        <v xml:space="preserve">      </v>
      </c>
      <c r="P54" s="173" t="str">
        <f>IF('Statement of Marks'!FI56="","",'Statement of Marks'!FI56)</f>
        <v/>
      </c>
      <c r="BJ54" s="174" t="str">
        <f>'Statement of Marks'!E56</f>
        <v>SUNIL MEGHWAL</v>
      </c>
      <c r="BK54" s="175" t="str">
        <f t="shared" si="0"/>
        <v/>
      </c>
      <c r="BL54" s="175" t="str">
        <f t="shared" si="1"/>
        <v/>
      </c>
      <c r="BM54" s="175" t="str">
        <f t="shared" si="2"/>
        <v/>
      </c>
      <c r="BN54" s="175" t="str">
        <f t="shared" si="3"/>
        <v/>
      </c>
      <c r="BO54" s="175" t="str">
        <f t="shared" si="4"/>
        <v/>
      </c>
      <c r="BP54" s="175" t="str">
        <f t="shared" si="5"/>
        <v/>
      </c>
      <c r="BQ54" s="175" t="str">
        <f t="shared" si="6"/>
        <v>I</v>
      </c>
      <c r="BR54" s="175" t="str">
        <f t="shared" si="7"/>
        <v/>
      </c>
      <c r="BS54" s="175" t="str">
        <f t="shared" si="8"/>
        <v/>
      </c>
      <c r="BT54" s="175" t="str">
        <f t="shared" si="9"/>
        <v/>
      </c>
      <c r="BU54" s="175" t="str">
        <f t="shared" si="10"/>
        <v/>
      </c>
      <c r="BV54" s="175" t="str">
        <f t="shared" si="11"/>
        <v/>
      </c>
      <c r="BW54" s="176"/>
    </row>
    <row r="55" spans="1:75">
      <c r="A55" s="162">
        <f>'Statement of Marks'!A57</f>
        <v>52</v>
      </c>
      <c r="B55" s="163">
        <f>IF('Statement of Marks'!B57="","",'Statement of Marks'!B57)</f>
        <v>1153</v>
      </c>
      <c r="C55" s="164">
        <f>IF('Statement of Marks'!C57="","",'Statement of Marks'!C57)</f>
        <v>6329</v>
      </c>
      <c r="D55" s="165">
        <f>IF('Statement of Marks'!D57="","",'Statement of Marks'!D57)</f>
        <v>37863</v>
      </c>
      <c r="E55" s="166" t="str">
        <f>IF('Statement of Marks'!E57="","",'Statement of Marks'!E57)</f>
        <v>SUNIL SAINI</v>
      </c>
      <c r="F55" s="166" t="str">
        <f>IF('Statement of Marks'!F57="","",'Statement of Marks'!F57)</f>
        <v>RAMRATAN SAINI</v>
      </c>
      <c r="G55" s="166" t="str">
        <f>IF('Statement of Marks'!G57="","",'Statement of Marks'!G57)</f>
        <v>KESHAR DEVI</v>
      </c>
      <c r="H55" s="167" t="str">
        <f>IF('Statement of Marks'!H57="","",'Statement of Marks'!H57)</f>
        <v>OBC</v>
      </c>
      <c r="I55" s="167" t="str">
        <f>IF('Statement of Marks'!I57="","",'Statement of Marks'!I57)</f>
        <v>M</v>
      </c>
      <c r="J55" s="168" t="str">
        <f>IF('Statement of Marks'!FD57="","",'Statement of Marks'!FD57)</f>
        <v>Promoted to Class 12th</v>
      </c>
      <c r="K55" s="326">
        <f>IF('Statement of Marks'!FE57="","",'Statement of Marks'!FE57)</f>
        <v>316</v>
      </c>
      <c r="L55" s="169">
        <f>IF('Statement of Marks'!FF57="","",'Statement of Marks'!FF57)</f>
        <v>63.2</v>
      </c>
      <c r="M55" s="170" t="str">
        <f>IF('Statement of Marks'!FG57="","",'Statement of Marks'!FG57)</f>
        <v>I</v>
      </c>
      <c r="N55" s="171">
        <f>IF('Statement of Marks'!FH57="","",'Statement of Marks'!FH57)</f>
        <v>4.0000000000000293</v>
      </c>
      <c r="O55" s="172" t="str">
        <f>IF('Statement of Marks'!FB57="","",'Statement of Marks'!FB57)</f>
        <v xml:space="preserve">      </v>
      </c>
      <c r="P55" s="173" t="str">
        <f>IF('Statement of Marks'!FI57="","",'Statement of Marks'!FI57)</f>
        <v/>
      </c>
      <c r="BJ55" s="174" t="str">
        <f>'Statement of Marks'!E57</f>
        <v>SUNIL SAINI</v>
      </c>
      <c r="BK55" s="175" t="str">
        <f t="shared" si="0"/>
        <v/>
      </c>
      <c r="BL55" s="175" t="str">
        <f t="shared" si="1"/>
        <v/>
      </c>
      <c r="BM55" s="175" t="str">
        <f t="shared" si="2"/>
        <v/>
      </c>
      <c r="BN55" s="175" t="str">
        <f t="shared" si="3"/>
        <v/>
      </c>
      <c r="BO55" s="175" t="str">
        <f t="shared" si="4"/>
        <v>I</v>
      </c>
      <c r="BP55" s="175" t="str">
        <f t="shared" si="5"/>
        <v/>
      </c>
      <c r="BQ55" s="175" t="str">
        <f t="shared" si="6"/>
        <v/>
      </c>
      <c r="BR55" s="175" t="str">
        <f t="shared" si="7"/>
        <v/>
      </c>
      <c r="BS55" s="175" t="str">
        <f t="shared" si="8"/>
        <v/>
      </c>
      <c r="BT55" s="175" t="str">
        <f t="shared" si="9"/>
        <v/>
      </c>
      <c r="BU55" s="175" t="str">
        <f t="shared" si="10"/>
        <v/>
      </c>
      <c r="BV55" s="175" t="str">
        <f t="shared" si="11"/>
        <v/>
      </c>
      <c r="BW55" s="176"/>
    </row>
    <row r="56" spans="1:75">
      <c r="A56" s="162">
        <f>'Statement of Marks'!A58</f>
        <v>53</v>
      </c>
      <c r="B56" s="163">
        <f>IF('Statement of Marks'!B58="","",'Statement of Marks'!B58)</f>
        <v>1154</v>
      </c>
      <c r="C56" s="164">
        <f>IF('Statement of Marks'!C58="","",'Statement of Marks'!C58)</f>
        <v>6249</v>
      </c>
      <c r="D56" s="165">
        <f>IF('Statement of Marks'!D58="","",'Statement of Marks'!D58)</f>
        <v>37619</v>
      </c>
      <c r="E56" s="166" t="str">
        <f>IF('Statement of Marks'!E58="","",'Statement of Marks'!E58)</f>
        <v>TANU VERMA</v>
      </c>
      <c r="F56" s="166" t="str">
        <f>IF('Statement of Marks'!F58="","",'Statement of Marks'!F58)</f>
        <v>SARDAR VERMA</v>
      </c>
      <c r="G56" s="166" t="str">
        <f>IF('Statement of Marks'!G58="","",'Statement of Marks'!G58)</f>
        <v>NARBADA VERMA</v>
      </c>
      <c r="H56" s="167" t="str">
        <f>IF('Statement of Marks'!H58="","",'Statement of Marks'!H58)</f>
        <v>SC</v>
      </c>
      <c r="I56" s="167" t="str">
        <f>IF('Statement of Marks'!I58="","",'Statement of Marks'!I58)</f>
        <v>F</v>
      </c>
      <c r="J56" s="168" t="str">
        <f>IF('Statement of Marks'!FD58="","",'Statement of Marks'!FD58)</f>
        <v>Promoted to Class 12th</v>
      </c>
      <c r="K56" s="326">
        <f>IF('Statement of Marks'!FE58="","",'Statement of Marks'!FE58)</f>
        <v>316</v>
      </c>
      <c r="L56" s="169">
        <f>IF('Statement of Marks'!FF58="","",'Statement of Marks'!FF58)</f>
        <v>63.2</v>
      </c>
      <c r="M56" s="170" t="str">
        <f>IF('Statement of Marks'!FG58="","",'Statement of Marks'!FG58)</f>
        <v>I</v>
      </c>
      <c r="N56" s="171">
        <f>IF('Statement of Marks'!FH58="","",'Statement of Marks'!FH58)</f>
        <v>4.0000000000000293</v>
      </c>
      <c r="O56" s="172" t="str">
        <f>IF('Statement of Marks'!FB58="","",'Statement of Marks'!FB58)</f>
        <v xml:space="preserve">      </v>
      </c>
      <c r="P56" s="173" t="str">
        <f>IF('Statement of Marks'!FI58="","",'Statement of Marks'!FI58)</f>
        <v/>
      </c>
      <c r="BJ56" s="174" t="str">
        <f>'Statement of Marks'!E58</f>
        <v>TANU VERMA</v>
      </c>
      <c r="BK56" s="175" t="str">
        <f t="shared" si="0"/>
        <v/>
      </c>
      <c r="BL56" s="175" t="str">
        <f t="shared" si="1"/>
        <v>I</v>
      </c>
      <c r="BM56" s="175" t="str">
        <f t="shared" si="2"/>
        <v/>
      </c>
      <c r="BN56" s="175" t="str">
        <f t="shared" si="3"/>
        <v/>
      </c>
      <c r="BO56" s="175" t="str">
        <f t="shared" si="4"/>
        <v/>
      </c>
      <c r="BP56" s="175" t="str">
        <f t="shared" si="5"/>
        <v/>
      </c>
      <c r="BQ56" s="175" t="str">
        <f t="shared" si="6"/>
        <v/>
      </c>
      <c r="BR56" s="175" t="str">
        <f t="shared" si="7"/>
        <v/>
      </c>
      <c r="BS56" s="175" t="str">
        <f t="shared" si="8"/>
        <v/>
      </c>
      <c r="BT56" s="175" t="str">
        <f t="shared" si="9"/>
        <v/>
      </c>
      <c r="BU56" s="175" t="str">
        <f t="shared" si="10"/>
        <v/>
      </c>
      <c r="BV56" s="175" t="str">
        <f t="shared" si="11"/>
        <v/>
      </c>
      <c r="BW56" s="176"/>
    </row>
    <row r="57" spans="1:75">
      <c r="A57" s="162">
        <f>'Statement of Marks'!A59</f>
        <v>54</v>
      </c>
      <c r="B57" s="163">
        <f>IF('Statement of Marks'!B59="","",'Statement of Marks'!B59)</f>
        <v>1155</v>
      </c>
      <c r="C57" s="164">
        <f>IF('Statement of Marks'!C59="","",'Statement of Marks'!C59)</f>
        <v>6353</v>
      </c>
      <c r="D57" s="165">
        <f>IF('Statement of Marks'!D59="","",'Statement of Marks'!D59)</f>
        <v>36443</v>
      </c>
      <c r="E57" s="166" t="str">
        <f>IF('Statement of Marks'!E59="","",'Statement of Marks'!E59)</f>
        <v>TARUNA BAIRWA</v>
      </c>
      <c r="F57" s="166" t="str">
        <f>IF('Statement of Marks'!F59="","",'Statement of Marks'!F59)</f>
        <v>BHAWANI SHANKAR</v>
      </c>
      <c r="G57" s="166" t="str">
        <f>IF('Statement of Marks'!G59="","",'Statement of Marks'!G59)</f>
        <v>PINKI BAI</v>
      </c>
      <c r="H57" s="167" t="str">
        <f>IF('Statement of Marks'!H59="","",'Statement of Marks'!H59)</f>
        <v>SC</v>
      </c>
      <c r="I57" s="167" t="str">
        <f>IF('Statement of Marks'!I59="","",'Statement of Marks'!I59)</f>
        <v>F</v>
      </c>
      <c r="J57" s="168" t="str">
        <f>IF('Statement of Marks'!FD59="","",'Statement of Marks'!FD59)</f>
        <v>Promoted to Class 12th</v>
      </c>
      <c r="K57" s="326">
        <f>IF('Statement of Marks'!FE59="","",'Statement of Marks'!FE59)</f>
        <v>316</v>
      </c>
      <c r="L57" s="169">
        <f>IF('Statement of Marks'!FF59="","",'Statement of Marks'!FF59)</f>
        <v>63.2</v>
      </c>
      <c r="M57" s="170" t="str">
        <f>IF('Statement of Marks'!FG59="","",'Statement of Marks'!FG59)</f>
        <v>I</v>
      </c>
      <c r="N57" s="171">
        <f>IF('Statement of Marks'!FH59="","",'Statement of Marks'!FH59)</f>
        <v>4.0000000000000293</v>
      </c>
      <c r="O57" s="172" t="str">
        <f>IF('Statement of Marks'!FB59="","",'Statement of Marks'!FB59)</f>
        <v xml:space="preserve">      </v>
      </c>
      <c r="P57" s="173" t="str">
        <f>IF('Statement of Marks'!FI59="","",'Statement of Marks'!FI59)</f>
        <v/>
      </c>
      <c r="BJ57" s="174" t="str">
        <f>'Statement of Marks'!E59</f>
        <v>TARUNA BAIRWA</v>
      </c>
      <c r="BK57" s="175" t="str">
        <f t="shared" si="0"/>
        <v/>
      </c>
      <c r="BL57" s="175" t="str">
        <f t="shared" si="1"/>
        <v>I</v>
      </c>
      <c r="BM57" s="175" t="str">
        <f t="shared" si="2"/>
        <v/>
      </c>
      <c r="BN57" s="175" t="str">
        <f t="shared" si="3"/>
        <v/>
      </c>
      <c r="BO57" s="175" t="str">
        <f t="shared" si="4"/>
        <v/>
      </c>
      <c r="BP57" s="175" t="str">
        <f t="shared" si="5"/>
        <v/>
      </c>
      <c r="BQ57" s="175" t="str">
        <f t="shared" si="6"/>
        <v/>
      </c>
      <c r="BR57" s="175" t="str">
        <f t="shared" si="7"/>
        <v/>
      </c>
      <c r="BS57" s="175" t="str">
        <f t="shared" si="8"/>
        <v/>
      </c>
      <c r="BT57" s="175" t="str">
        <f t="shared" si="9"/>
        <v/>
      </c>
      <c r="BU57" s="175" t="str">
        <f t="shared" si="10"/>
        <v/>
      </c>
      <c r="BV57" s="175" t="str">
        <f t="shared" si="11"/>
        <v/>
      </c>
      <c r="BW57" s="176"/>
    </row>
    <row r="58" spans="1:75">
      <c r="A58" s="162">
        <f>'Statement of Marks'!A60</f>
        <v>55</v>
      </c>
      <c r="B58" s="163">
        <f>IF('Statement of Marks'!B60="","",'Statement of Marks'!B60)</f>
        <v>1156</v>
      </c>
      <c r="C58" s="164">
        <f>IF('Statement of Marks'!C60="","",'Statement of Marks'!C60)</f>
        <v>6465</v>
      </c>
      <c r="D58" s="165">
        <f>IF('Statement of Marks'!D60="","",'Statement of Marks'!D60)</f>
        <v>38048</v>
      </c>
      <c r="E58" s="166" t="str">
        <f>IF('Statement of Marks'!E60="","",'Statement of Marks'!E60)</f>
        <v>Vijay Kumar Badigar</v>
      </c>
      <c r="F58" s="166" t="str">
        <f>IF('Statement of Marks'!F60="","",'Statement of Marks'!F60)</f>
        <v>Ramgopal Yadav</v>
      </c>
      <c r="G58" s="166" t="str">
        <f>IF('Statement of Marks'!G60="","",'Statement of Marks'!G60)</f>
        <v>Aachi Devi</v>
      </c>
      <c r="H58" s="167" t="str">
        <f>IF('Statement of Marks'!H60="","",'Statement of Marks'!H60)</f>
        <v>OBC</v>
      </c>
      <c r="I58" s="167" t="str">
        <f>IF('Statement of Marks'!I60="","",'Statement of Marks'!I60)</f>
        <v>M</v>
      </c>
      <c r="J58" s="168" t="str">
        <f>IF('Statement of Marks'!FD60="","",'Statement of Marks'!FD60)</f>
        <v>Promoted to Class 12th</v>
      </c>
      <c r="K58" s="326">
        <f>IF('Statement of Marks'!FE60="","",'Statement of Marks'!FE60)</f>
        <v>316</v>
      </c>
      <c r="L58" s="169">
        <f>IF('Statement of Marks'!FF60="","",'Statement of Marks'!FF60)</f>
        <v>63.2</v>
      </c>
      <c r="M58" s="170" t="str">
        <f>IF('Statement of Marks'!FG60="","",'Statement of Marks'!FG60)</f>
        <v>I</v>
      </c>
      <c r="N58" s="171">
        <f>IF('Statement of Marks'!FH60="","",'Statement of Marks'!FH60)</f>
        <v>4.0000000000000293</v>
      </c>
      <c r="O58" s="172" t="str">
        <f>IF('Statement of Marks'!FB60="","",'Statement of Marks'!FB60)</f>
        <v xml:space="preserve">      </v>
      </c>
      <c r="P58" s="173" t="str">
        <f>IF('Statement of Marks'!FI60="","",'Statement of Marks'!FI60)</f>
        <v/>
      </c>
      <c r="BJ58" s="174" t="str">
        <f>'Statement of Marks'!E60</f>
        <v>Vijay Kumar Badigar</v>
      </c>
      <c r="BK58" s="175" t="str">
        <f t="shared" si="0"/>
        <v/>
      </c>
      <c r="BL58" s="175" t="str">
        <f t="shared" si="1"/>
        <v/>
      </c>
      <c r="BM58" s="175" t="str">
        <f t="shared" si="2"/>
        <v/>
      </c>
      <c r="BN58" s="175" t="str">
        <f t="shared" si="3"/>
        <v/>
      </c>
      <c r="BO58" s="175" t="str">
        <f t="shared" si="4"/>
        <v>I</v>
      </c>
      <c r="BP58" s="175" t="str">
        <f t="shared" si="5"/>
        <v/>
      </c>
      <c r="BQ58" s="175" t="str">
        <f t="shared" si="6"/>
        <v/>
      </c>
      <c r="BR58" s="175" t="str">
        <f t="shared" si="7"/>
        <v/>
      </c>
      <c r="BS58" s="175" t="str">
        <f t="shared" si="8"/>
        <v/>
      </c>
      <c r="BT58" s="175" t="str">
        <f t="shared" si="9"/>
        <v/>
      </c>
      <c r="BU58" s="175" t="str">
        <f t="shared" si="10"/>
        <v/>
      </c>
      <c r="BV58" s="175" t="str">
        <f t="shared" si="11"/>
        <v/>
      </c>
      <c r="BW58" s="176"/>
    </row>
    <row r="59" spans="1:75">
      <c r="A59" s="162">
        <f>'Statement of Marks'!A61</f>
        <v>56</v>
      </c>
      <c r="B59" s="163">
        <f>IF('Statement of Marks'!B61="","",'Statement of Marks'!B61)</f>
        <v>1157</v>
      </c>
      <c r="C59" s="164">
        <f>IF('Statement of Marks'!C61="","",'Statement of Marks'!C61)</f>
        <v>6343</v>
      </c>
      <c r="D59" s="165">
        <f>IF('Statement of Marks'!D61="","",'Statement of Marks'!D61)</f>
        <v>38895</v>
      </c>
      <c r="E59" s="166" t="str">
        <f>IF('Statement of Marks'!E61="","",'Statement of Marks'!E61)</f>
        <v>VISHAL SHARMA</v>
      </c>
      <c r="F59" s="166" t="str">
        <f>IF('Statement of Marks'!F61="","",'Statement of Marks'!F61)</f>
        <v>RAM KISHOR SHARMA</v>
      </c>
      <c r="G59" s="166" t="str">
        <f>IF('Statement of Marks'!G61="","",'Statement of Marks'!G61)</f>
        <v>ANITA DEVI</v>
      </c>
      <c r="H59" s="167" t="str">
        <f>IF('Statement of Marks'!H61="","",'Statement of Marks'!H61)</f>
        <v>GEN</v>
      </c>
      <c r="I59" s="167" t="str">
        <f>IF('Statement of Marks'!I61="","",'Statement of Marks'!I61)</f>
        <v>M</v>
      </c>
      <c r="J59" s="168" t="str">
        <f>IF('Statement of Marks'!FD61="","",'Statement of Marks'!FD61)</f>
        <v>Promoted to Class 12th</v>
      </c>
      <c r="K59" s="326">
        <f>IF('Statement of Marks'!FE61="","",'Statement of Marks'!FE61)</f>
        <v>317</v>
      </c>
      <c r="L59" s="169">
        <f>IF('Statement of Marks'!FF61="","",'Statement of Marks'!FF61)</f>
        <v>63.4</v>
      </c>
      <c r="M59" s="170" t="str">
        <f>IF('Statement of Marks'!FG61="","",'Statement of Marks'!FG61)</f>
        <v>I</v>
      </c>
      <c r="N59" s="171">
        <f>IF('Statement of Marks'!FH61="","",'Statement of Marks'!FH61)</f>
        <v>3.000000000000028</v>
      </c>
      <c r="O59" s="172" t="str">
        <f>IF('Statement of Marks'!FB61="","",'Statement of Marks'!FB61)</f>
        <v xml:space="preserve">      </v>
      </c>
      <c r="P59" s="173" t="str">
        <f>IF('Statement of Marks'!FI61="","",'Statement of Marks'!FI61)</f>
        <v/>
      </c>
      <c r="BJ59" s="174" t="str">
        <f>'Statement of Marks'!E61</f>
        <v>VISHAL SHARMA</v>
      </c>
      <c r="BK59" s="175" t="str">
        <f t="shared" si="0"/>
        <v/>
      </c>
      <c r="BL59" s="175" t="str">
        <f t="shared" si="1"/>
        <v/>
      </c>
      <c r="BM59" s="175" t="str">
        <f t="shared" si="2"/>
        <v/>
      </c>
      <c r="BN59" s="175" t="str">
        <f t="shared" si="3"/>
        <v/>
      </c>
      <c r="BO59" s="175" t="str">
        <f t="shared" si="4"/>
        <v/>
      </c>
      <c r="BP59" s="175" t="str">
        <f t="shared" si="5"/>
        <v/>
      </c>
      <c r="BQ59" s="175" t="str">
        <f t="shared" si="6"/>
        <v>I</v>
      </c>
      <c r="BR59" s="175" t="str">
        <f t="shared" si="7"/>
        <v/>
      </c>
      <c r="BS59" s="175" t="str">
        <f t="shared" si="8"/>
        <v/>
      </c>
      <c r="BT59" s="175" t="str">
        <f t="shared" si="9"/>
        <v/>
      </c>
      <c r="BU59" s="175" t="str">
        <f t="shared" si="10"/>
        <v/>
      </c>
      <c r="BV59" s="175" t="str">
        <f t="shared" si="11"/>
        <v/>
      </c>
      <c r="BW59" s="176"/>
    </row>
    <row r="60" spans="1:75">
      <c r="A60" s="162">
        <f>'Statement of Marks'!A62</f>
        <v>57</v>
      </c>
      <c r="B60" s="163">
        <f>IF('Statement of Marks'!B62="","",'Statement of Marks'!B62)</f>
        <v>1158</v>
      </c>
      <c r="C60" s="164">
        <f>IF('Statement of Marks'!C62="","",'Statement of Marks'!C62)</f>
        <v>6224</v>
      </c>
      <c r="D60" s="165">
        <f>IF('Statement of Marks'!D62="","",'Statement of Marks'!D62)</f>
        <v>37829</v>
      </c>
      <c r="E60" s="166" t="str">
        <f>IF('Statement of Marks'!E62="","",'Statement of Marks'!E62)</f>
        <v>VISHNU SIGHAL</v>
      </c>
      <c r="F60" s="166" t="str">
        <f>IF('Statement of Marks'!F62="","",'Statement of Marks'!F62)</f>
        <v>SADHU RAM SINGHAL</v>
      </c>
      <c r="G60" s="166" t="str">
        <f>IF('Statement of Marks'!G62="","",'Statement of Marks'!G62)</f>
        <v>ARUNA SINGHAL</v>
      </c>
      <c r="H60" s="167" t="str">
        <f>IF('Statement of Marks'!H62="","",'Statement of Marks'!H62)</f>
        <v>GEN</v>
      </c>
      <c r="I60" s="167" t="str">
        <f>IF('Statement of Marks'!I62="","",'Statement of Marks'!I62)</f>
        <v>M</v>
      </c>
      <c r="J60" s="168" t="str">
        <f>IF('Statement of Marks'!FD62="","",'Statement of Marks'!FD62)</f>
        <v>Promoted to Class 12th</v>
      </c>
      <c r="K60" s="326">
        <f>IF('Statement of Marks'!FE62="","",'Statement of Marks'!FE62)</f>
        <v>317</v>
      </c>
      <c r="L60" s="169">
        <f>IF('Statement of Marks'!FF62="","",'Statement of Marks'!FF62)</f>
        <v>63.4</v>
      </c>
      <c r="M60" s="170" t="str">
        <f>IF('Statement of Marks'!FG62="","",'Statement of Marks'!FG62)</f>
        <v>I</v>
      </c>
      <c r="N60" s="171">
        <f>IF('Statement of Marks'!FH62="","",'Statement of Marks'!FH62)</f>
        <v>3.000000000000028</v>
      </c>
      <c r="O60" s="172" t="str">
        <f>IF('Statement of Marks'!FB62="","",'Statement of Marks'!FB62)</f>
        <v xml:space="preserve">      </v>
      </c>
      <c r="P60" s="173" t="str">
        <f>IF('Statement of Marks'!FI62="","",'Statement of Marks'!FI62)</f>
        <v/>
      </c>
      <c r="BJ60" s="174" t="str">
        <f>'Statement of Marks'!E62</f>
        <v>VISHNU SIGHAL</v>
      </c>
      <c r="BK60" s="175" t="str">
        <f t="shared" si="0"/>
        <v/>
      </c>
      <c r="BL60" s="175" t="str">
        <f t="shared" si="1"/>
        <v/>
      </c>
      <c r="BM60" s="175" t="str">
        <f t="shared" si="2"/>
        <v/>
      </c>
      <c r="BN60" s="175" t="str">
        <f t="shared" si="3"/>
        <v/>
      </c>
      <c r="BO60" s="175" t="str">
        <f t="shared" si="4"/>
        <v/>
      </c>
      <c r="BP60" s="175" t="str">
        <f t="shared" si="5"/>
        <v/>
      </c>
      <c r="BQ60" s="175" t="str">
        <f t="shared" si="6"/>
        <v>I</v>
      </c>
      <c r="BR60" s="175" t="str">
        <f t="shared" si="7"/>
        <v/>
      </c>
      <c r="BS60" s="175" t="str">
        <f t="shared" si="8"/>
        <v/>
      </c>
      <c r="BT60" s="175" t="str">
        <f t="shared" si="9"/>
        <v/>
      </c>
      <c r="BU60" s="175" t="str">
        <f t="shared" si="10"/>
        <v/>
      </c>
      <c r="BV60" s="175" t="str">
        <f t="shared" si="11"/>
        <v/>
      </c>
      <c r="BW60" s="176"/>
    </row>
    <row r="61" spans="1:75">
      <c r="A61" s="162">
        <f>'Statement of Marks'!A63</f>
        <v>58</v>
      </c>
      <c r="B61" s="163" t="str">
        <f>IF('Statement of Marks'!B63="","",'Statement of Marks'!B63)</f>
        <v/>
      </c>
      <c r="C61" s="164" t="str">
        <f>IF('Statement of Marks'!C63="","",'Statement of Marks'!C63)</f>
        <v/>
      </c>
      <c r="D61" s="165" t="str">
        <f>IF('Statement of Marks'!D63="","",'Statement of Marks'!D63)</f>
        <v/>
      </c>
      <c r="E61" s="166" t="str">
        <f>IF('Statement of Marks'!E63="","",'Statement of Marks'!E63)</f>
        <v/>
      </c>
      <c r="F61" s="166" t="str">
        <f>IF('Statement of Marks'!F63="","",'Statement of Marks'!F63)</f>
        <v/>
      </c>
      <c r="G61" s="166" t="str">
        <f>IF('Statement of Marks'!G63="","",'Statement of Marks'!G63)</f>
        <v/>
      </c>
      <c r="H61" s="167" t="str">
        <f>IF('Statement of Marks'!H63="","",'Statement of Marks'!H63)</f>
        <v/>
      </c>
      <c r="I61" s="167" t="str">
        <f>IF('Statement of Marks'!I63="","",'Statement of Marks'!I63)</f>
        <v/>
      </c>
      <c r="J61" s="168" t="str">
        <f>IF('Statement of Marks'!FD63="","",'Statement of Marks'!FD63)</f>
        <v xml:space="preserve"> </v>
      </c>
      <c r="K61" s="485" t="str">
        <f>IF('Statement of Marks'!FE63="","",'Statement of Marks'!FE63)</f>
        <v/>
      </c>
      <c r="L61" s="169" t="str">
        <f>IF('Statement of Marks'!FF63="","",'Statement of Marks'!FF63)</f>
        <v/>
      </c>
      <c r="M61" s="170" t="str">
        <f>IF('Statement of Marks'!FG63="","",'Statement of Marks'!FG63)</f>
        <v/>
      </c>
      <c r="N61" s="171" t="str">
        <f>IF('Statement of Marks'!FH63="","",'Statement of Marks'!FH63)</f>
        <v/>
      </c>
      <c r="O61" s="172" t="str">
        <f>IF('Statement of Marks'!FB63="","",'Statement of Marks'!FB63)</f>
        <v xml:space="preserve">      </v>
      </c>
      <c r="P61" s="173" t="str">
        <f>IF('Statement of Marks'!FI63="","",'Statement of Marks'!FI63)</f>
        <v/>
      </c>
      <c r="BJ61" s="174" t="str">
        <f>'Statement of Marks'!E63</f>
        <v/>
      </c>
      <c r="BK61" s="175" t="str">
        <f t="shared" ref="BK61:BK124" si="12">IF(AND(H61="SC",I61="M"),M61,"")</f>
        <v/>
      </c>
      <c r="BL61" s="175" t="str">
        <f t="shared" ref="BL61:BL124" si="13">IF(AND(H61="SC",I61="F"),M61,"")</f>
        <v/>
      </c>
      <c r="BM61" s="175" t="str">
        <f t="shared" ref="BM61:BM124" si="14">IF(AND(H61="ST",I61="M"),M61,"")</f>
        <v/>
      </c>
      <c r="BN61" s="175" t="str">
        <f t="shared" ref="BN61:BN124" si="15">IF(AND(H61="ST",I61="F"),M61,"")</f>
        <v/>
      </c>
      <c r="BO61" s="175" t="str">
        <f t="shared" ref="BO61:BO124" si="16">IF(AND(H61="OBC",I61="M"),M61,"")</f>
        <v/>
      </c>
      <c r="BP61" s="175" t="str">
        <f t="shared" ref="BP61:BP124" si="17">IF(AND(H61="OBC",I61="F"),M61,"")</f>
        <v/>
      </c>
      <c r="BQ61" s="175" t="str">
        <f t="shared" ref="BQ61:BQ124" si="18">IF(AND(H61="GEN",I61="M"),M61,"")</f>
        <v/>
      </c>
      <c r="BR61" s="175" t="str">
        <f t="shared" ref="BR61:BR124" si="19">IF(AND(H61="GEN",I61="F"),M61,"")</f>
        <v/>
      </c>
      <c r="BS61" s="175" t="str">
        <f t="shared" ref="BS61:BS124" si="20">IF(AND(H61="MIN",I61="M"),M61,"")</f>
        <v/>
      </c>
      <c r="BT61" s="175" t="str">
        <f t="shared" ref="BT61:BT124" si="21">IF(AND(H61="MIN",I61="F"),M61,"")</f>
        <v/>
      </c>
      <c r="BU61" s="175" t="str">
        <f t="shared" ref="BU61:BU124" si="22">IF(AND(H61="SBC",I61="M"),M61,"")</f>
        <v/>
      </c>
      <c r="BV61" s="175" t="str">
        <f t="shared" ref="BV61:BV124" si="23">IF(AND(H61="SBC",I61="F"),M61,"")</f>
        <v/>
      </c>
      <c r="BW61" s="176"/>
    </row>
    <row r="62" spans="1:75">
      <c r="A62" s="162">
        <f>'Statement of Marks'!A64</f>
        <v>59</v>
      </c>
      <c r="B62" s="163" t="str">
        <f>IF('Statement of Marks'!B64="","",'Statement of Marks'!B64)</f>
        <v/>
      </c>
      <c r="C62" s="164" t="str">
        <f>IF('Statement of Marks'!C64="","",'Statement of Marks'!C64)</f>
        <v/>
      </c>
      <c r="D62" s="165" t="str">
        <f>IF('Statement of Marks'!D64="","",'Statement of Marks'!D64)</f>
        <v/>
      </c>
      <c r="E62" s="166" t="str">
        <f>IF('Statement of Marks'!E64="","",'Statement of Marks'!E64)</f>
        <v/>
      </c>
      <c r="F62" s="166" t="str">
        <f>IF('Statement of Marks'!F64="","",'Statement of Marks'!F64)</f>
        <v/>
      </c>
      <c r="G62" s="166" t="str">
        <f>IF('Statement of Marks'!G64="","",'Statement of Marks'!G64)</f>
        <v/>
      </c>
      <c r="H62" s="167" t="str">
        <f>IF('Statement of Marks'!H64="","",'Statement of Marks'!H64)</f>
        <v/>
      </c>
      <c r="I62" s="167" t="str">
        <f>IF('Statement of Marks'!I64="","",'Statement of Marks'!I64)</f>
        <v/>
      </c>
      <c r="J62" s="168" t="str">
        <f>IF('Statement of Marks'!FD64="","",'Statement of Marks'!FD64)</f>
        <v xml:space="preserve"> </v>
      </c>
      <c r="K62" s="485" t="str">
        <f>IF('Statement of Marks'!FE64="","",'Statement of Marks'!FE64)</f>
        <v/>
      </c>
      <c r="L62" s="169" t="str">
        <f>IF('Statement of Marks'!FF64="","",'Statement of Marks'!FF64)</f>
        <v/>
      </c>
      <c r="M62" s="170" t="str">
        <f>IF('Statement of Marks'!FG64="","",'Statement of Marks'!FG64)</f>
        <v/>
      </c>
      <c r="N62" s="171" t="str">
        <f>IF('Statement of Marks'!FH64="","",'Statement of Marks'!FH64)</f>
        <v/>
      </c>
      <c r="O62" s="172" t="str">
        <f>IF('Statement of Marks'!FB64="","",'Statement of Marks'!FB64)</f>
        <v xml:space="preserve">      </v>
      </c>
      <c r="P62" s="173" t="str">
        <f>IF('Statement of Marks'!FI64="","",'Statement of Marks'!FI64)</f>
        <v/>
      </c>
      <c r="BJ62" s="174" t="str">
        <f>'Statement of Marks'!E64</f>
        <v/>
      </c>
      <c r="BK62" s="175" t="str">
        <f t="shared" si="12"/>
        <v/>
      </c>
      <c r="BL62" s="175" t="str">
        <f t="shared" si="13"/>
        <v/>
      </c>
      <c r="BM62" s="175" t="str">
        <f t="shared" si="14"/>
        <v/>
      </c>
      <c r="BN62" s="175" t="str">
        <f t="shared" si="15"/>
        <v/>
      </c>
      <c r="BO62" s="175" t="str">
        <f t="shared" si="16"/>
        <v/>
      </c>
      <c r="BP62" s="175" t="str">
        <f t="shared" si="17"/>
        <v/>
      </c>
      <c r="BQ62" s="175" t="str">
        <f t="shared" si="18"/>
        <v/>
      </c>
      <c r="BR62" s="175" t="str">
        <f t="shared" si="19"/>
        <v/>
      </c>
      <c r="BS62" s="175" t="str">
        <f t="shared" si="20"/>
        <v/>
      </c>
      <c r="BT62" s="175" t="str">
        <f t="shared" si="21"/>
        <v/>
      </c>
      <c r="BU62" s="175" t="str">
        <f t="shared" si="22"/>
        <v/>
      </c>
      <c r="BV62" s="175" t="str">
        <f t="shared" si="23"/>
        <v/>
      </c>
      <c r="BW62" s="176"/>
    </row>
    <row r="63" spans="1:75">
      <c r="A63" s="162">
        <f>'Statement of Marks'!A65</f>
        <v>60</v>
      </c>
      <c r="B63" s="163" t="str">
        <f>IF('Statement of Marks'!B65="","",'Statement of Marks'!B65)</f>
        <v/>
      </c>
      <c r="C63" s="164" t="str">
        <f>IF('Statement of Marks'!C65="","",'Statement of Marks'!C65)</f>
        <v/>
      </c>
      <c r="D63" s="165" t="str">
        <f>IF('Statement of Marks'!D65="","",'Statement of Marks'!D65)</f>
        <v/>
      </c>
      <c r="E63" s="166" t="str">
        <f>IF('Statement of Marks'!E65="","",'Statement of Marks'!E65)</f>
        <v/>
      </c>
      <c r="F63" s="166" t="str">
        <f>IF('Statement of Marks'!F65="","",'Statement of Marks'!F65)</f>
        <v/>
      </c>
      <c r="G63" s="166" t="str">
        <f>IF('Statement of Marks'!G65="","",'Statement of Marks'!G65)</f>
        <v/>
      </c>
      <c r="H63" s="167" t="str">
        <f>IF('Statement of Marks'!H65="","",'Statement of Marks'!H65)</f>
        <v/>
      </c>
      <c r="I63" s="167" t="str">
        <f>IF('Statement of Marks'!I65="","",'Statement of Marks'!I65)</f>
        <v/>
      </c>
      <c r="J63" s="168" t="str">
        <f>IF('Statement of Marks'!FD65="","",'Statement of Marks'!FD65)</f>
        <v xml:space="preserve"> </v>
      </c>
      <c r="K63" s="485" t="str">
        <f>IF('Statement of Marks'!FE65="","",'Statement of Marks'!FE65)</f>
        <v/>
      </c>
      <c r="L63" s="169" t="str">
        <f>IF('Statement of Marks'!FF65="","",'Statement of Marks'!FF65)</f>
        <v/>
      </c>
      <c r="M63" s="170" t="str">
        <f>IF('Statement of Marks'!FG65="","",'Statement of Marks'!FG65)</f>
        <v/>
      </c>
      <c r="N63" s="171" t="str">
        <f>IF('Statement of Marks'!FH65="","",'Statement of Marks'!FH65)</f>
        <v/>
      </c>
      <c r="O63" s="172" t="str">
        <f>IF('Statement of Marks'!FB65="","",'Statement of Marks'!FB65)</f>
        <v xml:space="preserve">      </v>
      </c>
      <c r="P63" s="173" t="str">
        <f>IF('Statement of Marks'!FI65="","",'Statement of Marks'!FI65)</f>
        <v/>
      </c>
      <c r="BJ63" s="174" t="str">
        <f>'Statement of Marks'!E65</f>
        <v/>
      </c>
      <c r="BK63" s="175" t="str">
        <f t="shared" si="12"/>
        <v/>
      </c>
      <c r="BL63" s="175" t="str">
        <f t="shared" si="13"/>
        <v/>
      </c>
      <c r="BM63" s="175" t="str">
        <f t="shared" si="14"/>
        <v/>
      </c>
      <c r="BN63" s="175" t="str">
        <f t="shared" si="15"/>
        <v/>
      </c>
      <c r="BO63" s="175" t="str">
        <f t="shared" si="16"/>
        <v/>
      </c>
      <c r="BP63" s="175" t="str">
        <f t="shared" si="17"/>
        <v/>
      </c>
      <c r="BQ63" s="175" t="str">
        <f t="shared" si="18"/>
        <v/>
      </c>
      <c r="BR63" s="175" t="str">
        <f t="shared" si="19"/>
        <v/>
      </c>
      <c r="BS63" s="175" t="str">
        <f t="shared" si="20"/>
        <v/>
      </c>
      <c r="BT63" s="175" t="str">
        <f t="shared" si="21"/>
        <v/>
      </c>
      <c r="BU63" s="175" t="str">
        <f t="shared" si="22"/>
        <v/>
      </c>
      <c r="BV63" s="175" t="str">
        <f t="shared" si="23"/>
        <v/>
      </c>
      <c r="BW63" s="176"/>
    </row>
    <row r="64" spans="1:75">
      <c r="A64" s="162">
        <f>'Statement of Marks'!A66</f>
        <v>61</v>
      </c>
      <c r="B64" s="163" t="str">
        <f>IF('Statement of Marks'!B66="","",'Statement of Marks'!B66)</f>
        <v/>
      </c>
      <c r="C64" s="164" t="str">
        <f>IF('Statement of Marks'!C66="","",'Statement of Marks'!C66)</f>
        <v/>
      </c>
      <c r="D64" s="165" t="str">
        <f>IF('Statement of Marks'!D66="","",'Statement of Marks'!D66)</f>
        <v/>
      </c>
      <c r="E64" s="166" t="str">
        <f>IF('Statement of Marks'!E66="","",'Statement of Marks'!E66)</f>
        <v/>
      </c>
      <c r="F64" s="166" t="str">
        <f>IF('Statement of Marks'!F66="","",'Statement of Marks'!F66)</f>
        <v/>
      </c>
      <c r="G64" s="166" t="str">
        <f>IF('Statement of Marks'!G66="","",'Statement of Marks'!G66)</f>
        <v/>
      </c>
      <c r="H64" s="167" t="str">
        <f>IF('Statement of Marks'!H66="","",'Statement of Marks'!H66)</f>
        <v/>
      </c>
      <c r="I64" s="167" t="str">
        <f>IF('Statement of Marks'!I66="","",'Statement of Marks'!I66)</f>
        <v/>
      </c>
      <c r="J64" s="168" t="str">
        <f>IF('Statement of Marks'!FD66="","",'Statement of Marks'!FD66)</f>
        <v xml:space="preserve"> </v>
      </c>
      <c r="K64" s="485" t="str">
        <f>IF('Statement of Marks'!FE66="","",'Statement of Marks'!FE66)</f>
        <v/>
      </c>
      <c r="L64" s="169" t="str">
        <f>IF('Statement of Marks'!FF66="","",'Statement of Marks'!FF66)</f>
        <v/>
      </c>
      <c r="M64" s="170" t="str">
        <f>IF('Statement of Marks'!FG66="","",'Statement of Marks'!FG66)</f>
        <v/>
      </c>
      <c r="N64" s="171" t="str">
        <f>IF('Statement of Marks'!FH66="","",'Statement of Marks'!FH66)</f>
        <v/>
      </c>
      <c r="O64" s="172" t="str">
        <f>IF('Statement of Marks'!FB66="","",'Statement of Marks'!FB66)</f>
        <v xml:space="preserve">      </v>
      </c>
      <c r="P64" s="173" t="str">
        <f>IF('Statement of Marks'!FI66="","",'Statement of Marks'!FI66)</f>
        <v/>
      </c>
      <c r="BJ64" s="174" t="str">
        <f>'Statement of Marks'!E66</f>
        <v/>
      </c>
      <c r="BK64" s="175" t="str">
        <f t="shared" si="12"/>
        <v/>
      </c>
      <c r="BL64" s="175" t="str">
        <f t="shared" si="13"/>
        <v/>
      </c>
      <c r="BM64" s="175" t="str">
        <f t="shared" si="14"/>
        <v/>
      </c>
      <c r="BN64" s="175" t="str">
        <f t="shared" si="15"/>
        <v/>
      </c>
      <c r="BO64" s="175" t="str">
        <f t="shared" si="16"/>
        <v/>
      </c>
      <c r="BP64" s="175" t="str">
        <f t="shared" si="17"/>
        <v/>
      </c>
      <c r="BQ64" s="175" t="str">
        <f t="shared" si="18"/>
        <v/>
      </c>
      <c r="BR64" s="175" t="str">
        <f t="shared" si="19"/>
        <v/>
      </c>
      <c r="BS64" s="175" t="str">
        <f t="shared" si="20"/>
        <v/>
      </c>
      <c r="BT64" s="175" t="str">
        <f t="shared" si="21"/>
        <v/>
      </c>
      <c r="BU64" s="175" t="str">
        <f t="shared" si="22"/>
        <v/>
      </c>
      <c r="BV64" s="175" t="str">
        <f t="shared" si="23"/>
        <v/>
      </c>
      <c r="BW64" s="176"/>
    </row>
    <row r="65" spans="1:75">
      <c r="A65" s="162">
        <f>'Statement of Marks'!A67</f>
        <v>62</v>
      </c>
      <c r="B65" s="163" t="str">
        <f>IF('Statement of Marks'!B67="","",'Statement of Marks'!B67)</f>
        <v/>
      </c>
      <c r="C65" s="164" t="str">
        <f>IF('Statement of Marks'!C67="","",'Statement of Marks'!C67)</f>
        <v/>
      </c>
      <c r="D65" s="165" t="str">
        <f>IF('Statement of Marks'!D67="","",'Statement of Marks'!D67)</f>
        <v/>
      </c>
      <c r="E65" s="166" t="str">
        <f>IF('Statement of Marks'!E67="","",'Statement of Marks'!E67)</f>
        <v/>
      </c>
      <c r="F65" s="166" t="str">
        <f>IF('Statement of Marks'!F67="","",'Statement of Marks'!F67)</f>
        <v/>
      </c>
      <c r="G65" s="166" t="str">
        <f>IF('Statement of Marks'!G67="","",'Statement of Marks'!G67)</f>
        <v/>
      </c>
      <c r="H65" s="167" t="str">
        <f>IF('Statement of Marks'!H67="","",'Statement of Marks'!H67)</f>
        <v/>
      </c>
      <c r="I65" s="167" t="str">
        <f>IF('Statement of Marks'!I67="","",'Statement of Marks'!I67)</f>
        <v/>
      </c>
      <c r="J65" s="168" t="str">
        <f>IF('Statement of Marks'!FD67="","",'Statement of Marks'!FD67)</f>
        <v xml:space="preserve"> </v>
      </c>
      <c r="K65" s="485" t="str">
        <f>IF('Statement of Marks'!FE67="","",'Statement of Marks'!FE67)</f>
        <v/>
      </c>
      <c r="L65" s="169" t="str">
        <f>IF('Statement of Marks'!FF67="","",'Statement of Marks'!FF67)</f>
        <v/>
      </c>
      <c r="M65" s="170" t="str">
        <f>IF('Statement of Marks'!FG67="","",'Statement of Marks'!FG67)</f>
        <v/>
      </c>
      <c r="N65" s="171" t="str">
        <f>IF('Statement of Marks'!FH67="","",'Statement of Marks'!FH67)</f>
        <v/>
      </c>
      <c r="O65" s="172" t="str">
        <f>IF('Statement of Marks'!FB67="","",'Statement of Marks'!FB67)</f>
        <v xml:space="preserve">      </v>
      </c>
      <c r="P65" s="173" t="str">
        <f>IF('Statement of Marks'!FI67="","",'Statement of Marks'!FI67)</f>
        <v/>
      </c>
      <c r="BJ65" s="174" t="str">
        <f>'Statement of Marks'!E67</f>
        <v/>
      </c>
      <c r="BK65" s="175" t="str">
        <f t="shared" si="12"/>
        <v/>
      </c>
      <c r="BL65" s="175" t="str">
        <f t="shared" si="13"/>
        <v/>
      </c>
      <c r="BM65" s="175" t="str">
        <f t="shared" si="14"/>
        <v/>
      </c>
      <c r="BN65" s="175" t="str">
        <f t="shared" si="15"/>
        <v/>
      </c>
      <c r="BO65" s="175" t="str">
        <f t="shared" si="16"/>
        <v/>
      </c>
      <c r="BP65" s="175" t="str">
        <f t="shared" si="17"/>
        <v/>
      </c>
      <c r="BQ65" s="175" t="str">
        <f t="shared" si="18"/>
        <v/>
      </c>
      <c r="BR65" s="175" t="str">
        <f t="shared" si="19"/>
        <v/>
      </c>
      <c r="BS65" s="175" t="str">
        <f t="shared" si="20"/>
        <v/>
      </c>
      <c r="BT65" s="175" t="str">
        <f t="shared" si="21"/>
        <v/>
      </c>
      <c r="BU65" s="175" t="str">
        <f t="shared" si="22"/>
        <v/>
      </c>
      <c r="BV65" s="175" t="str">
        <f t="shared" si="23"/>
        <v/>
      </c>
      <c r="BW65" s="176"/>
    </row>
    <row r="66" spans="1:75">
      <c r="A66" s="162">
        <f>'Statement of Marks'!A68</f>
        <v>63</v>
      </c>
      <c r="B66" s="163" t="str">
        <f>IF('Statement of Marks'!B68="","",'Statement of Marks'!B68)</f>
        <v/>
      </c>
      <c r="C66" s="164" t="str">
        <f>IF('Statement of Marks'!C68="","",'Statement of Marks'!C68)</f>
        <v/>
      </c>
      <c r="D66" s="165" t="str">
        <f>IF('Statement of Marks'!D68="","",'Statement of Marks'!D68)</f>
        <v/>
      </c>
      <c r="E66" s="166" t="str">
        <f>IF('Statement of Marks'!E68="","",'Statement of Marks'!E68)</f>
        <v/>
      </c>
      <c r="F66" s="166" t="str">
        <f>IF('Statement of Marks'!F68="","",'Statement of Marks'!F68)</f>
        <v/>
      </c>
      <c r="G66" s="166" t="str">
        <f>IF('Statement of Marks'!G68="","",'Statement of Marks'!G68)</f>
        <v/>
      </c>
      <c r="H66" s="167" t="str">
        <f>IF('Statement of Marks'!H68="","",'Statement of Marks'!H68)</f>
        <v/>
      </c>
      <c r="I66" s="167" t="str">
        <f>IF('Statement of Marks'!I68="","",'Statement of Marks'!I68)</f>
        <v/>
      </c>
      <c r="J66" s="168" t="str">
        <f>IF('Statement of Marks'!FD68="","",'Statement of Marks'!FD68)</f>
        <v xml:space="preserve"> </v>
      </c>
      <c r="K66" s="485" t="str">
        <f>IF('Statement of Marks'!FE68="","",'Statement of Marks'!FE68)</f>
        <v/>
      </c>
      <c r="L66" s="169" t="str">
        <f>IF('Statement of Marks'!FF68="","",'Statement of Marks'!FF68)</f>
        <v/>
      </c>
      <c r="M66" s="170" t="str">
        <f>IF('Statement of Marks'!FG68="","",'Statement of Marks'!FG68)</f>
        <v/>
      </c>
      <c r="N66" s="171" t="str">
        <f>IF('Statement of Marks'!FH68="","",'Statement of Marks'!FH68)</f>
        <v/>
      </c>
      <c r="O66" s="172" t="str">
        <f>IF('Statement of Marks'!FB68="","",'Statement of Marks'!FB68)</f>
        <v xml:space="preserve">      </v>
      </c>
      <c r="P66" s="173" t="str">
        <f>IF('Statement of Marks'!FI68="","",'Statement of Marks'!FI68)</f>
        <v/>
      </c>
      <c r="BJ66" s="174" t="str">
        <f>'Statement of Marks'!E68</f>
        <v/>
      </c>
      <c r="BK66" s="175" t="str">
        <f t="shared" si="12"/>
        <v/>
      </c>
      <c r="BL66" s="175" t="str">
        <f t="shared" si="13"/>
        <v/>
      </c>
      <c r="BM66" s="175" t="str">
        <f t="shared" si="14"/>
        <v/>
      </c>
      <c r="BN66" s="175" t="str">
        <f t="shared" si="15"/>
        <v/>
      </c>
      <c r="BO66" s="175" t="str">
        <f t="shared" si="16"/>
        <v/>
      </c>
      <c r="BP66" s="175" t="str">
        <f t="shared" si="17"/>
        <v/>
      </c>
      <c r="BQ66" s="175" t="str">
        <f t="shared" si="18"/>
        <v/>
      </c>
      <c r="BR66" s="175" t="str">
        <f t="shared" si="19"/>
        <v/>
      </c>
      <c r="BS66" s="175" t="str">
        <f t="shared" si="20"/>
        <v/>
      </c>
      <c r="BT66" s="175" t="str">
        <f t="shared" si="21"/>
        <v/>
      </c>
      <c r="BU66" s="175" t="str">
        <f t="shared" si="22"/>
        <v/>
      </c>
      <c r="BV66" s="175" t="str">
        <f t="shared" si="23"/>
        <v/>
      </c>
      <c r="BW66" s="176"/>
    </row>
    <row r="67" spans="1:75">
      <c r="A67" s="162">
        <f>'Statement of Marks'!A69</f>
        <v>64</v>
      </c>
      <c r="B67" s="163" t="str">
        <f>IF('Statement of Marks'!B69="","",'Statement of Marks'!B69)</f>
        <v/>
      </c>
      <c r="C67" s="164" t="str">
        <f>IF('Statement of Marks'!C69="","",'Statement of Marks'!C69)</f>
        <v/>
      </c>
      <c r="D67" s="165" t="str">
        <f>IF('Statement of Marks'!D69="","",'Statement of Marks'!D69)</f>
        <v/>
      </c>
      <c r="E67" s="166" t="str">
        <f>IF('Statement of Marks'!E69="","",'Statement of Marks'!E69)</f>
        <v/>
      </c>
      <c r="F67" s="166" t="str">
        <f>IF('Statement of Marks'!F69="","",'Statement of Marks'!F69)</f>
        <v/>
      </c>
      <c r="G67" s="166" t="str">
        <f>IF('Statement of Marks'!G69="","",'Statement of Marks'!G69)</f>
        <v/>
      </c>
      <c r="H67" s="167" t="str">
        <f>IF('Statement of Marks'!H69="","",'Statement of Marks'!H69)</f>
        <v/>
      </c>
      <c r="I67" s="167" t="str">
        <f>IF('Statement of Marks'!I69="","",'Statement of Marks'!I69)</f>
        <v/>
      </c>
      <c r="J67" s="168" t="str">
        <f>IF('Statement of Marks'!FD69="","",'Statement of Marks'!FD69)</f>
        <v xml:space="preserve"> </v>
      </c>
      <c r="K67" s="485" t="str">
        <f>IF('Statement of Marks'!FE69="","",'Statement of Marks'!FE69)</f>
        <v/>
      </c>
      <c r="L67" s="169" t="str">
        <f>IF('Statement of Marks'!FF69="","",'Statement of Marks'!FF69)</f>
        <v/>
      </c>
      <c r="M67" s="170" t="str">
        <f>IF('Statement of Marks'!FG69="","",'Statement of Marks'!FG69)</f>
        <v/>
      </c>
      <c r="N67" s="171" t="str">
        <f>IF('Statement of Marks'!FH69="","",'Statement of Marks'!FH69)</f>
        <v/>
      </c>
      <c r="O67" s="172" t="str">
        <f>IF('Statement of Marks'!FB69="","",'Statement of Marks'!FB69)</f>
        <v xml:space="preserve">      </v>
      </c>
      <c r="P67" s="173" t="str">
        <f>IF('Statement of Marks'!FI69="","",'Statement of Marks'!FI69)</f>
        <v/>
      </c>
      <c r="BJ67" s="174" t="str">
        <f>'Statement of Marks'!E69</f>
        <v/>
      </c>
      <c r="BK67" s="175" t="str">
        <f t="shared" si="12"/>
        <v/>
      </c>
      <c r="BL67" s="175" t="str">
        <f t="shared" si="13"/>
        <v/>
      </c>
      <c r="BM67" s="175" t="str">
        <f t="shared" si="14"/>
        <v/>
      </c>
      <c r="BN67" s="175" t="str">
        <f t="shared" si="15"/>
        <v/>
      </c>
      <c r="BO67" s="175" t="str">
        <f t="shared" si="16"/>
        <v/>
      </c>
      <c r="BP67" s="175" t="str">
        <f t="shared" si="17"/>
        <v/>
      </c>
      <c r="BQ67" s="175" t="str">
        <f t="shared" si="18"/>
        <v/>
      </c>
      <c r="BR67" s="175" t="str">
        <f t="shared" si="19"/>
        <v/>
      </c>
      <c r="BS67" s="175" t="str">
        <f t="shared" si="20"/>
        <v/>
      </c>
      <c r="BT67" s="175" t="str">
        <f t="shared" si="21"/>
        <v/>
      </c>
      <c r="BU67" s="175" t="str">
        <f t="shared" si="22"/>
        <v/>
      </c>
      <c r="BV67" s="175" t="str">
        <f t="shared" si="23"/>
        <v/>
      </c>
      <c r="BW67" s="176"/>
    </row>
    <row r="68" spans="1:75">
      <c r="A68" s="162">
        <f>'Statement of Marks'!A70</f>
        <v>65</v>
      </c>
      <c r="B68" s="163" t="str">
        <f>IF('Statement of Marks'!B70="","",'Statement of Marks'!B70)</f>
        <v/>
      </c>
      <c r="C68" s="164" t="str">
        <f>IF('Statement of Marks'!C70="","",'Statement of Marks'!C70)</f>
        <v/>
      </c>
      <c r="D68" s="165" t="str">
        <f>IF('Statement of Marks'!D70="","",'Statement of Marks'!D70)</f>
        <v/>
      </c>
      <c r="E68" s="166" t="str">
        <f>IF('Statement of Marks'!E70="","",'Statement of Marks'!E70)</f>
        <v/>
      </c>
      <c r="F68" s="166" t="str">
        <f>IF('Statement of Marks'!F70="","",'Statement of Marks'!F70)</f>
        <v/>
      </c>
      <c r="G68" s="166" t="str">
        <f>IF('Statement of Marks'!G70="","",'Statement of Marks'!G70)</f>
        <v/>
      </c>
      <c r="H68" s="167" t="str">
        <f>IF('Statement of Marks'!H70="","",'Statement of Marks'!H70)</f>
        <v/>
      </c>
      <c r="I68" s="167" t="str">
        <f>IF('Statement of Marks'!I70="","",'Statement of Marks'!I70)</f>
        <v/>
      </c>
      <c r="J68" s="168" t="str">
        <f>IF('Statement of Marks'!FD70="","",'Statement of Marks'!FD70)</f>
        <v xml:space="preserve"> </v>
      </c>
      <c r="K68" s="485" t="str">
        <f>IF('Statement of Marks'!FE70="","",'Statement of Marks'!FE70)</f>
        <v/>
      </c>
      <c r="L68" s="169" t="str">
        <f>IF('Statement of Marks'!FF70="","",'Statement of Marks'!FF70)</f>
        <v/>
      </c>
      <c r="M68" s="170" t="str">
        <f>IF('Statement of Marks'!FG70="","",'Statement of Marks'!FG70)</f>
        <v/>
      </c>
      <c r="N68" s="171" t="str">
        <f>IF('Statement of Marks'!FH70="","",'Statement of Marks'!FH70)</f>
        <v/>
      </c>
      <c r="O68" s="172" t="str">
        <f>IF('Statement of Marks'!FB70="","",'Statement of Marks'!FB70)</f>
        <v xml:space="preserve">      </v>
      </c>
      <c r="P68" s="173" t="str">
        <f>IF('Statement of Marks'!FI70="","",'Statement of Marks'!FI70)</f>
        <v/>
      </c>
      <c r="BJ68" s="174" t="str">
        <f>'Statement of Marks'!E70</f>
        <v/>
      </c>
      <c r="BK68" s="175" t="str">
        <f t="shared" si="12"/>
        <v/>
      </c>
      <c r="BL68" s="175" t="str">
        <f t="shared" si="13"/>
        <v/>
      </c>
      <c r="BM68" s="175" t="str">
        <f t="shared" si="14"/>
        <v/>
      </c>
      <c r="BN68" s="175" t="str">
        <f t="shared" si="15"/>
        <v/>
      </c>
      <c r="BO68" s="175" t="str">
        <f t="shared" si="16"/>
        <v/>
      </c>
      <c r="BP68" s="175" t="str">
        <f t="shared" si="17"/>
        <v/>
      </c>
      <c r="BQ68" s="175" t="str">
        <f t="shared" si="18"/>
        <v/>
      </c>
      <c r="BR68" s="175" t="str">
        <f t="shared" si="19"/>
        <v/>
      </c>
      <c r="BS68" s="175" t="str">
        <f t="shared" si="20"/>
        <v/>
      </c>
      <c r="BT68" s="175" t="str">
        <f t="shared" si="21"/>
        <v/>
      </c>
      <c r="BU68" s="175" t="str">
        <f t="shared" si="22"/>
        <v/>
      </c>
      <c r="BV68" s="175" t="str">
        <f t="shared" si="23"/>
        <v/>
      </c>
      <c r="BW68" s="176"/>
    </row>
    <row r="69" spans="1:75">
      <c r="A69" s="162">
        <f>'Statement of Marks'!A71</f>
        <v>66</v>
      </c>
      <c r="B69" s="163" t="str">
        <f>IF('Statement of Marks'!B71="","",'Statement of Marks'!B71)</f>
        <v/>
      </c>
      <c r="C69" s="164" t="str">
        <f>IF('Statement of Marks'!C71="","",'Statement of Marks'!C71)</f>
        <v/>
      </c>
      <c r="D69" s="165" t="str">
        <f>IF('Statement of Marks'!D71="","",'Statement of Marks'!D71)</f>
        <v/>
      </c>
      <c r="E69" s="166" t="str">
        <f>IF('Statement of Marks'!E71="","",'Statement of Marks'!E71)</f>
        <v/>
      </c>
      <c r="F69" s="166" t="str">
        <f>IF('Statement of Marks'!F71="","",'Statement of Marks'!F71)</f>
        <v/>
      </c>
      <c r="G69" s="166" t="str">
        <f>IF('Statement of Marks'!G71="","",'Statement of Marks'!G71)</f>
        <v/>
      </c>
      <c r="H69" s="167" t="str">
        <f>IF('Statement of Marks'!H71="","",'Statement of Marks'!H71)</f>
        <v/>
      </c>
      <c r="I69" s="167" t="str">
        <f>IF('Statement of Marks'!I71="","",'Statement of Marks'!I71)</f>
        <v/>
      </c>
      <c r="J69" s="168" t="str">
        <f>IF('Statement of Marks'!FD71="","",'Statement of Marks'!FD71)</f>
        <v xml:space="preserve"> </v>
      </c>
      <c r="K69" s="485" t="str">
        <f>IF('Statement of Marks'!FE71="","",'Statement of Marks'!FE71)</f>
        <v/>
      </c>
      <c r="L69" s="169" t="str">
        <f>IF('Statement of Marks'!FF71="","",'Statement of Marks'!FF71)</f>
        <v/>
      </c>
      <c r="M69" s="170" t="str">
        <f>IF('Statement of Marks'!FG71="","",'Statement of Marks'!FG71)</f>
        <v/>
      </c>
      <c r="N69" s="171" t="str">
        <f>IF('Statement of Marks'!FH71="","",'Statement of Marks'!FH71)</f>
        <v/>
      </c>
      <c r="O69" s="172" t="str">
        <f>IF('Statement of Marks'!FB71="","",'Statement of Marks'!FB71)</f>
        <v xml:space="preserve">      </v>
      </c>
      <c r="P69" s="173" t="str">
        <f>IF('Statement of Marks'!FI71="","",'Statement of Marks'!FI71)</f>
        <v/>
      </c>
      <c r="BJ69" s="174" t="str">
        <f>'Statement of Marks'!E71</f>
        <v/>
      </c>
      <c r="BK69" s="175" t="str">
        <f t="shared" si="12"/>
        <v/>
      </c>
      <c r="BL69" s="175" t="str">
        <f t="shared" si="13"/>
        <v/>
      </c>
      <c r="BM69" s="175" t="str">
        <f t="shared" si="14"/>
        <v/>
      </c>
      <c r="BN69" s="175" t="str">
        <f t="shared" si="15"/>
        <v/>
      </c>
      <c r="BO69" s="175" t="str">
        <f t="shared" si="16"/>
        <v/>
      </c>
      <c r="BP69" s="175" t="str">
        <f t="shared" si="17"/>
        <v/>
      </c>
      <c r="BQ69" s="175" t="str">
        <f t="shared" si="18"/>
        <v/>
      </c>
      <c r="BR69" s="175" t="str">
        <f t="shared" si="19"/>
        <v/>
      </c>
      <c r="BS69" s="175" t="str">
        <f t="shared" si="20"/>
        <v/>
      </c>
      <c r="BT69" s="175" t="str">
        <f t="shared" si="21"/>
        <v/>
      </c>
      <c r="BU69" s="175" t="str">
        <f t="shared" si="22"/>
        <v/>
      </c>
      <c r="BV69" s="175" t="str">
        <f t="shared" si="23"/>
        <v/>
      </c>
      <c r="BW69" s="176"/>
    </row>
    <row r="70" spans="1:75">
      <c r="A70" s="162">
        <f>'Statement of Marks'!A72</f>
        <v>67</v>
      </c>
      <c r="B70" s="163" t="str">
        <f>IF('Statement of Marks'!B72="","",'Statement of Marks'!B72)</f>
        <v/>
      </c>
      <c r="C70" s="164" t="str">
        <f>IF('Statement of Marks'!C72="","",'Statement of Marks'!C72)</f>
        <v/>
      </c>
      <c r="D70" s="165" t="str">
        <f>IF('Statement of Marks'!D72="","",'Statement of Marks'!D72)</f>
        <v/>
      </c>
      <c r="E70" s="166" t="str">
        <f>IF('Statement of Marks'!E72="","",'Statement of Marks'!E72)</f>
        <v/>
      </c>
      <c r="F70" s="166" t="str">
        <f>IF('Statement of Marks'!F72="","",'Statement of Marks'!F72)</f>
        <v/>
      </c>
      <c r="G70" s="166" t="str">
        <f>IF('Statement of Marks'!G72="","",'Statement of Marks'!G72)</f>
        <v/>
      </c>
      <c r="H70" s="167" t="str">
        <f>IF('Statement of Marks'!H72="","",'Statement of Marks'!H72)</f>
        <v/>
      </c>
      <c r="I70" s="167" t="str">
        <f>IF('Statement of Marks'!I72="","",'Statement of Marks'!I72)</f>
        <v/>
      </c>
      <c r="J70" s="168" t="str">
        <f>IF('Statement of Marks'!FD72="","",'Statement of Marks'!FD72)</f>
        <v xml:space="preserve"> </v>
      </c>
      <c r="K70" s="485" t="str">
        <f>IF('Statement of Marks'!FE72="","",'Statement of Marks'!FE72)</f>
        <v/>
      </c>
      <c r="L70" s="169" t="str">
        <f>IF('Statement of Marks'!FF72="","",'Statement of Marks'!FF72)</f>
        <v/>
      </c>
      <c r="M70" s="170" t="str">
        <f>IF('Statement of Marks'!FG72="","",'Statement of Marks'!FG72)</f>
        <v/>
      </c>
      <c r="N70" s="171" t="str">
        <f>IF('Statement of Marks'!FH72="","",'Statement of Marks'!FH72)</f>
        <v/>
      </c>
      <c r="O70" s="172" t="str">
        <f>IF('Statement of Marks'!FB72="","",'Statement of Marks'!FB72)</f>
        <v xml:space="preserve">      </v>
      </c>
      <c r="P70" s="173" t="str">
        <f>IF('Statement of Marks'!FI72="","",'Statement of Marks'!FI72)</f>
        <v/>
      </c>
      <c r="BJ70" s="174" t="str">
        <f>'Statement of Marks'!E72</f>
        <v/>
      </c>
      <c r="BK70" s="175" t="str">
        <f t="shared" si="12"/>
        <v/>
      </c>
      <c r="BL70" s="175" t="str">
        <f t="shared" si="13"/>
        <v/>
      </c>
      <c r="BM70" s="175" t="str">
        <f t="shared" si="14"/>
        <v/>
      </c>
      <c r="BN70" s="175" t="str">
        <f t="shared" si="15"/>
        <v/>
      </c>
      <c r="BO70" s="175" t="str">
        <f t="shared" si="16"/>
        <v/>
      </c>
      <c r="BP70" s="175" t="str">
        <f t="shared" si="17"/>
        <v/>
      </c>
      <c r="BQ70" s="175" t="str">
        <f t="shared" si="18"/>
        <v/>
      </c>
      <c r="BR70" s="175" t="str">
        <f t="shared" si="19"/>
        <v/>
      </c>
      <c r="BS70" s="175" t="str">
        <f t="shared" si="20"/>
        <v/>
      </c>
      <c r="BT70" s="175" t="str">
        <f t="shared" si="21"/>
        <v/>
      </c>
      <c r="BU70" s="175" t="str">
        <f t="shared" si="22"/>
        <v/>
      </c>
      <c r="BV70" s="175" t="str">
        <f t="shared" si="23"/>
        <v/>
      </c>
      <c r="BW70" s="176"/>
    </row>
    <row r="71" spans="1:75">
      <c r="A71" s="162">
        <f>'Statement of Marks'!A73</f>
        <v>68</v>
      </c>
      <c r="B71" s="163" t="str">
        <f>IF('Statement of Marks'!B73="","",'Statement of Marks'!B73)</f>
        <v/>
      </c>
      <c r="C71" s="164" t="str">
        <f>IF('Statement of Marks'!C73="","",'Statement of Marks'!C73)</f>
        <v/>
      </c>
      <c r="D71" s="165" t="str">
        <f>IF('Statement of Marks'!D73="","",'Statement of Marks'!D73)</f>
        <v/>
      </c>
      <c r="E71" s="166" t="str">
        <f>IF('Statement of Marks'!E73="","",'Statement of Marks'!E73)</f>
        <v/>
      </c>
      <c r="F71" s="166" t="str">
        <f>IF('Statement of Marks'!F73="","",'Statement of Marks'!F73)</f>
        <v/>
      </c>
      <c r="G71" s="166" t="str">
        <f>IF('Statement of Marks'!G73="","",'Statement of Marks'!G73)</f>
        <v/>
      </c>
      <c r="H71" s="167" t="str">
        <f>IF('Statement of Marks'!H73="","",'Statement of Marks'!H73)</f>
        <v/>
      </c>
      <c r="I71" s="167" t="str">
        <f>IF('Statement of Marks'!I73="","",'Statement of Marks'!I73)</f>
        <v/>
      </c>
      <c r="J71" s="168" t="str">
        <f>IF('Statement of Marks'!FD73="","",'Statement of Marks'!FD73)</f>
        <v xml:space="preserve"> </v>
      </c>
      <c r="K71" s="485" t="str">
        <f>IF('Statement of Marks'!FE73="","",'Statement of Marks'!FE73)</f>
        <v/>
      </c>
      <c r="L71" s="169" t="str">
        <f>IF('Statement of Marks'!FF73="","",'Statement of Marks'!FF73)</f>
        <v/>
      </c>
      <c r="M71" s="170" t="str">
        <f>IF('Statement of Marks'!FG73="","",'Statement of Marks'!FG73)</f>
        <v/>
      </c>
      <c r="N71" s="171" t="str">
        <f>IF('Statement of Marks'!FH73="","",'Statement of Marks'!FH73)</f>
        <v/>
      </c>
      <c r="O71" s="172" t="str">
        <f>IF('Statement of Marks'!FB73="","",'Statement of Marks'!FB73)</f>
        <v xml:space="preserve">      </v>
      </c>
      <c r="P71" s="173" t="str">
        <f>IF('Statement of Marks'!FI73="","",'Statement of Marks'!FI73)</f>
        <v/>
      </c>
      <c r="BJ71" s="174" t="str">
        <f>'Statement of Marks'!E73</f>
        <v/>
      </c>
      <c r="BK71" s="175" t="str">
        <f t="shared" si="12"/>
        <v/>
      </c>
      <c r="BL71" s="175" t="str">
        <f t="shared" si="13"/>
        <v/>
      </c>
      <c r="BM71" s="175" t="str">
        <f t="shared" si="14"/>
        <v/>
      </c>
      <c r="BN71" s="175" t="str">
        <f t="shared" si="15"/>
        <v/>
      </c>
      <c r="BO71" s="175" t="str">
        <f t="shared" si="16"/>
        <v/>
      </c>
      <c r="BP71" s="175" t="str">
        <f t="shared" si="17"/>
        <v/>
      </c>
      <c r="BQ71" s="175" t="str">
        <f t="shared" si="18"/>
        <v/>
      </c>
      <c r="BR71" s="175" t="str">
        <f t="shared" si="19"/>
        <v/>
      </c>
      <c r="BS71" s="175" t="str">
        <f t="shared" si="20"/>
        <v/>
      </c>
      <c r="BT71" s="175" t="str">
        <f t="shared" si="21"/>
        <v/>
      </c>
      <c r="BU71" s="175" t="str">
        <f t="shared" si="22"/>
        <v/>
      </c>
      <c r="BV71" s="175" t="str">
        <f t="shared" si="23"/>
        <v/>
      </c>
      <c r="BW71" s="176"/>
    </row>
    <row r="72" spans="1:75">
      <c r="A72" s="162">
        <f>'Statement of Marks'!A74</f>
        <v>69</v>
      </c>
      <c r="B72" s="163" t="str">
        <f>IF('Statement of Marks'!B74="","",'Statement of Marks'!B74)</f>
        <v/>
      </c>
      <c r="C72" s="164" t="str">
        <f>IF('Statement of Marks'!C74="","",'Statement of Marks'!C74)</f>
        <v/>
      </c>
      <c r="D72" s="165" t="str">
        <f>IF('Statement of Marks'!D74="","",'Statement of Marks'!D74)</f>
        <v/>
      </c>
      <c r="E72" s="166" t="str">
        <f>IF('Statement of Marks'!E74="","",'Statement of Marks'!E74)</f>
        <v/>
      </c>
      <c r="F72" s="166" t="str">
        <f>IF('Statement of Marks'!F74="","",'Statement of Marks'!F74)</f>
        <v/>
      </c>
      <c r="G72" s="166" t="str">
        <f>IF('Statement of Marks'!G74="","",'Statement of Marks'!G74)</f>
        <v/>
      </c>
      <c r="H72" s="167" t="str">
        <f>IF('Statement of Marks'!H74="","",'Statement of Marks'!H74)</f>
        <v/>
      </c>
      <c r="I72" s="167" t="str">
        <f>IF('Statement of Marks'!I74="","",'Statement of Marks'!I74)</f>
        <v/>
      </c>
      <c r="J72" s="168" t="str">
        <f>IF('Statement of Marks'!FD74="","",'Statement of Marks'!FD74)</f>
        <v xml:space="preserve"> </v>
      </c>
      <c r="K72" s="485" t="str">
        <f>IF('Statement of Marks'!FE74="","",'Statement of Marks'!FE74)</f>
        <v/>
      </c>
      <c r="L72" s="169" t="str">
        <f>IF('Statement of Marks'!FF74="","",'Statement of Marks'!FF74)</f>
        <v/>
      </c>
      <c r="M72" s="170" t="str">
        <f>IF('Statement of Marks'!FG74="","",'Statement of Marks'!FG74)</f>
        <v/>
      </c>
      <c r="N72" s="171" t="str">
        <f>IF('Statement of Marks'!FH74="","",'Statement of Marks'!FH74)</f>
        <v/>
      </c>
      <c r="O72" s="172" t="str">
        <f>IF('Statement of Marks'!FB74="","",'Statement of Marks'!FB74)</f>
        <v xml:space="preserve">      </v>
      </c>
      <c r="P72" s="173" t="str">
        <f>IF('Statement of Marks'!FI74="","",'Statement of Marks'!FI74)</f>
        <v/>
      </c>
      <c r="BJ72" s="174" t="str">
        <f>'Statement of Marks'!E74</f>
        <v/>
      </c>
      <c r="BK72" s="175" t="str">
        <f t="shared" si="12"/>
        <v/>
      </c>
      <c r="BL72" s="175" t="str">
        <f t="shared" si="13"/>
        <v/>
      </c>
      <c r="BM72" s="175" t="str">
        <f t="shared" si="14"/>
        <v/>
      </c>
      <c r="BN72" s="175" t="str">
        <f t="shared" si="15"/>
        <v/>
      </c>
      <c r="BO72" s="175" t="str">
        <f t="shared" si="16"/>
        <v/>
      </c>
      <c r="BP72" s="175" t="str">
        <f t="shared" si="17"/>
        <v/>
      </c>
      <c r="BQ72" s="175" t="str">
        <f t="shared" si="18"/>
        <v/>
      </c>
      <c r="BR72" s="175" t="str">
        <f t="shared" si="19"/>
        <v/>
      </c>
      <c r="BS72" s="175" t="str">
        <f t="shared" si="20"/>
        <v/>
      </c>
      <c r="BT72" s="175" t="str">
        <f t="shared" si="21"/>
        <v/>
      </c>
      <c r="BU72" s="175" t="str">
        <f t="shared" si="22"/>
        <v/>
      </c>
      <c r="BV72" s="175" t="str">
        <f t="shared" si="23"/>
        <v/>
      </c>
      <c r="BW72" s="176"/>
    </row>
    <row r="73" spans="1:75">
      <c r="A73" s="162">
        <f>'Statement of Marks'!A75</f>
        <v>70</v>
      </c>
      <c r="B73" s="163" t="str">
        <f>IF('Statement of Marks'!B75="","",'Statement of Marks'!B75)</f>
        <v/>
      </c>
      <c r="C73" s="164" t="str">
        <f>IF('Statement of Marks'!C75="","",'Statement of Marks'!C75)</f>
        <v/>
      </c>
      <c r="D73" s="165" t="str">
        <f>IF('Statement of Marks'!D75="","",'Statement of Marks'!D75)</f>
        <v/>
      </c>
      <c r="E73" s="166" t="str">
        <f>IF('Statement of Marks'!E75="","",'Statement of Marks'!E75)</f>
        <v/>
      </c>
      <c r="F73" s="166" t="str">
        <f>IF('Statement of Marks'!F75="","",'Statement of Marks'!F75)</f>
        <v/>
      </c>
      <c r="G73" s="166" t="str">
        <f>IF('Statement of Marks'!G75="","",'Statement of Marks'!G75)</f>
        <v/>
      </c>
      <c r="H73" s="167" t="str">
        <f>IF('Statement of Marks'!H75="","",'Statement of Marks'!H75)</f>
        <v/>
      </c>
      <c r="I73" s="167" t="str">
        <f>IF('Statement of Marks'!I75="","",'Statement of Marks'!I75)</f>
        <v/>
      </c>
      <c r="J73" s="168" t="str">
        <f>IF('Statement of Marks'!FD75="","",'Statement of Marks'!FD75)</f>
        <v xml:space="preserve"> </v>
      </c>
      <c r="K73" s="485" t="str">
        <f>IF('Statement of Marks'!FE75="","",'Statement of Marks'!FE75)</f>
        <v/>
      </c>
      <c r="L73" s="169" t="str">
        <f>IF('Statement of Marks'!FF75="","",'Statement of Marks'!FF75)</f>
        <v/>
      </c>
      <c r="M73" s="170" t="str">
        <f>IF('Statement of Marks'!FG75="","",'Statement of Marks'!FG75)</f>
        <v/>
      </c>
      <c r="N73" s="171" t="str">
        <f>IF('Statement of Marks'!FH75="","",'Statement of Marks'!FH75)</f>
        <v/>
      </c>
      <c r="O73" s="172" t="str">
        <f>IF('Statement of Marks'!FB75="","",'Statement of Marks'!FB75)</f>
        <v xml:space="preserve">      </v>
      </c>
      <c r="P73" s="173" t="str">
        <f>IF('Statement of Marks'!FI75="","",'Statement of Marks'!FI75)</f>
        <v/>
      </c>
      <c r="BJ73" s="174" t="str">
        <f>'Statement of Marks'!E75</f>
        <v/>
      </c>
      <c r="BK73" s="175" t="str">
        <f t="shared" si="12"/>
        <v/>
      </c>
      <c r="BL73" s="175" t="str">
        <f t="shared" si="13"/>
        <v/>
      </c>
      <c r="BM73" s="175" t="str">
        <f t="shared" si="14"/>
        <v/>
      </c>
      <c r="BN73" s="175" t="str">
        <f t="shared" si="15"/>
        <v/>
      </c>
      <c r="BO73" s="175" t="str">
        <f t="shared" si="16"/>
        <v/>
      </c>
      <c r="BP73" s="175" t="str">
        <f t="shared" si="17"/>
        <v/>
      </c>
      <c r="BQ73" s="175" t="str">
        <f t="shared" si="18"/>
        <v/>
      </c>
      <c r="BR73" s="175" t="str">
        <f t="shared" si="19"/>
        <v/>
      </c>
      <c r="BS73" s="175" t="str">
        <f t="shared" si="20"/>
        <v/>
      </c>
      <c r="BT73" s="175" t="str">
        <f t="shared" si="21"/>
        <v/>
      </c>
      <c r="BU73" s="175" t="str">
        <f t="shared" si="22"/>
        <v/>
      </c>
      <c r="BV73" s="175" t="str">
        <f t="shared" si="23"/>
        <v/>
      </c>
      <c r="BW73" s="176"/>
    </row>
    <row r="74" spans="1:75">
      <c r="A74" s="162">
        <f>'Statement of Marks'!A76</f>
        <v>71</v>
      </c>
      <c r="B74" s="163" t="str">
        <f>IF('Statement of Marks'!B76="","",'Statement of Marks'!B76)</f>
        <v/>
      </c>
      <c r="C74" s="164" t="str">
        <f>IF('Statement of Marks'!C76="","",'Statement of Marks'!C76)</f>
        <v/>
      </c>
      <c r="D74" s="165" t="str">
        <f>IF('Statement of Marks'!D76="","",'Statement of Marks'!D76)</f>
        <v/>
      </c>
      <c r="E74" s="166" t="str">
        <f>IF('Statement of Marks'!E76="","",'Statement of Marks'!E76)</f>
        <v/>
      </c>
      <c r="F74" s="166" t="str">
        <f>IF('Statement of Marks'!F76="","",'Statement of Marks'!F76)</f>
        <v/>
      </c>
      <c r="G74" s="166" t="str">
        <f>IF('Statement of Marks'!G76="","",'Statement of Marks'!G76)</f>
        <v/>
      </c>
      <c r="H74" s="167" t="str">
        <f>IF('Statement of Marks'!H76="","",'Statement of Marks'!H76)</f>
        <v/>
      </c>
      <c r="I74" s="167" t="str">
        <f>IF('Statement of Marks'!I76="","",'Statement of Marks'!I76)</f>
        <v/>
      </c>
      <c r="J74" s="168" t="str">
        <f>IF('Statement of Marks'!FD76="","",'Statement of Marks'!FD76)</f>
        <v xml:space="preserve"> </v>
      </c>
      <c r="K74" s="485" t="str">
        <f>IF('Statement of Marks'!FE76="","",'Statement of Marks'!FE76)</f>
        <v/>
      </c>
      <c r="L74" s="169" t="str">
        <f>IF('Statement of Marks'!FF76="","",'Statement of Marks'!FF76)</f>
        <v/>
      </c>
      <c r="M74" s="170" t="str">
        <f>IF('Statement of Marks'!FG76="","",'Statement of Marks'!FG76)</f>
        <v/>
      </c>
      <c r="N74" s="171" t="str">
        <f>IF('Statement of Marks'!FH76="","",'Statement of Marks'!FH76)</f>
        <v/>
      </c>
      <c r="O74" s="172" t="str">
        <f>IF('Statement of Marks'!FB76="","",'Statement of Marks'!FB76)</f>
        <v xml:space="preserve">      </v>
      </c>
      <c r="P74" s="173" t="str">
        <f>IF('Statement of Marks'!FI76="","",'Statement of Marks'!FI76)</f>
        <v/>
      </c>
      <c r="BJ74" s="174" t="str">
        <f>'Statement of Marks'!E76</f>
        <v/>
      </c>
      <c r="BK74" s="175" t="str">
        <f t="shared" si="12"/>
        <v/>
      </c>
      <c r="BL74" s="175" t="str">
        <f t="shared" si="13"/>
        <v/>
      </c>
      <c r="BM74" s="175" t="str">
        <f t="shared" si="14"/>
        <v/>
      </c>
      <c r="BN74" s="175" t="str">
        <f t="shared" si="15"/>
        <v/>
      </c>
      <c r="BO74" s="175" t="str">
        <f t="shared" si="16"/>
        <v/>
      </c>
      <c r="BP74" s="175" t="str">
        <f t="shared" si="17"/>
        <v/>
      </c>
      <c r="BQ74" s="175" t="str">
        <f t="shared" si="18"/>
        <v/>
      </c>
      <c r="BR74" s="175" t="str">
        <f t="shared" si="19"/>
        <v/>
      </c>
      <c r="BS74" s="175" t="str">
        <f t="shared" si="20"/>
        <v/>
      </c>
      <c r="BT74" s="175" t="str">
        <f t="shared" si="21"/>
        <v/>
      </c>
      <c r="BU74" s="175" t="str">
        <f t="shared" si="22"/>
        <v/>
      </c>
      <c r="BV74" s="175" t="str">
        <f t="shared" si="23"/>
        <v/>
      </c>
      <c r="BW74" s="176"/>
    </row>
    <row r="75" spans="1:75">
      <c r="A75" s="162">
        <f>'Statement of Marks'!A77</f>
        <v>72</v>
      </c>
      <c r="B75" s="163" t="str">
        <f>IF('Statement of Marks'!B77="","",'Statement of Marks'!B77)</f>
        <v/>
      </c>
      <c r="C75" s="164" t="str">
        <f>IF('Statement of Marks'!C77="","",'Statement of Marks'!C77)</f>
        <v/>
      </c>
      <c r="D75" s="165" t="str">
        <f>IF('Statement of Marks'!D77="","",'Statement of Marks'!D77)</f>
        <v/>
      </c>
      <c r="E75" s="166" t="str">
        <f>IF('Statement of Marks'!E77="","",'Statement of Marks'!E77)</f>
        <v/>
      </c>
      <c r="F75" s="166" t="str">
        <f>IF('Statement of Marks'!F77="","",'Statement of Marks'!F77)</f>
        <v/>
      </c>
      <c r="G75" s="166" t="str">
        <f>IF('Statement of Marks'!G77="","",'Statement of Marks'!G77)</f>
        <v/>
      </c>
      <c r="H75" s="167" t="str">
        <f>IF('Statement of Marks'!H77="","",'Statement of Marks'!H77)</f>
        <v/>
      </c>
      <c r="I75" s="167" t="str">
        <f>IF('Statement of Marks'!I77="","",'Statement of Marks'!I77)</f>
        <v/>
      </c>
      <c r="J75" s="168" t="str">
        <f>IF('Statement of Marks'!FD77="","",'Statement of Marks'!FD77)</f>
        <v xml:space="preserve"> </v>
      </c>
      <c r="K75" s="485" t="str">
        <f>IF('Statement of Marks'!FE77="","",'Statement of Marks'!FE77)</f>
        <v/>
      </c>
      <c r="L75" s="169" t="str">
        <f>IF('Statement of Marks'!FF77="","",'Statement of Marks'!FF77)</f>
        <v/>
      </c>
      <c r="M75" s="170" t="str">
        <f>IF('Statement of Marks'!FG77="","",'Statement of Marks'!FG77)</f>
        <v/>
      </c>
      <c r="N75" s="171" t="str">
        <f>IF('Statement of Marks'!FH77="","",'Statement of Marks'!FH77)</f>
        <v/>
      </c>
      <c r="O75" s="172" t="str">
        <f>IF('Statement of Marks'!FB77="","",'Statement of Marks'!FB77)</f>
        <v xml:space="preserve">      </v>
      </c>
      <c r="P75" s="173" t="str">
        <f>IF('Statement of Marks'!FI77="","",'Statement of Marks'!FI77)</f>
        <v/>
      </c>
      <c r="BJ75" s="174" t="str">
        <f>'Statement of Marks'!E77</f>
        <v/>
      </c>
      <c r="BK75" s="175" t="str">
        <f t="shared" si="12"/>
        <v/>
      </c>
      <c r="BL75" s="175" t="str">
        <f t="shared" si="13"/>
        <v/>
      </c>
      <c r="BM75" s="175" t="str">
        <f t="shared" si="14"/>
        <v/>
      </c>
      <c r="BN75" s="175" t="str">
        <f t="shared" si="15"/>
        <v/>
      </c>
      <c r="BO75" s="175" t="str">
        <f t="shared" si="16"/>
        <v/>
      </c>
      <c r="BP75" s="175" t="str">
        <f t="shared" si="17"/>
        <v/>
      </c>
      <c r="BQ75" s="175" t="str">
        <f t="shared" si="18"/>
        <v/>
      </c>
      <c r="BR75" s="175" t="str">
        <f t="shared" si="19"/>
        <v/>
      </c>
      <c r="BS75" s="175" t="str">
        <f t="shared" si="20"/>
        <v/>
      </c>
      <c r="BT75" s="175" t="str">
        <f t="shared" si="21"/>
        <v/>
      </c>
      <c r="BU75" s="175" t="str">
        <f t="shared" si="22"/>
        <v/>
      </c>
      <c r="BV75" s="175" t="str">
        <f t="shared" si="23"/>
        <v/>
      </c>
      <c r="BW75" s="176"/>
    </row>
    <row r="76" spans="1:75">
      <c r="A76" s="162">
        <f>'Statement of Marks'!A78</f>
        <v>73</v>
      </c>
      <c r="B76" s="163" t="str">
        <f>IF('Statement of Marks'!B78="","",'Statement of Marks'!B78)</f>
        <v/>
      </c>
      <c r="C76" s="164" t="str">
        <f>IF('Statement of Marks'!C78="","",'Statement of Marks'!C78)</f>
        <v/>
      </c>
      <c r="D76" s="165" t="str">
        <f>IF('Statement of Marks'!D78="","",'Statement of Marks'!D78)</f>
        <v/>
      </c>
      <c r="E76" s="166" t="str">
        <f>IF('Statement of Marks'!E78="","",'Statement of Marks'!E78)</f>
        <v/>
      </c>
      <c r="F76" s="166" t="str">
        <f>IF('Statement of Marks'!F78="","",'Statement of Marks'!F78)</f>
        <v/>
      </c>
      <c r="G76" s="166" t="str">
        <f>IF('Statement of Marks'!G78="","",'Statement of Marks'!G78)</f>
        <v/>
      </c>
      <c r="H76" s="167" t="str">
        <f>IF('Statement of Marks'!H78="","",'Statement of Marks'!H78)</f>
        <v/>
      </c>
      <c r="I76" s="167" t="str">
        <f>IF('Statement of Marks'!I78="","",'Statement of Marks'!I78)</f>
        <v/>
      </c>
      <c r="J76" s="168" t="str">
        <f>IF('Statement of Marks'!FD78="","",'Statement of Marks'!FD78)</f>
        <v xml:space="preserve"> </v>
      </c>
      <c r="K76" s="485" t="str">
        <f>IF('Statement of Marks'!FE78="","",'Statement of Marks'!FE78)</f>
        <v/>
      </c>
      <c r="L76" s="169" t="str">
        <f>IF('Statement of Marks'!FF78="","",'Statement of Marks'!FF78)</f>
        <v/>
      </c>
      <c r="M76" s="170" t="str">
        <f>IF('Statement of Marks'!FG78="","",'Statement of Marks'!FG78)</f>
        <v/>
      </c>
      <c r="N76" s="171" t="str">
        <f>IF('Statement of Marks'!FH78="","",'Statement of Marks'!FH78)</f>
        <v/>
      </c>
      <c r="O76" s="172" t="str">
        <f>IF('Statement of Marks'!FB78="","",'Statement of Marks'!FB78)</f>
        <v xml:space="preserve">      </v>
      </c>
      <c r="P76" s="173" t="str">
        <f>IF('Statement of Marks'!FI78="","",'Statement of Marks'!FI78)</f>
        <v/>
      </c>
      <c r="BJ76" s="174" t="str">
        <f>'Statement of Marks'!E78</f>
        <v/>
      </c>
      <c r="BK76" s="175" t="str">
        <f t="shared" si="12"/>
        <v/>
      </c>
      <c r="BL76" s="175" t="str">
        <f t="shared" si="13"/>
        <v/>
      </c>
      <c r="BM76" s="175" t="str">
        <f t="shared" si="14"/>
        <v/>
      </c>
      <c r="BN76" s="175" t="str">
        <f t="shared" si="15"/>
        <v/>
      </c>
      <c r="BO76" s="175" t="str">
        <f t="shared" si="16"/>
        <v/>
      </c>
      <c r="BP76" s="175" t="str">
        <f t="shared" si="17"/>
        <v/>
      </c>
      <c r="BQ76" s="175" t="str">
        <f t="shared" si="18"/>
        <v/>
      </c>
      <c r="BR76" s="175" t="str">
        <f t="shared" si="19"/>
        <v/>
      </c>
      <c r="BS76" s="175" t="str">
        <f t="shared" si="20"/>
        <v/>
      </c>
      <c r="BT76" s="175" t="str">
        <f t="shared" si="21"/>
        <v/>
      </c>
      <c r="BU76" s="175" t="str">
        <f t="shared" si="22"/>
        <v/>
      </c>
      <c r="BV76" s="175" t="str">
        <f t="shared" si="23"/>
        <v/>
      </c>
      <c r="BW76" s="176"/>
    </row>
    <row r="77" spans="1:75">
      <c r="A77" s="162">
        <f>'Statement of Marks'!A79</f>
        <v>74</v>
      </c>
      <c r="B77" s="163" t="str">
        <f>IF('Statement of Marks'!B79="","",'Statement of Marks'!B79)</f>
        <v/>
      </c>
      <c r="C77" s="164" t="str">
        <f>IF('Statement of Marks'!C79="","",'Statement of Marks'!C79)</f>
        <v/>
      </c>
      <c r="D77" s="165" t="str">
        <f>IF('Statement of Marks'!D79="","",'Statement of Marks'!D79)</f>
        <v/>
      </c>
      <c r="E77" s="166" t="str">
        <f>IF('Statement of Marks'!E79="","",'Statement of Marks'!E79)</f>
        <v/>
      </c>
      <c r="F77" s="166" t="str">
        <f>IF('Statement of Marks'!F79="","",'Statement of Marks'!F79)</f>
        <v/>
      </c>
      <c r="G77" s="166" t="str">
        <f>IF('Statement of Marks'!G79="","",'Statement of Marks'!G79)</f>
        <v/>
      </c>
      <c r="H77" s="167" t="str">
        <f>IF('Statement of Marks'!H79="","",'Statement of Marks'!H79)</f>
        <v/>
      </c>
      <c r="I77" s="167" t="str">
        <f>IF('Statement of Marks'!I79="","",'Statement of Marks'!I79)</f>
        <v/>
      </c>
      <c r="J77" s="168" t="str">
        <f>IF('Statement of Marks'!FD79="","",'Statement of Marks'!FD79)</f>
        <v xml:space="preserve"> </v>
      </c>
      <c r="K77" s="485" t="str">
        <f>IF('Statement of Marks'!FE79="","",'Statement of Marks'!FE79)</f>
        <v/>
      </c>
      <c r="L77" s="169" t="str">
        <f>IF('Statement of Marks'!FF79="","",'Statement of Marks'!FF79)</f>
        <v/>
      </c>
      <c r="M77" s="170" t="str">
        <f>IF('Statement of Marks'!FG79="","",'Statement of Marks'!FG79)</f>
        <v/>
      </c>
      <c r="N77" s="171" t="str">
        <f>IF('Statement of Marks'!FH79="","",'Statement of Marks'!FH79)</f>
        <v/>
      </c>
      <c r="O77" s="172" t="str">
        <f>IF('Statement of Marks'!FB79="","",'Statement of Marks'!FB79)</f>
        <v xml:space="preserve">      </v>
      </c>
      <c r="P77" s="173" t="str">
        <f>IF('Statement of Marks'!FI79="","",'Statement of Marks'!FI79)</f>
        <v/>
      </c>
      <c r="BJ77" s="174" t="str">
        <f>'Statement of Marks'!E79</f>
        <v/>
      </c>
      <c r="BK77" s="175" t="str">
        <f t="shared" si="12"/>
        <v/>
      </c>
      <c r="BL77" s="175" t="str">
        <f t="shared" si="13"/>
        <v/>
      </c>
      <c r="BM77" s="175" t="str">
        <f t="shared" si="14"/>
        <v/>
      </c>
      <c r="BN77" s="175" t="str">
        <f t="shared" si="15"/>
        <v/>
      </c>
      <c r="BO77" s="175" t="str">
        <f t="shared" si="16"/>
        <v/>
      </c>
      <c r="BP77" s="175" t="str">
        <f t="shared" si="17"/>
        <v/>
      </c>
      <c r="BQ77" s="175" t="str">
        <f t="shared" si="18"/>
        <v/>
      </c>
      <c r="BR77" s="175" t="str">
        <f t="shared" si="19"/>
        <v/>
      </c>
      <c r="BS77" s="175" t="str">
        <f t="shared" si="20"/>
        <v/>
      </c>
      <c r="BT77" s="175" t="str">
        <f t="shared" si="21"/>
        <v/>
      </c>
      <c r="BU77" s="175" t="str">
        <f t="shared" si="22"/>
        <v/>
      </c>
      <c r="BV77" s="175" t="str">
        <f t="shared" si="23"/>
        <v/>
      </c>
      <c r="BW77" s="176"/>
    </row>
    <row r="78" spans="1:75">
      <c r="A78" s="162">
        <f>'Statement of Marks'!A80</f>
        <v>75</v>
      </c>
      <c r="B78" s="163" t="str">
        <f>IF('Statement of Marks'!B80="","",'Statement of Marks'!B80)</f>
        <v/>
      </c>
      <c r="C78" s="164" t="str">
        <f>IF('Statement of Marks'!C80="","",'Statement of Marks'!C80)</f>
        <v/>
      </c>
      <c r="D78" s="165" t="str">
        <f>IF('Statement of Marks'!D80="","",'Statement of Marks'!D80)</f>
        <v/>
      </c>
      <c r="E78" s="166" t="str">
        <f>IF('Statement of Marks'!E80="","",'Statement of Marks'!E80)</f>
        <v/>
      </c>
      <c r="F78" s="166" t="str">
        <f>IF('Statement of Marks'!F80="","",'Statement of Marks'!F80)</f>
        <v/>
      </c>
      <c r="G78" s="166" t="str">
        <f>IF('Statement of Marks'!G80="","",'Statement of Marks'!G80)</f>
        <v/>
      </c>
      <c r="H78" s="167" t="str">
        <f>IF('Statement of Marks'!H80="","",'Statement of Marks'!H80)</f>
        <v/>
      </c>
      <c r="I78" s="167" t="str">
        <f>IF('Statement of Marks'!I80="","",'Statement of Marks'!I80)</f>
        <v/>
      </c>
      <c r="J78" s="168" t="str">
        <f>IF('Statement of Marks'!FD80="","",'Statement of Marks'!FD80)</f>
        <v xml:space="preserve"> </v>
      </c>
      <c r="K78" s="485" t="str">
        <f>IF('Statement of Marks'!FE80="","",'Statement of Marks'!FE80)</f>
        <v/>
      </c>
      <c r="L78" s="169" t="str">
        <f>IF('Statement of Marks'!FF80="","",'Statement of Marks'!FF80)</f>
        <v/>
      </c>
      <c r="M78" s="170" t="str">
        <f>IF('Statement of Marks'!FG80="","",'Statement of Marks'!FG80)</f>
        <v/>
      </c>
      <c r="N78" s="171" t="str">
        <f>IF('Statement of Marks'!FH80="","",'Statement of Marks'!FH80)</f>
        <v/>
      </c>
      <c r="O78" s="172" t="str">
        <f>IF('Statement of Marks'!FB80="","",'Statement of Marks'!FB80)</f>
        <v xml:space="preserve">      </v>
      </c>
      <c r="P78" s="173" t="str">
        <f>IF('Statement of Marks'!FI80="","",'Statement of Marks'!FI80)</f>
        <v/>
      </c>
      <c r="BJ78" s="174" t="str">
        <f>'Statement of Marks'!E80</f>
        <v/>
      </c>
      <c r="BK78" s="175" t="str">
        <f t="shared" si="12"/>
        <v/>
      </c>
      <c r="BL78" s="175" t="str">
        <f t="shared" si="13"/>
        <v/>
      </c>
      <c r="BM78" s="175" t="str">
        <f t="shared" si="14"/>
        <v/>
      </c>
      <c r="BN78" s="175" t="str">
        <f t="shared" si="15"/>
        <v/>
      </c>
      <c r="BO78" s="175" t="str">
        <f t="shared" si="16"/>
        <v/>
      </c>
      <c r="BP78" s="175" t="str">
        <f t="shared" si="17"/>
        <v/>
      </c>
      <c r="BQ78" s="175" t="str">
        <f t="shared" si="18"/>
        <v/>
      </c>
      <c r="BR78" s="175" t="str">
        <f t="shared" si="19"/>
        <v/>
      </c>
      <c r="BS78" s="175" t="str">
        <f t="shared" si="20"/>
        <v/>
      </c>
      <c r="BT78" s="175" t="str">
        <f t="shared" si="21"/>
        <v/>
      </c>
      <c r="BU78" s="175" t="str">
        <f t="shared" si="22"/>
        <v/>
      </c>
      <c r="BV78" s="175" t="str">
        <f t="shared" si="23"/>
        <v/>
      </c>
      <c r="BW78" s="176"/>
    </row>
    <row r="79" spans="1:75">
      <c r="A79" s="162">
        <f>'Statement of Marks'!A81</f>
        <v>76</v>
      </c>
      <c r="B79" s="163" t="str">
        <f>IF('Statement of Marks'!B81="","",'Statement of Marks'!B81)</f>
        <v/>
      </c>
      <c r="C79" s="164" t="str">
        <f>IF('Statement of Marks'!C81="","",'Statement of Marks'!C81)</f>
        <v/>
      </c>
      <c r="D79" s="165" t="str">
        <f>IF('Statement of Marks'!D81="","",'Statement of Marks'!D81)</f>
        <v/>
      </c>
      <c r="E79" s="166" t="str">
        <f>IF('Statement of Marks'!E81="","",'Statement of Marks'!E81)</f>
        <v/>
      </c>
      <c r="F79" s="166" t="str">
        <f>IF('Statement of Marks'!F81="","",'Statement of Marks'!F81)</f>
        <v/>
      </c>
      <c r="G79" s="166" t="str">
        <f>IF('Statement of Marks'!G81="","",'Statement of Marks'!G81)</f>
        <v/>
      </c>
      <c r="H79" s="167" t="str">
        <f>IF('Statement of Marks'!H81="","",'Statement of Marks'!H81)</f>
        <v/>
      </c>
      <c r="I79" s="167" t="str">
        <f>IF('Statement of Marks'!I81="","",'Statement of Marks'!I81)</f>
        <v/>
      </c>
      <c r="J79" s="168" t="str">
        <f>IF('Statement of Marks'!FD81="","",'Statement of Marks'!FD81)</f>
        <v xml:space="preserve"> </v>
      </c>
      <c r="K79" s="485" t="str">
        <f>IF('Statement of Marks'!FE81="","",'Statement of Marks'!FE81)</f>
        <v/>
      </c>
      <c r="L79" s="169" t="str">
        <f>IF('Statement of Marks'!FF81="","",'Statement of Marks'!FF81)</f>
        <v/>
      </c>
      <c r="M79" s="170" t="str">
        <f>IF('Statement of Marks'!FG81="","",'Statement of Marks'!FG81)</f>
        <v/>
      </c>
      <c r="N79" s="171" t="str">
        <f>IF('Statement of Marks'!FH81="","",'Statement of Marks'!FH81)</f>
        <v/>
      </c>
      <c r="O79" s="172" t="str">
        <f>IF('Statement of Marks'!FB81="","",'Statement of Marks'!FB81)</f>
        <v xml:space="preserve">      </v>
      </c>
      <c r="P79" s="173" t="str">
        <f>IF('Statement of Marks'!FI81="","",'Statement of Marks'!FI81)</f>
        <v/>
      </c>
      <c r="BJ79" s="174" t="str">
        <f>'Statement of Marks'!E81</f>
        <v/>
      </c>
      <c r="BK79" s="175" t="str">
        <f t="shared" si="12"/>
        <v/>
      </c>
      <c r="BL79" s="175" t="str">
        <f t="shared" si="13"/>
        <v/>
      </c>
      <c r="BM79" s="175" t="str">
        <f t="shared" si="14"/>
        <v/>
      </c>
      <c r="BN79" s="175" t="str">
        <f t="shared" si="15"/>
        <v/>
      </c>
      <c r="BO79" s="175" t="str">
        <f t="shared" si="16"/>
        <v/>
      </c>
      <c r="BP79" s="175" t="str">
        <f t="shared" si="17"/>
        <v/>
      </c>
      <c r="BQ79" s="175" t="str">
        <f t="shared" si="18"/>
        <v/>
      </c>
      <c r="BR79" s="175" t="str">
        <f t="shared" si="19"/>
        <v/>
      </c>
      <c r="BS79" s="175" t="str">
        <f t="shared" si="20"/>
        <v/>
      </c>
      <c r="BT79" s="175" t="str">
        <f t="shared" si="21"/>
        <v/>
      </c>
      <c r="BU79" s="175" t="str">
        <f t="shared" si="22"/>
        <v/>
      </c>
      <c r="BV79" s="175" t="str">
        <f t="shared" si="23"/>
        <v/>
      </c>
      <c r="BW79" s="176"/>
    </row>
    <row r="80" spans="1:75">
      <c r="A80" s="162">
        <f>'Statement of Marks'!A82</f>
        <v>77</v>
      </c>
      <c r="B80" s="163" t="str">
        <f>IF('Statement of Marks'!B82="","",'Statement of Marks'!B82)</f>
        <v/>
      </c>
      <c r="C80" s="164" t="str">
        <f>IF('Statement of Marks'!C82="","",'Statement of Marks'!C82)</f>
        <v/>
      </c>
      <c r="D80" s="165" t="str">
        <f>IF('Statement of Marks'!D82="","",'Statement of Marks'!D82)</f>
        <v/>
      </c>
      <c r="E80" s="166" t="str">
        <f>IF('Statement of Marks'!E82="","",'Statement of Marks'!E82)</f>
        <v/>
      </c>
      <c r="F80" s="166" t="str">
        <f>IF('Statement of Marks'!F82="","",'Statement of Marks'!F82)</f>
        <v/>
      </c>
      <c r="G80" s="166" t="str">
        <f>IF('Statement of Marks'!G82="","",'Statement of Marks'!G82)</f>
        <v/>
      </c>
      <c r="H80" s="167" t="str">
        <f>IF('Statement of Marks'!H82="","",'Statement of Marks'!H82)</f>
        <v/>
      </c>
      <c r="I80" s="167" t="str">
        <f>IF('Statement of Marks'!I82="","",'Statement of Marks'!I82)</f>
        <v/>
      </c>
      <c r="J80" s="168" t="str">
        <f>IF('Statement of Marks'!FD82="","",'Statement of Marks'!FD82)</f>
        <v xml:space="preserve"> </v>
      </c>
      <c r="K80" s="485" t="str">
        <f>IF('Statement of Marks'!FE82="","",'Statement of Marks'!FE82)</f>
        <v/>
      </c>
      <c r="L80" s="169" t="str">
        <f>IF('Statement of Marks'!FF82="","",'Statement of Marks'!FF82)</f>
        <v/>
      </c>
      <c r="M80" s="170" t="str">
        <f>IF('Statement of Marks'!FG82="","",'Statement of Marks'!FG82)</f>
        <v/>
      </c>
      <c r="N80" s="171" t="str">
        <f>IF('Statement of Marks'!FH82="","",'Statement of Marks'!FH82)</f>
        <v/>
      </c>
      <c r="O80" s="172" t="str">
        <f>IF('Statement of Marks'!FB82="","",'Statement of Marks'!FB82)</f>
        <v xml:space="preserve">      </v>
      </c>
      <c r="P80" s="173" t="str">
        <f>IF('Statement of Marks'!FI82="","",'Statement of Marks'!FI82)</f>
        <v/>
      </c>
      <c r="BJ80" s="174" t="str">
        <f>'Statement of Marks'!E82</f>
        <v/>
      </c>
      <c r="BK80" s="175" t="str">
        <f t="shared" si="12"/>
        <v/>
      </c>
      <c r="BL80" s="175" t="str">
        <f t="shared" si="13"/>
        <v/>
      </c>
      <c r="BM80" s="175" t="str">
        <f t="shared" si="14"/>
        <v/>
      </c>
      <c r="BN80" s="175" t="str">
        <f t="shared" si="15"/>
        <v/>
      </c>
      <c r="BO80" s="175" t="str">
        <f t="shared" si="16"/>
        <v/>
      </c>
      <c r="BP80" s="175" t="str">
        <f t="shared" si="17"/>
        <v/>
      </c>
      <c r="BQ80" s="175" t="str">
        <f t="shared" si="18"/>
        <v/>
      </c>
      <c r="BR80" s="175" t="str">
        <f t="shared" si="19"/>
        <v/>
      </c>
      <c r="BS80" s="175" t="str">
        <f t="shared" si="20"/>
        <v/>
      </c>
      <c r="BT80" s="175" t="str">
        <f t="shared" si="21"/>
        <v/>
      </c>
      <c r="BU80" s="175" t="str">
        <f t="shared" si="22"/>
        <v/>
      </c>
      <c r="BV80" s="175" t="str">
        <f t="shared" si="23"/>
        <v/>
      </c>
      <c r="BW80" s="176"/>
    </row>
    <row r="81" spans="1:75">
      <c r="A81" s="162">
        <f>'Statement of Marks'!A83</f>
        <v>78</v>
      </c>
      <c r="B81" s="163" t="str">
        <f>IF('Statement of Marks'!B83="","",'Statement of Marks'!B83)</f>
        <v/>
      </c>
      <c r="C81" s="164" t="str">
        <f>IF('Statement of Marks'!C83="","",'Statement of Marks'!C83)</f>
        <v/>
      </c>
      <c r="D81" s="165" t="str">
        <f>IF('Statement of Marks'!D83="","",'Statement of Marks'!D83)</f>
        <v/>
      </c>
      <c r="E81" s="166" t="str">
        <f>IF('Statement of Marks'!E83="","",'Statement of Marks'!E83)</f>
        <v/>
      </c>
      <c r="F81" s="166" t="str">
        <f>IF('Statement of Marks'!F83="","",'Statement of Marks'!F83)</f>
        <v/>
      </c>
      <c r="G81" s="166" t="str">
        <f>IF('Statement of Marks'!G83="","",'Statement of Marks'!G83)</f>
        <v/>
      </c>
      <c r="H81" s="167" t="str">
        <f>IF('Statement of Marks'!H83="","",'Statement of Marks'!H83)</f>
        <v/>
      </c>
      <c r="I81" s="167" t="str">
        <f>IF('Statement of Marks'!I83="","",'Statement of Marks'!I83)</f>
        <v/>
      </c>
      <c r="J81" s="168" t="str">
        <f>IF('Statement of Marks'!FD83="","",'Statement of Marks'!FD83)</f>
        <v xml:space="preserve"> </v>
      </c>
      <c r="K81" s="485" t="str">
        <f>IF('Statement of Marks'!FE83="","",'Statement of Marks'!FE83)</f>
        <v/>
      </c>
      <c r="L81" s="169" t="str">
        <f>IF('Statement of Marks'!FF83="","",'Statement of Marks'!FF83)</f>
        <v/>
      </c>
      <c r="M81" s="170" t="str">
        <f>IF('Statement of Marks'!FG83="","",'Statement of Marks'!FG83)</f>
        <v/>
      </c>
      <c r="N81" s="171" t="str">
        <f>IF('Statement of Marks'!FH83="","",'Statement of Marks'!FH83)</f>
        <v/>
      </c>
      <c r="O81" s="172" t="str">
        <f>IF('Statement of Marks'!FB83="","",'Statement of Marks'!FB83)</f>
        <v xml:space="preserve">      </v>
      </c>
      <c r="P81" s="173" t="str">
        <f>IF('Statement of Marks'!FI83="","",'Statement of Marks'!FI83)</f>
        <v/>
      </c>
      <c r="BJ81" s="174" t="str">
        <f>'Statement of Marks'!E83</f>
        <v/>
      </c>
      <c r="BK81" s="175" t="str">
        <f t="shared" si="12"/>
        <v/>
      </c>
      <c r="BL81" s="175" t="str">
        <f t="shared" si="13"/>
        <v/>
      </c>
      <c r="BM81" s="175" t="str">
        <f t="shared" si="14"/>
        <v/>
      </c>
      <c r="BN81" s="175" t="str">
        <f t="shared" si="15"/>
        <v/>
      </c>
      <c r="BO81" s="175" t="str">
        <f t="shared" si="16"/>
        <v/>
      </c>
      <c r="BP81" s="175" t="str">
        <f t="shared" si="17"/>
        <v/>
      </c>
      <c r="BQ81" s="175" t="str">
        <f t="shared" si="18"/>
        <v/>
      </c>
      <c r="BR81" s="175" t="str">
        <f t="shared" si="19"/>
        <v/>
      </c>
      <c r="BS81" s="175" t="str">
        <f t="shared" si="20"/>
        <v/>
      </c>
      <c r="BT81" s="175" t="str">
        <f t="shared" si="21"/>
        <v/>
      </c>
      <c r="BU81" s="175" t="str">
        <f t="shared" si="22"/>
        <v/>
      </c>
      <c r="BV81" s="175" t="str">
        <f t="shared" si="23"/>
        <v/>
      </c>
      <c r="BW81" s="176"/>
    </row>
    <row r="82" spans="1:75">
      <c r="A82" s="162">
        <f>'Statement of Marks'!A84</f>
        <v>79</v>
      </c>
      <c r="B82" s="163" t="str">
        <f>IF('Statement of Marks'!B84="","",'Statement of Marks'!B84)</f>
        <v/>
      </c>
      <c r="C82" s="164" t="str">
        <f>IF('Statement of Marks'!C84="","",'Statement of Marks'!C84)</f>
        <v/>
      </c>
      <c r="D82" s="165" t="str">
        <f>IF('Statement of Marks'!D84="","",'Statement of Marks'!D84)</f>
        <v/>
      </c>
      <c r="E82" s="166" t="str">
        <f>IF('Statement of Marks'!E84="","",'Statement of Marks'!E84)</f>
        <v/>
      </c>
      <c r="F82" s="166" t="str">
        <f>IF('Statement of Marks'!F84="","",'Statement of Marks'!F84)</f>
        <v/>
      </c>
      <c r="G82" s="166" t="str">
        <f>IF('Statement of Marks'!G84="","",'Statement of Marks'!G84)</f>
        <v/>
      </c>
      <c r="H82" s="167" t="str">
        <f>IF('Statement of Marks'!H84="","",'Statement of Marks'!H84)</f>
        <v/>
      </c>
      <c r="I82" s="167" t="str">
        <f>IF('Statement of Marks'!I84="","",'Statement of Marks'!I84)</f>
        <v/>
      </c>
      <c r="J82" s="168" t="str">
        <f>IF('Statement of Marks'!FD84="","",'Statement of Marks'!FD84)</f>
        <v xml:space="preserve"> </v>
      </c>
      <c r="K82" s="485" t="str">
        <f>IF('Statement of Marks'!FE84="","",'Statement of Marks'!FE84)</f>
        <v/>
      </c>
      <c r="L82" s="169" t="str">
        <f>IF('Statement of Marks'!FF84="","",'Statement of Marks'!FF84)</f>
        <v/>
      </c>
      <c r="M82" s="170" t="str">
        <f>IF('Statement of Marks'!FG84="","",'Statement of Marks'!FG84)</f>
        <v/>
      </c>
      <c r="N82" s="171" t="str">
        <f>IF('Statement of Marks'!FH84="","",'Statement of Marks'!FH84)</f>
        <v/>
      </c>
      <c r="O82" s="172" t="str">
        <f>IF('Statement of Marks'!FB84="","",'Statement of Marks'!FB84)</f>
        <v xml:space="preserve">      </v>
      </c>
      <c r="P82" s="173" t="str">
        <f>IF('Statement of Marks'!FI84="","",'Statement of Marks'!FI84)</f>
        <v/>
      </c>
      <c r="BJ82" s="174" t="str">
        <f>'Statement of Marks'!E84</f>
        <v/>
      </c>
      <c r="BK82" s="175" t="str">
        <f t="shared" si="12"/>
        <v/>
      </c>
      <c r="BL82" s="175" t="str">
        <f t="shared" si="13"/>
        <v/>
      </c>
      <c r="BM82" s="175" t="str">
        <f t="shared" si="14"/>
        <v/>
      </c>
      <c r="BN82" s="175" t="str">
        <f t="shared" si="15"/>
        <v/>
      </c>
      <c r="BO82" s="175" t="str">
        <f t="shared" si="16"/>
        <v/>
      </c>
      <c r="BP82" s="175" t="str">
        <f t="shared" si="17"/>
        <v/>
      </c>
      <c r="BQ82" s="175" t="str">
        <f t="shared" si="18"/>
        <v/>
      </c>
      <c r="BR82" s="175" t="str">
        <f t="shared" si="19"/>
        <v/>
      </c>
      <c r="BS82" s="175" t="str">
        <f t="shared" si="20"/>
        <v/>
      </c>
      <c r="BT82" s="175" t="str">
        <f t="shared" si="21"/>
        <v/>
      </c>
      <c r="BU82" s="175" t="str">
        <f t="shared" si="22"/>
        <v/>
      </c>
      <c r="BV82" s="175" t="str">
        <f t="shared" si="23"/>
        <v/>
      </c>
      <c r="BW82" s="176"/>
    </row>
    <row r="83" spans="1:75">
      <c r="A83" s="162">
        <f>'Statement of Marks'!A85</f>
        <v>80</v>
      </c>
      <c r="B83" s="163" t="str">
        <f>IF('Statement of Marks'!B85="","",'Statement of Marks'!B85)</f>
        <v/>
      </c>
      <c r="C83" s="164" t="str">
        <f>IF('Statement of Marks'!C85="","",'Statement of Marks'!C85)</f>
        <v/>
      </c>
      <c r="D83" s="165" t="str">
        <f>IF('Statement of Marks'!D85="","",'Statement of Marks'!D85)</f>
        <v/>
      </c>
      <c r="E83" s="166" t="str">
        <f>IF('Statement of Marks'!E85="","",'Statement of Marks'!E85)</f>
        <v/>
      </c>
      <c r="F83" s="166" t="str">
        <f>IF('Statement of Marks'!F85="","",'Statement of Marks'!F85)</f>
        <v/>
      </c>
      <c r="G83" s="166" t="str">
        <f>IF('Statement of Marks'!G85="","",'Statement of Marks'!G85)</f>
        <v/>
      </c>
      <c r="H83" s="167" t="str">
        <f>IF('Statement of Marks'!H85="","",'Statement of Marks'!H85)</f>
        <v/>
      </c>
      <c r="I83" s="167" t="str">
        <f>IF('Statement of Marks'!I85="","",'Statement of Marks'!I85)</f>
        <v/>
      </c>
      <c r="J83" s="168" t="str">
        <f>IF('Statement of Marks'!FD85="","",'Statement of Marks'!FD85)</f>
        <v xml:space="preserve"> </v>
      </c>
      <c r="K83" s="485" t="str">
        <f>IF('Statement of Marks'!FE85="","",'Statement of Marks'!FE85)</f>
        <v/>
      </c>
      <c r="L83" s="169" t="str">
        <f>IF('Statement of Marks'!FF85="","",'Statement of Marks'!FF85)</f>
        <v/>
      </c>
      <c r="M83" s="170" t="str">
        <f>IF('Statement of Marks'!FG85="","",'Statement of Marks'!FG85)</f>
        <v/>
      </c>
      <c r="N83" s="171" t="str">
        <f>IF('Statement of Marks'!FH85="","",'Statement of Marks'!FH85)</f>
        <v/>
      </c>
      <c r="O83" s="172" t="str">
        <f>IF('Statement of Marks'!FB85="","",'Statement of Marks'!FB85)</f>
        <v xml:space="preserve">      </v>
      </c>
      <c r="P83" s="173" t="str">
        <f>IF('Statement of Marks'!FI85="","",'Statement of Marks'!FI85)</f>
        <v/>
      </c>
      <c r="BJ83" s="174" t="str">
        <f>'Statement of Marks'!E85</f>
        <v/>
      </c>
      <c r="BK83" s="175" t="str">
        <f t="shared" si="12"/>
        <v/>
      </c>
      <c r="BL83" s="175" t="str">
        <f t="shared" si="13"/>
        <v/>
      </c>
      <c r="BM83" s="175" t="str">
        <f t="shared" si="14"/>
        <v/>
      </c>
      <c r="BN83" s="175" t="str">
        <f t="shared" si="15"/>
        <v/>
      </c>
      <c r="BO83" s="175" t="str">
        <f t="shared" si="16"/>
        <v/>
      </c>
      <c r="BP83" s="175" t="str">
        <f t="shared" si="17"/>
        <v/>
      </c>
      <c r="BQ83" s="175" t="str">
        <f t="shared" si="18"/>
        <v/>
      </c>
      <c r="BR83" s="175" t="str">
        <f t="shared" si="19"/>
        <v/>
      </c>
      <c r="BS83" s="175" t="str">
        <f t="shared" si="20"/>
        <v/>
      </c>
      <c r="BT83" s="175" t="str">
        <f t="shared" si="21"/>
        <v/>
      </c>
      <c r="BU83" s="175" t="str">
        <f t="shared" si="22"/>
        <v/>
      </c>
      <c r="BV83" s="175" t="str">
        <f t="shared" si="23"/>
        <v/>
      </c>
      <c r="BW83" s="176"/>
    </row>
    <row r="84" spans="1:75">
      <c r="A84" s="162">
        <f>'Statement of Marks'!A86</f>
        <v>81</v>
      </c>
      <c r="B84" s="163" t="str">
        <f>IF('Statement of Marks'!B86="","",'Statement of Marks'!B86)</f>
        <v/>
      </c>
      <c r="C84" s="164" t="str">
        <f>IF('Statement of Marks'!C86="","",'Statement of Marks'!C86)</f>
        <v/>
      </c>
      <c r="D84" s="165" t="str">
        <f>IF('Statement of Marks'!D86="","",'Statement of Marks'!D86)</f>
        <v/>
      </c>
      <c r="E84" s="166" t="str">
        <f>IF('Statement of Marks'!E86="","",'Statement of Marks'!E86)</f>
        <v/>
      </c>
      <c r="F84" s="166" t="str">
        <f>IF('Statement of Marks'!F86="","",'Statement of Marks'!F86)</f>
        <v/>
      </c>
      <c r="G84" s="166" t="str">
        <f>IF('Statement of Marks'!G86="","",'Statement of Marks'!G86)</f>
        <v/>
      </c>
      <c r="H84" s="167" t="str">
        <f>IF('Statement of Marks'!H86="","",'Statement of Marks'!H86)</f>
        <v/>
      </c>
      <c r="I84" s="167" t="str">
        <f>IF('Statement of Marks'!I86="","",'Statement of Marks'!I86)</f>
        <v/>
      </c>
      <c r="J84" s="168" t="str">
        <f>IF('Statement of Marks'!FD86="","",'Statement of Marks'!FD86)</f>
        <v xml:space="preserve"> </v>
      </c>
      <c r="K84" s="485" t="str">
        <f>IF('Statement of Marks'!FE86="","",'Statement of Marks'!FE86)</f>
        <v/>
      </c>
      <c r="L84" s="169" t="str">
        <f>IF('Statement of Marks'!FF86="","",'Statement of Marks'!FF86)</f>
        <v/>
      </c>
      <c r="M84" s="170" t="str">
        <f>IF('Statement of Marks'!FG86="","",'Statement of Marks'!FG86)</f>
        <v/>
      </c>
      <c r="N84" s="171" t="str">
        <f>IF('Statement of Marks'!FH86="","",'Statement of Marks'!FH86)</f>
        <v/>
      </c>
      <c r="O84" s="172" t="str">
        <f>IF('Statement of Marks'!FB86="","",'Statement of Marks'!FB86)</f>
        <v xml:space="preserve">      </v>
      </c>
      <c r="P84" s="173" t="str">
        <f>IF('Statement of Marks'!FI86="","",'Statement of Marks'!FI86)</f>
        <v/>
      </c>
      <c r="BJ84" s="174" t="str">
        <f>'Statement of Marks'!E86</f>
        <v/>
      </c>
      <c r="BK84" s="175" t="str">
        <f t="shared" si="12"/>
        <v/>
      </c>
      <c r="BL84" s="175" t="str">
        <f t="shared" si="13"/>
        <v/>
      </c>
      <c r="BM84" s="175" t="str">
        <f t="shared" si="14"/>
        <v/>
      </c>
      <c r="BN84" s="175" t="str">
        <f t="shared" si="15"/>
        <v/>
      </c>
      <c r="BO84" s="175" t="str">
        <f t="shared" si="16"/>
        <v/>
      </c>
      <c r="BP84" s="175" t="str">
        <f t="shared" si="17"/>
        <v/>
      </c>
      <c r="BQ84" s="175" t="str">
        <f t="shared" si="18"/>
        <v/>
      </c>
      <c r="BR84" s="175" t="str">
        <f t="shared" si="19"/>
        <v/>
      </c>
      <c r="BS84" s="175" t="str">
        <f t="shared" si="20"/>
        <v/>
      </c>
      <c r="BT84" s="175" t="str">
        <f t="shared" si="21"/>
        <v/>
      </c>
      <c r="BU84" s="175" t="str">
        <f t="shared" si="22"/>
        <v/>
      </c>
      <c r="BV84" s="175" t="str">
        <f t="shared" si="23"/>
        <v/>
      </c>
      <c r="BW84" s="176"/>
    </row>
    <row r="85" spans="1:75">
      <c r="A85" s="162">
        <f>'Statement of Marks'!A87</f>
        <v>82</v>
      </c>
      <c r="B85" s="163" t="str">
        <f>IF('Statement of Marks'!B87="","",'Statement of Marks'!B87)</f>
        <v/>
      </c>
      <c r="C85" s="164" t="str">
        <f>IF('Statement of Marks'!C87="","",'Statement of Marks'!C87)</f>
        <v/>
      </c>
      <c r="D85" s="165" t="str">
        <f>IF('Statement of Marks'!D87="","",'Statement of Marks'!D87)</f>
        <v/>
      </c>
      <c r="E85" s="166" t="str">
        <f>IF('Statement of Marks'!E87="","",'Statement of Marks'!E87)</f>
        <v/>
      </c>
      <c r="F85" s="166" t="str">
        <f>IF('Statement of Marks'!F87="","",'Statement of Marks'!F87)</f>
        <v/>
      </c>
      <c r="G85" s="166" t="str">
        <f>IF('Statement of Marks'!G87="","",'Statement of Marks'!G87)</f>
        <v/>
      </c>
      <c r="H85" s="167" t="str">
        <f>IF('Statement of Marks'!H87="","",'Statement of Marks'!H87)</f>
        <v/>
      </c>
      <c r="I85" s="167" t="str">
        <f>IF('Statement of Marks'!I87="","",'Statement of Marks'!I87)</f>
        <v/>
      </c>
      <c r="J85" s="168" t="str">
        <f>IF('Statement of Marks'!FD87="","",'Statement of Marks'!FD87)</f>
        <v xml:space="preserve"> </v>
      </c>
      <c r="K85" s="485" t="str">
        <f>IF('Statement of Marks'!FE87="","",'Statement of Marks'!FE87)</f>
        <v/>
      </c>
      <c r="L85" s="169" t="str">
        <f>IF('Statement of Marks'!FF87="","",'Statement of Marks'!FF87)</f>
        <v/>
      </c>
      <c r="M85" s="170" t="str">
        <f>IF('Statement of Marks'!FG87="","",'Statement of Marks'!FG87)</f>
        <v/>
      </c>
      <c r="N85" s="171" t="str">
        <f>IF('Statement of Marks'!FH87="","",'Statement of Marks'!FH87)</f>
        <v/>
      </c>
      <c r="O85" s="172" t="str">
        <f>IF('Statement of Marks'!FB87="","",'Statement of Marks'!FB87)</f>
        <v xml:space="preserve">      </v>
      </c>
      <c r="P85" s="173" t="str">
        <f>IF('Statement of Marks'!FI87="","",'Statement of Marks'!FI87)</f>
        <v/>
      </c>
      <c r="BJ85" s="174" t="str">
        <f>'Statement of Marks'!E87</f>
        <v/>
      </c>
      <c r="BK85" s="175" t="str">
        <f t="shared" si="12"/>
        <v/>
      </c>
      <c r="BL85" s="175" t="str">
        <f t="shared" si="13"/>
        <v/>
      </c>
      <c r="BM85" s="175" t="str">
        <f t="shared" si="14"/>
        <v/>
      </c>
      <c r="BN85" s="175" t="str">
        <f t="shared" si="15"/>
        <v/>
      </c>
      <c r="BO85" s="175" t="str">
        <f t="shared" si="16"/>
        <v/>
      </c>
      <c r="BP85" s="175" t="str">
        <f t="shared" si="17"/>
        <v/>
      </c>
      <c r="BQ85" s="175" t="str">
        <f t="shared" si="18"/>
        <v/>
      </c>
      <c r="BR85" s="175" t="str">
        <f t="shared" si="19"/>
        <v/>
      </c>
      <c r="BS85" s="175" t="str">
        <f t="shared" si="20"/>
        <v/>
      </c>
      <c r="BT85" s="175" t="str">
        <f t="shared" si="21"/>
        <v/>
      </c>
      <c r="BU85" s="175" t="str">
        <f t="shared" si="22"/>
        <v/>
      </c>
      <c r="BV85" s="175" t="str">
        <f t="shared" si="23"/>
        <v/>
      </c>
      <c r="BW85" s="176"/>
    </row>
    <row r="86" spans="1:75">
      <c r="A86" s="162">
        <f>'Statement of Marks'!A88</f>
        <v>83</v>
      </c>
      <c r="B86" s="163" t="str">
        <f>IF('Statement of Marks'!B88="","",'Statement of Marks'!B88)</f>
        <v/>
      </c>
      <c r="C86" s="164" t="str">
        <f>IF('Statement of Marks'!C88="","",'Statement of Marks'!C88)</f>
        <v/>
      </c>
      <c r="D86" s="165" t="str">
        <f>IF('Statement of Marks'!D88="","",'Statement of Marks'!D88)</f>
        <v/>
      </c>
      <c r="E86" s="166" t="str">
        <f>IF('Statement of Marks'!E88="","",'Statement of Marks'!E88)</f>
        <v/>
      </c>
      <c r="F86" s="166" t="str">
        <f>IF('Statement of Marks'!F88="","",'Statement of Marks'!F88)</f>
        <v/>
      </c>
      <c r="G86" s="166" t="str">
        <f>IF('Statement of Marks'!G88="","",'Statement of Marks'!G88)</f>
        <v/>
      </c>
      <c r="H86" s="167" t="str">
        <f>IF('Statement of Marks'!H88="","",'Statement of Marks'!H88)</f>
        <v/>
      </c>
      <c r="I86" s="167" t="str">
        <f>IF('Statement of Marks'!I88="","",'Statement of Marks'!I88)</f>
        <v/>
      </c>
      <c r="J86" s="168" t="str">
        <f>IF('Statement of Marks'!FD88="","",'Statement of Marks'!FD88)</f>
        <v xml:space="preserve"> </v>
      </c>
      <c r="K86" s="485" t="str">
        <f>IF('Statement of Marks'!FE88="","",'Statement of Marks'!FE88)</f>
        <v/>
      </c>
      <c r="L86" s="169" t="str">
        <f>IF('Statement of Marks'!FF88="","",'Statement of Marks'!FF88)</f>
        <v/>
      </c>
      <c r="M86" s="170" t="str">
        <f>IF('Statement of Marks'!FG88="","",'Statement of Marks'!FG88)</f>
        <v/>
      </c>
      <c r="N86" s="171" t="str">
        <f>IF('Statement of Marks'!FH88="","",'Statement of Marks'!FH88)</f>
        <v/>
      </c>
      <c r="O86" s="172" t="str">
        <f>IF('Statement of Marks'!FB88="","",'Statement of Marks'!FB88)</f>
        <v xml:space="preserve">      </v>
      </c>
      <c r="P86" s="173" t="str">
        <f>IF('Statement of Marks'!FI88="","",'Statement of Marks'!FI88)</f>
        <v/>
      </c>
      <c r="BJ86" s="174" t="str">
        <f>'Statement of Marks'!E88</f>
        <v/>
      </c>
      <c r="BK86" s="175" t="str">
        <f t="shared" si="12"/>
        <v/>
      </c>
      <c r="BL86" s="175" t="str">
        <f t="shared" si="13"/>
        <v/>
      </c>
      <c r="BM86" s="175" t="str">
        <f t="shared" si="14"/>
        <v/>
      </c>
      <c r="BN86" s="175" t="str">
        <f t="shared" si="15"/>
        <v/>
      </c>
      <c r="BO86" s="175" t="str">
        <f t="shared" si="16"/>
        <v/>
      </c>
      <c r="BP86" s="175" t="str">
        <f t="shared" si="17"/>
        <v/>
      </c>
      <c r="BQ86" s="175" t="str">
        <f t="shared" si="18"/>
        <v/>
      </c>
      <c r="BR86" s="175" t="str">
        <f t="shared" si="19"/>
        <v/>
      </c>
      <c r="BS86" s="175" t="str">
        <f t="shared" si="20"/>
        <v/>
      </c>
      <c r="BT86" s="175" t="str">
        <f t="shared" si="21"/>
        <v/>
      </c>
      <c r="BU86" s="175" t="str">
        <f t="shared" si="22"/>
        <v/>
      </c>
      <c r="BV86" s="175" t="str">
        <f t="shared" si="23"/>
        <v/>
      </c>
      <c r="BW86" s="176"/>
    </row>
    <row r="87" spans="1:75">
      <c r="A87" s="162">
        <f>'Statement of Marks'!A89</f>
        <v>84</v>
      </c>
      <c r="B87" s="163" t="str">
        <f>IF('Statement of Marks'!B89="","",'Statement of Marks'!B89)</f>
        <v/>
      </c>
      <c r="C87" s="164" t="str">
        <f>IF('Statement of Marks'!C89="","",'Statement of Marks'!C89)</f>
        <v/>
      </c>
      <c r="D87" s="165" t="str">
        <f>IF('Statement of Marks'!D89="","",'Statement of Marks'!D89)</f>
        <v/>
      </c>
      <c r="E87" s="166" t="str">
        <f>IF('Statement of Marks'!E89="","",'Statement of Marks'!E89)</f>
        <v/>
      </c>
      <c r="F87" s="166" t="str">
        <f>IF('Statement of Marks'!F89="","",'Statement of Marks'!F89)</f>
        <v/>
      </c>
      <c r="G87" s="166" t="str">
        <f>IF('Statement of Marks'!G89="","",'Statement of Marks'!G89)</f>
        <v/>
      </c>
      <c r="H87" s="167" t="str">
        <f>IF('Statement of Marks'!H89="","",'Statement of Marks'!H89)</f>
        <v/>
      </c>
      <c r="I87" s="167" t="str">
        <f>IF('Statement of Marks'!I89="","",'Statement of Marks'!I89)</f>
        <v/>
      </c>
      <c r="J87" s="168" t="str">
        <f>IF('Statement of Marks'!FD89="","",'Statement of Marks'!FD89)</f>
        <v xml:space="preserve"> </v>
      </c>
      <c r="K87" s="485" t="str">
        <f>IF('Statement of Marks'!FE89="","",'Statement of Marks'!FE89)</f>
        <v/>
      </c>
      <c r="L87" s="169" t="str">
        <f>IF('Statement of Marks'!FF89="","",'Statement of Marks'!FF89)</f>
        <v/>
      </c>
      <c r="M87" s="170" t="str">
        <f>IF('Statement of Marks'!FG89="","",'Statement of Marks'!FG89)</f>
        <v/>
      </c>
      <c r="N87" s="171" t="str">
        <f>IF('Statement of Marks'!FH89="","",'Statement of Marks'!FH89)</f>
        <v/>
      </c>
      <c r="O87" s="172" t="str">
        <f>IF('Statement of Marks'!FB89="","",'Statement of Marks'!FB89)</f>
        <v xml:space="preserve">      </v>
      </c>
      <c r="P87" s="173" t="str">
        <f>IF('Statement of Marks'!FI89="","",'Statement of Marks'!FI89)</f>
        <v/>
      </c>
      <c r="BJ87" s="174" t="str">
        <f>'Statement of Marks'!E89</f>
        <v/>
      </c>
      <c r="BK87" s="175" t="str">
        <f t="shared" si="12"/>
        <v/>
      </c>
      <c r="BL87" s="175" t="str">
        <f t="shared" si="13"/>
        <v/>
      </c>
      <c r="BM87" s="175" t="str">
        <f t="shared" si="14"/>
        <v/>
      </c>
      <c r="BN87" s="175" t="str">
        <f t="shared" si="15"/>
        <v/>
      </c>
      <c r="BO87" s="175" t="str">
        <f t="shared" si="16"/>
        <v/>
      </c>
      <c r="BP87" s="175" t="str">
        <f t="shared" si="17"/>
        <v/>
      </c>
      <c r="BQ87" s="175" t="str">
        <f t="shared" si="18"/>
        <v/>
      </c>
      <c r="BR87" s="175" t="str">
        <f t="shared" si="19"/>
        <v/>
      </c>
      <c r="BS87" s="175" t="str">
        <f t="shared" si="20"/>
        <v/>
      </c>
      <c r="BT87" s="175" t="str">
        <f t="shared" si="21"/>
        <v/>
      </c>
      <c r="BU87" s="175" t="str">
        <f t="shared" si="22"/>
        <v/>
      </c>
      <c r="BV87" s="175" t="str">
        <f t="shared" si="23"/>
        <v/>
      </c>
      <c r="BW87" s="176"/>
    </row>
    <row r="88" spans="1:75">
      <c r="A88" s="162">
        <f>'Statement of Marks'!A90</f>
        <v>85</v>
      </c>
      <c r="B88" s="163" t="str">
        <f>IF('Statement of Marks'!B90="","",'Statement of Marks'!B90)</f>
        <v/>
      </c>
      <c r="C88" s="164" t="str">
        <f>IF('Statement of Marks'!C90="","",'Statement of Marks'!C90)</f>
        <v/>
      </c>
      <c r="D88" s="165" t="str">
        <f>IF('Statement of Marks'!D90="","",'Statement of Marks'!D90)</f>
        <v/>
      </c>
      <c r="E88" s="166" t="str">
        <f>IF('Statement of Marks'!E90="","",'Statement of Marks'!E90)</f>
        <v/>
      </c>
      <c r="F88" s="166" t="str">
        <f>IF('Statement of Marks'!F90="","",'Statement of Marks'!F90)</f>
        <v/>
      </c>
      <c r="G88" s="166" t="str">
        <f>IF('Statement of Marks'!G90="","",'Statement of Marks'!G90)</f>
        <v/>
      </c>
      <c r="H88" s="167" t="str">
        <f>IF('Statement of Marks'!H90="","",'Statement of Marks'!H90)</f>
        <v/>
      </c>
      <c r="I88" s="167" t="str">
        <f>IF('Statement of Marks'!I90="","",'Statement of Marks'!I90)</f>
        <v/>
      </c>
      <c r="J88" s="168" t="str">
        <f>IF('Statement of Marks'!FD90="","",'Statement of Marks'!FD90)</f>
        <v xml:space="preserve"> </v>
      </c>
      <c r="K88" s="485" t="str">
        <f>IF('Statement of Marks'!FE90="","",'Statement of Marks'!FE90)</f>
        <v/>
      </c>
      <c r="L88" s="169" t="str">
        <f>IF('Statement of Marks'!FF90="","",'Statement of Marks'!FF90)</f>
        <v/>
      </c>
      <c r="M88" s="170" t="str">
        <f>IF('Statement of Marks'!FG90="","",'Statement of Marks'!FG90)</f>
        <v/>
      </c>
      <c r="N88" s="171" t="str">
        <f>IF('Statement of Marks'!FH90="","",'Statement of Marks'!FH90)</f>
        <v/>
      </c>
      <c r="O88" s="172" t="str">
        <f>IF('Statement of Marks'!FB90="","",'Statement of Marks'!FB90)</f>
        <v xml:space="preserve">      </v>
      </c>
      <c r="P88" s="173" t="str">
        <f>IF('Statement of Marks'!FI90="","",'Statement of Marks'!FI90)</f>
        <v/>
      </c>
      <c r="BJ88" s="174" t="str">
        <f>'Statement of Marks'!E90</f>
        <v/>
      </c>
      <c r="BK88" s="175" t="str">
        <f t="shared" si="12"/>
        <v/>
      </c>
      <c r="BL88" s="175" t="str">
        <f t="shared" si="13"/>
        <v/>
      </c>
      <c r="BM88" s="175" t="str">
        <f t="shared" si="14"/>
        <v/>
      </c>
      <c r="BN88" s="175" t="str">
        <f t="shared" si="15"/>
        <v/>
      </c>
      <c r="BO88" s="175" t="str">
        <f t="shared" si="16"/>
        <v/>
      </c>
      <c r="BP88" s="175" t="str">
        <f t="shared" si="17"/>
        <v/>
      </c>
      <c r="BQ88" s="175" t="str">
        <f t="shared" si="18"/>
        <v/>
      </c>
      <c r="BR88" s="175" t="str">
        <f t="shared" si="19"/>
        <v/>
      </c>
      <c r="BS88" s="175" t="str">
        <f t="shared" si="20"/>
        <v/>
      </c>
      <c r="BT88" s="175" t="str">
        <f t="shared" si="21"/>
        <v/>
      </c>
      <c r="BU88" s="175" t="str">
        <f t="shared" si="22"/>
        <v/>
      </c>
      <c r="BV88" s="175" t="str">
        <f t="shared" si="23"/>
        <v/>
      </c>
      <c r="BW88" s="176"/>
    </row>
    <row r="89" spans="1:75">
      <c r="A89" s="162">
        <f>'Statement of Marks'!A91</f>
        <v>86</v>
      </c>
      <c r="B89" s="163" t="str">
        <f>IF('Statement of Marks'!B91="","",'Statement of Marks'!B91)</f>
        <v/>
      </c>
      <c r="C89" s="164" t="str">
        <f>IF('Statement of Marks'!C91="","",'Statement of Marks'!C91)</f>
        <v/>
      </c>
      <c r="D89" s="165" t="str">
        <f>IF('Statement of Marks'!D91="","",'Statement of Marks'!D91)</f>
        <v/>
      </c>
      <c r="E89" s="166" t="str">
        <f>IF('Statement of Marks'!E91="","",'Statement of Marks'!E91)</f>
        <v/>
      </c>
      <c r="F89" s="166" t="str">
        <f>IF('Statement of Marks'!F91="","",'Statement of Marks'!F91)</f>
        <v/>
      </c>
      <c r="G89" s="166" t="str">
        <f>IF('Statement of Marks'!G91="","",'Statement of Marks'!G91)</f>
        <v/>
      </c>
      <c r="H89" s="167" t="str">
        <f>IF('Statement of Marks'!H91="","",'Statement of Marks'!H91)</f>
        <v/>
      </c>
      <c r="I89" s="167" t="str">
        <f>IF('Statement of Marks'!I91="","",'Statement of Marks'!I91)</f>
        <v/>
      </c>
      <c r="J89" s="168" t="str">
        <f>IF('Statement of Marks'!FD91="","",'Statement of Marks'!FD91)</f>
        <v xml:space="preserve"> </v>
      </c>
      <c r="K89" s="485" t="str">
        <f>IF('Statement of Marks'!FE91="","",'Statement of Marks'!FE91)</f>
        <v/>
      </c>
      <c r="L89" s="169" t="str">
        <f>IF('Statement of Marks'!FF91="","",'Statement of Marks'!FF91)</f>
        <v/>
      </c>
      <c r="M89" s="170" t="str">
        <f>IF('Statement of Marks'!FG91="","",'Statement of Marks'!FG91)</f>
        <v/>
      </c>
      <c r="N89" s="171" t="str">
        <f>IF('Statement of Marks'!FH91="","",'Statement of Marks'!FH91)</f>
        <v/>
      </c>
      <c r="O89" s="172" t="str">
        <f>IF('Statement of Marks'!FB91="","",'Statement of Marks'!FB91)</f>
        <v xml:space="preserve">      </v>
      </c>
      <c r="P89" s="173" t="str">
        <f>IF('Statement of Marks'!FI91="","",'Statement of Marks'!FI91)</f>
        <v/>
      </c>
      <c r="BJ89" s="174" t="str">
        <f>'Statement of Marks'!E91</f>
        <v/>
      </c>
      <c r="BK89" s="175" t="str">
        <f t="shared" si="12"/>
        <v/>
      </c>
      <c r="BL89" s="175" t="str">
        <f t="shared" si="13"/>
        <v/>
      </c>
      <c r="BM89" s="175" t="str">
        <f t="shared" si="14"/>
        <v/>
      </c>
      <c r="BN89" s="175" t="str">
        <f t="shared" si="15"/>
        <v/>
      </c>
      <c r="BO89" s="175" t="str">
        <f t="shared" si="16"/>
        <v/>
      </c>
      <c r="BP89" s="175" t="str">
        <f t="shared" si="17"/>
        <v/>
      </c>
      <c r="BQ89" s="175" t="str">
        <f t="shared" si="18"/>
        <v/>
      </c>
      <c r="BR89" s="175" t="str">
        <f t="shared" si="19"/>
        <v/>
      </c>
      <c r="BS89" s="175" t="str">
        <f t="shared" si="20"/>
        <v/>
      </c>
      <c r="BT89" s="175" t="str">
        <f t="shared" si="21"/>
        <v/>
      </c>
      <c r="BU89" s="175" t="str">
        <f t="shared" si="22"/>
        <v/>
      </c>
      <c r="BV89" s="175" t="str">
        <f t="shared" si="23"/>
        <v/>
      </c>
      <c r="BW89" s="176"/>
    </row>
    <row r="90" spans="1:75">
      <c r="A90" s="162">
        <f>'Statement of Marks'!A92</f>
        <v>87</v>
      </c>
      <c r="B90" s="163" t="str">
        <f>IF('Statement of Marks'!B92="","",'Statement of Marks'!B92)</f>
        <v/>
      </c>
      <c r="C90" s="164" t="str">
        <f>IF('Statement of Marks'!C92="","",'Statement of Marks'!C92)</f>
        <v/>
      </c>
      <c r="D90" s="165" t="str">
        <f>IF('Statement of Marks'!D92="","",'Statement of Marks'!D92)</f>
        <v/>
      </c>
      <c r="E90" s="166" t="str">
        <f>IF('Statement of Marks'!E92="","",'Statement of Marks'!E92)</f>
        <v/>
      </c>
      <c r="F90" s="166" t="str">
        <f>IF('Statement of Marks'!F92="","",'Statement of Marks'!F92)</f>
        <v/>
      </c>
      <c r="G90" s="166" t="str">
        <f>IF('Statement of Marks'!G92="","",'Statement of Marks'!G92)</f>
        <v/>
      </c>
      <c r="H90" s="167" t="str">
        <f>IF('Statement of Marks'!H92="","",'Statement of Marks'!H92)</f>
        <v/>
      </c>
      <c r="I90" s="167" t="str">
        <f>IF('Statement of Marks'!I92="","",'Statement of Marks'!I92)</f>
        <v/>
      </c>
      <c r="J90" s="168" t="str">
        <f>IF('Statement of Marks'!FD92="","",'Statement of Marks'!FD92)</f>
        <v xml:space="preserve"> </v>
      </c>
      <c r="K90" s="485" t="str">
        <f>IF('Statement of Marks'!FE92="","",'Statement of Marks'!FE92)</f>
        <v/>
      </c>
      <c r="L90" s="169" t="str">
        <f>IF('Statement of Marks'!FF92="","",'Statement of Marks'!FF92)</f>
        <v/>
      </c>
      <c r="M90" s="170" t="str">
        <f>IF('Statement of Marks'!FG92="","",'Statement of Marks'!FG92)</f>
        <v/>
      </c>
      <c r="N90" s="171" t="str">
        <f>IF('Statement of Marks'!FH92="","",'Statement of Marks'!FH92)</f>
        <v/>
      </c>
      <c r="O90" s="172" t="str">
        <f>IF('Statement of Marks'!FB92="","",'Statement of Marks'!FB92)</f>
        <v xml:space="preserve">      </v>
      </c>
      <c r="P90" s="173" t="str">
        <f>IF('Statement of Marks'!FI92="","",'Statement of Marks'!FI92)</f>
        <v/>
      </c>
      <c r="BJ90" s="174" t="str">
        <f>'Statement of Marks'!E92</f>
        <v/>
      </c>
      <c r="BK90" s="175" t="str">
        <f t="shared" si="12"/>
        <v/>
      </c>
      <c r="BL90" s="175" t="str">
        <f t="shared" si="13"/>
        <v/>
      </c>
      <c r="BM90" s="175" t="str">
        <f t="shared" si="14"/>
        <v/>
      </c>
      <c r="BN90" s="175" t="str">
        <f t="shared" si="15"/>
        <v/>
      </c>
      <c r="BO90" s="175" t="str">
        <f t="shared" si="16"/>
        <v/>
      </c>
      <c r="BP90" s="175" t="str">
        <f t="shared" si="17"/>
        <v/>
      </c>
      <c r="BQ90" s="175" t="str">
        <f t="shared" si="18"/>
        <v/>
      </c>
      <c r="BR90" s="175" t="str">
        <f t="shared" si="19"/>
        <v/>
      </c>
      <c r="BS90" s="175" t="str">
        <f t="shared" si="20"/>
        <v/>
      </c>
      <c r="BT90" s="175" t="str">
        <f t="shared" si="21"/>
        <v/>
      </c>
      <c r="BU90" s="175" t="str">
        <f t="shared" si="22"/>
        <v/>
      </c>
      <c r="BV90" s="175" t="str">
        <f t="shared" si="23"/>
        <v/>
      </c>
      <c r="BW90" s="176"/>
    </row>
    <row r="91" spans="1:75">
      <c r="A91" s="162">
        <f>'Statement of Marks'!A93</f>
        <v>88</v>
      </c>
      <c r="B91" s="163" t="str">
        <f>IF('Statement of Marks'!B93="","",'Statement of Marks'!B93)</f>
        <v/>
      </c>
      <c r="C91" s="164" t="str">
        <f>IF('Statement of Marks'!C93="","",'Statement of Marks'!C93)</f>
        <v/>
      </c>
      <c r="D91" s="165" t="str">
        <f>IF('Statement of Marks'!D93="","",'Statement of Marks'!D93)</f>
        <v/>
      </c>
      <c r="E91" s="166" t="str">
        <f>IF('Statement of Marks'!E93="","",'Statement of Marks'!E93)</f>
        <v/>
      </c>
      <c r="F91" s="166" t="str">
        <f>IF('Statement of Marks'!F93="","",'Statement of Marks'!F93)</f>
        <v/>
      </c>
      <c r="G91" s="166" t="str">
        <f>IF('Statement of Marks'!G93="","",'Statement of Marks'!G93)</f>
        <v/>
      </c>
      <c r="H91" s="167" t="str">
        <f>IF('Statement of Marks'!H93="","",'Statement of Marks'!H93)</f>
        <v/>
      </c>
      <c r="I91" s="167" t="str">
        <f>IF('Statement of Marks'!I93="","",'Statement of Marks'!I93)</f>
        <v/>
      </c>
      <c r="J91" s="168" t="str">
        <f>IF('Statement of Marks'!FD93="","",'Statement of Marks'!FD93)</f>
        <v xml:space="preserve"> </v>
      </c>
      <c r="K91" s="485" t="str">
        <f>IF('Statement of Marks'!FE93="","",'Statement of Marks'!FE93)</f>
        <v/>
      </c>
      <c r="L91" s="169" t="str">
        <f>IF('Statement of Marks'!FF93="","",'Statement of Marks'!FF93)</f>
        <v/>
      </c>
      <c r="M91" s="170" t="str">
        <f>IF('Statement of Marks'!FG93="","",'Statement of Marks'!FG93)</f>
        <v/>
      </c>
      <c r="N91" s="171" t="str">
        <f>IF('Statement of Marks'!FH93="","",'Statement of Marks'!FH93)</f>
        <v/>
      </c>
      <c r="O91" s="172" t="str">
        <f>IF('Statement of Marks'!FB93="","",'Statement of Marks'!FB93)</f>
        <v xml:space="preserve">      </v>
      </c>
      <c r="P91" s="173" t="str">
        <f>IF('Statement of Marks'!FI93="","",'Statement of Marks'!FI93)</f>
        <v/>
      </c>
      <c r="BJ91" s="174" t="str">
        <f>'Statement of Marks'!E93</f>
        <v/>
      </c>
      <c r="BK91" s="175" t="str">
        <f t="shared" si="12"/>
        <v/>
      </c>
      <c r="BL91" s="175" t="str">
        <f t="shared" si="13"/>
        <v/>
      </c>
      <c r="BM91" s="175" t="str">
        <f t="shared" si="14"/>
        <v/>
      </c>
      <c r="BN91" s="175" t="str">
        <f t="shared" si="15"/>
        <v/>
      </c>
      <c r="BO91" s="175" t="str">
        <f t="shared" si="16"/>
        <v/>
      </c>
      <c r="BP91" s="175" t="str">
        <f t="shared" si="17"/>
        <v/>
      </c>
      <c r="BQ91" s="175" t="str">
        <f t="shared" si="18"/>
        <v/>
      </c>
      <c r="BR91" s="175" t="str">
        <f t="shared" si="19"/>
        <v/>
      </c>
      <c r="BS91" s="175" t="str">
        <f t="shared" si="20"/>
        <v/>
      </c>
      <c r="BT91" s="175" t="str">
        <f t="shared" si="21"/>
        <v/>
      </c>
      <c r="BU91" s="175" t="str">
        <f t="shared" si="22"/>
        <v/>
      </c>
      <c r="BV91" s="175" t="str">
        <f t="shared" si="23"/>
        <v/>
      </c>
      <c r="BW91" s="176"/>
    </row>
    <row r="92" spans="1:75">
      <c r="A92" s="162">
        <f>'Statement of Marks'!A94</f>
        <v>89</v>
      </c>
      <c r="B92" s="163" t="str">
        <f>IF('Statement of Marks'!B94="","",'Statement of Marks'!B94)</f>
        <v/>
      </c>
      <c r="C92" s="164" t="str">
        <f>IF('Statement of Marks'!C94="","",'Statement of Marks'!C94)</f>
        <v/>
      </c>
      <c r="D92" s="165" t="str">
        <f>IF('Statement of Marks'!D94="","",'Statement of Marks'!D94)</f>
        <v/>
      </c>
      <c r="E92" s="166" t="str">
        <f>IF('Statement of Marks'!E94="","",'Statement of Marks'!E94)</f>
        <v/>
      </c>
      <c r="F92" s="166" t="str">
        <f>IF('Statement of Marks'!F94="","",'Statement of Marks'!F94)</f>
        <v/>
      </c>
      <c r="G92" s="166" t="str">
        <f>IF('Statement of Marks'!G94="","",'Statement of Marks'!G94)</f>
        <v/>
      </c>
      <c r="H92" s="167" t="str">
        <f>IF('Statement of Marks'!H94="","",'Statement of Marks'!H94)</f>
        <v/>
      </c>
      <c r="I92" s="167" t="str">
        <f>IF('Statement of Marks'!I94="","",'Statement of Marks'!I94)</f>
        <v/>
      </c>
      <c r="J92" s="168" t="str">
        <f>IF('Statement of Marks'!FD94="","",'Statement of Marks'!FD94)</f>
        <v xml:space="preserve"> </v>
      </c>
      <c r="K92" s="485" t="str">
        <f>IF('Statement of Marks'!FE94="","",'Statement of Marks'!FE94)</f>
        <v/>
      </c>
      <c r="L92" s="169" t="str">
        <f>IF('Statement of Marks'!FF94="","",'Statement of Marks'!FF94)</f>
        <v/>
      </c>
      <c r="M92" s="170" t="str">
        <f>IF('Statement of Marks'!FG94="","",'Statement of Marks'!FG94)</f>
        <v/>
      </c>
      <c r="N92" s="171" t="str">
        <f>IF('Statement of Marks'!FH94="","",'Statement of Marks'!FH94)</f>
        <v/>
      </c>
      <c r="O92" s="172" t="str">
        <f>IF('Statement of Marks'!FB94="","",'Statement of Marks'!FB94)</f>
        <v xml:space="preserve">      </v>
      </c>
      <c r="P92" s="173" t="str">
        <f>IF('Statement of Marks'!FI94="","",'Statement of Marks'!FI94)</f>
        <v/>
      </c>
      <c r="BJ92" s="174" t="str">
        <f>'Statement of Marks'!E94</f>
        <v/>
      </c>
      <c r="BK92" s="175" t="str">
        <f t="shared" si="12"/>
        <v/>
      </c>
      <c r="BL92" s="175" t="str">
        <f t="shared" si="13"/>
        <v/>
      </c>
      <c r="BM92" s="175" t="str">
        <f t="shared" si="14"/>
        <v/>
      </c>
      <c r="BN92" s="175" t="str">
        <f t="shared" si="15"/>
        <v/>
      </c>
      <c r="BO92" s="175" t="str">
        <f t="shared" si="16"/>
        <v/>
      </c>
      <c r="BP92" s="175" t="str">
        <f t="shared" si="17"/>
        <v/>
      </c>
      <c r="BQ92" s="175" t="str">
        <f t="shared" si="18"/>
        <v/>
      </c>
      <c r="BR92" s="175" t="str">
        <f t="shared" si="19"/>
        <v/>
      </c>
      <c r="BS92" s="175" t="str">
        <f t="shared" si="20"/>
        <v/>
      </c>
      <c r="BT92" s="175" t="str">
        <f t="shared" si="21"/>
        <v/>
      </c>
      <c r="BU92" s="175" t="str">
        <f t="shared" si="22"/>
        <v/>
      </c>
      <c r="BV92" s="175" t="str">
        <f t="shared" si="23"/>
        <v/>
      </c>
      <c r="BW92" s="176"/>
    </row>
    <row r="93" spans="1:75">
      <c r="A93" s="162">
        <f>'Statement of Marks'!A95</f>
        <v>90</v>
      </c>
      <c r="B93" s="163" t="str">
        <f>IF('Statement of Marks'!B95="","",'Statement of Marks'!B95)</f>
        <v/>
      </c>
      <c r="C93" s="164" t="str">
        <f>IF('Statement of Marks'!C95="","",'Statement of Marks'!C95)</f>
        <v/>
      </c>
      <c r="D93" s="165" t="str">
        <f>IF('Statement of Marks'!D95="","",'Statement of Marks'!D95)</f>
        <v/>
      </c>
      <c r="E93" s="166" t="str">
        <f>IF('Statement of Marks'!E95="","",'Statement of Marks'!E95)</f>
        <v/>
      </c>
      <c r="F93" s="166" t="str">
        <f>IF('Statement of Marks'!F95="","",'Statement of Marks'!F95)</f>
        <v/>
      </c>
      <c r="G93" s="166" t="str">
        <f>IF('Statement of Marks'!G95="","",'Statement of Marks'!G95)</f>
        <v/>
      </c>
      <c r="H93" s="167" t="str">
        <f>IF('Statement of Marks'!H95="","",'Statement of Marks'!H95)</f>
        <v/>
      </c>
      <c r="I93" s="167" t="str">
        <f>IF('Statement of Marks'!I95="","",'Statement of Marks'!I95)</f>
        <v/>
      </c>
      <c r="J93" s="168" t="str">
        <f>IF('Statement of Marks'!FD95="","",'Statement of Marks'!FD95)</f>
        <v xml:space="preserve"> </v>
      </c>
      <c r="K93" s="485" t="str">
        <f>IF('Statement of Marks'!FE95="","",'Statement of Marks'!FE95)</f>
        <v/>
      </c>
      <c r="L93" s="169" t="str">
        <f>IF('Statement of Marks'!FF95="","",'Statement of Marks'!FF95)</f>
        <v/>
      </c>
      <c r="M93" s="170" t="str">
        <f>IF('Statement of Marks'!FG95="","",'Statement of Marks'!FG95)</f>
        <v/>
      </c>
      <c r="N93" s="171" t="str">
        <f>IF('Statement of Marks'!FH95="","",'Statement of Marks'!FH95)</f>
        <v/>
      </c>
      <c r="O93" s="172" t="str">
        <f>IF('Statement of Marks'!FB95="","",'Statement of Marks'!FB95)</f>
        <v xml:space="preserve">      </v>
      </c>
      <c r="P93" s="173" t="str">
        <f>IF('Statement of Marks'!FI95="","",'Statement of Marks'!FI95)</f>
        <v/>
      </c>
      <c r="BJ93" s="174" t="str">
        <f>'Statement of Marks'!E95</f>
        <v/>
      </c>
      <c r="BK93" s="175" t="str">
        <f t="shared" si="12"/>
        <v/>
      </c>
      <c r="BL93" s="175" t="str">
        <f t="shared" si="13"/>
        <v/>
      </c>
      <c r="BM93" s="175" t="str">
        <f t="shared" si="14"/>
        <v/>
      </c>
      <c r="BN93" s="175" t="str">
        <f t="shared" si="15"/>
        <v/>
      </c>
      <c r="BO93" s="175" t="str">
        <f t="shared" si="16"/>
        <v/>
      </c>
      <c r="BP93" s="175" t="str">
        <f t="shared" si="17"/>
        <v/>
      </c>
      <c r="BQ93" s="175" t="str">
        <f t="shared" si="18"/>
        <v/>
      </c>
      <c r="BR93" s="175" t="str">
        <f t="shared" si="19"/>
        <v/>
      </c>
      <c r="BS93" s="175" t="str">
        <f t="shared" si="20"/>
        <v/>
      </c>
      <c r="BT93" s="175" t="str">
        <f t="shared" si="21"/>
        <v/>
      </c>
      <c r="BU93" s="175" t="str">
        <f t="shared" si="22"/>
        <v/>
      </c>
      <c r="BV93" s="175" t="str">
        <f t="shared" si="23"/>
        <v/>
      </c>
      <c r="BW93" s="176"/>
    </row>
    <row r="94" spans="1:75">
      <c r="A94" s="162">
        <f>'Statement of Marks'!A96</f>
        <v>91</v>
      </c>
      <c r="B94" s="163" t="str">
        <f>IF('Statement of Marks'!B96="","",'Statement of Marks'!B96)</f>
        <v/>
      </c>
      <c r="C94" s="164" t="str">
        <f>IF('Statement of Marks'!C96="","",'Statement of Marks'!C96)</f>
        <v/>
      </c>
      <c r="D94" s="165" t="str">
        <f>IF('Statement of Marks'!D96="","",'Statement of Marks'!D96)</f>
        <v/>
      </c>
      <c r="E94" s="166" t="str">
        <f>IF('Statement of Marks'!E96="","",'Statement of Marks'!E96)</f>
        <v/>
      </c>
      <c r="F94" s="166" t="str">
        <f>IF('Statement of Marks'!F96="","",'Statement of Marks'!F96)</f>
        <v/>
      </c>
      <c r="G94" s="166" t="str">
        <f>IF('Statement of Marks'!G96="","",'Statement of Marks'!G96)</f>
        <v/>
      </c>
      <c r="H94" s="167" t="str">
        <f>IF('Statement of Marks'!H96="","",'Statement of Marks'!H96)</f>
        <v/>
      </c>
      <c r="I94" s="167" t="str">
        <f>IF('Statement of Marks'!I96="","",'Statement of Marks'!I96)</f>
        <v/>
      </c>
      <c r="J94" s="168" t="str">
        <f>IF('Statement of Marks'!FD96="","",'Statement of Marks'!FD96)</f>
        <v xml:space="preserve"> </v>
      </c>
      <c r="K94" s="485" t="str">
        <f>IF('Statement of Marks'!FE96="","",'Statement of Marks'!FE96)</f>
        <v/>
      </c>
      <c r="L94" s="169" t="str">
        <f>IF('Statement of Marks'!FF96="","",'Statement of Marks'!FF96)</f>
        <v/>
      </c>
      <c r="M94" s="170" t="str">
        <f>IF('Statement of Marks'!FG96="","",'Statement of Marks'!FG96)</f>
        <v/>
      </c>
      <c r="N94" s="171" t="str">
        <f>IF('Statement of Marks'!FH96="","",'Statement of Marks'!FH96)</f>
        <v/>
      </c>
      <c r="O94" s="172" t="str">
        <f>IF('Statement of Marks'!FB96="","",'Statement of Marks'!FB96)</f>
        <v xml:space="preserve">      </v>
      </c>
      <c r="P94" s="173" t="str">
        <f>IF('Statement of Marks'!FI96="","",'Statement of Marks'!FI96)</f>
        <v/>
      </c>
      <c r="BJ94" s="174" t="str">
        <f>'Statement of Marks'!E96</f>
        <v/>
      </c>
      <c r="BK94" s="175" t="str">
        <f t="shared" si="12"/>
        <v/>
      </c>
      <c r="BL94" s="175" t="str">
        <f t="shared" si="13"/>
        <v/>
      </c>
      <c r="BM94" s="175" t="str">
        <f t="shared" si="14"/>
        <v/>
      </c>
      <c r="BN94" s="175" t="str">
        <f t="shared" si="15"/>
        <v/>
      </c>
      <c r="BO94" s="175" t="str">
        <f t="shared" si="16"/>
        <v/>
      </c>
      <c r="BP94" s="175" t="str">
        <f t="shared" si="17"/>
        <v/>
      </c>
      <c r="BQ94" s="175" t="str">
        <f t="shared" si="18"/>
        <v/>
      </c>
      <c r="BR94" s="175" t="str">
        <f t="shared" si="19"/>
        <v/>
      </c>
      <c r="BS94" s="175" t="str">
        <f t="shared" si="20"/>
        <v/>
      </c>
      <c r="BT94" s="175" t="str">
        <f t="shared" si="21"/>
        <v/>
      </c>
      <c r="BU94" s="175" t="str">
        <f t="shared" si="22"/>
        <v/>
      </c>
      <c r="BV94" s="175" t="str">
        <f t="shared" si="23"/>
        <v/>
      </c>
      <c r="BW94" s="176"/>
    </row>
    <row r="95" spans="1:75">
      <c r="A95" s="162">
        <f>'Statement of Marks'!A97</f>
        <v>92</v>
      </c>
      <c r="B95" s="163" t="str">
        <f>IF('Statement of Marks'!B97="","",'Statement of Marks'!B97)</f>
        <v/>
      </c>
      <c r="C95" s="164" t="str">
        <f>IF('Statement of Marks'!C97="","",'Statement of Marks'!C97)</f>
        <v/>
      </c>
      <c r="D95" s="165" t="str">
        <f>IF('Statement of Marks'!D97="","",'Statement of Marks'!D97)</f>
        <v/>
      </c>
      <c r="E95" s="166" t="str">
        <f>IF('Statement of Marks'!E97="","",'Statement of Marks'!E97)</f>
        <v/>
      </c>
      <c r="F95" s="166" t="str">
        <f>IF('Statement of Marks'!F97="","",'Statement of Marks'!F97)</f>
        <v/>
      </c>
      <c r="G95" s="166" t="str">
        <f>IF('Statement of Marks'!G97="","",'Statement of Marks'!G97)</f>
        <v/>
      </c>
      <c r="H95" s="167" t="str">
        <f>IF('Statement of Marks'!H97="","",'Statement of Marks'!H97)</f>
        <v/>
      </c>
      <c r="I95" s="167" t="str">
        <f>IF('Statement of Marks'!I97="","",'Statement of Marks'!I97)</f>
        <v/>
      </c>
      <c r="J95" s="168" t="str">
        <f>IF('Statement of Marks'!FD97="","",'Statement of Marks'!FD97)</f>
        <v xml:space="preserve"> </v>
      </c>
      <c r="K95" s="485" t="str">
        <f>IF('Statement of Marks'!FE97="","",'Statement of Marks'!FE97)</f>
        <v/>
      </c>
      <c r="L95" s="169" t="str">
        <f>IF('Statement of Marks'!FF97="","",'Statement of Marks'!FF97)</f>
        <v/>
      </c>
      <c r="M95" s="170" t="str">
        <f>IF('Statement of Marks'!FG97="","",'Statement of Marks'!FG97)</f>
        <v/>
      </c>
      <c r="N95" s="171" t="str">
        <f>IF('Statement of Marks'!FH97="","",'Statement of Marks'!FH97)</f>
        <v/>
      </c>
      <c r="O95" s="172" t="str">
        <f>IF('Statement of Marks'!FB97="","",'Statement of Marks'!FB97)</f>
        <v xml:space="preserve">      </v>
      </c>
      <c r="P95" s="173" t="str">
        <f>IF('Statement of Marks'!FI97="","",'Statement of Marks'!FI97)</f>
        <v/>
      </c>
      <c r="BJ95" s="174" t="str">
        <f>'Statement of Marks'!E97</f>
        <v/>
      </c>
      <c r="BK95" s="175" t="str">
        <f t="shared" si="12"/>
        <v/>
      </c>
      <c r="BL95" s="175" t="str">
        <f t="shared" si="13"/>
        <v/>
      </c>
      <c r="BM95" s="175" t="str">
        <f t="shared" si="14"/>
        <v/>
      </c>
      <c r="BN95" s="175" t="str">
        <f t="shared" si="15"/>
        <v/>
      </c>
      <c r="BO95" s="175" t="str">
        <f t="shared" si="16"/>
        <v/>
      </c>
      <c r="BP95" s="175" t="str">
        <f t="shared" si="17"/>
        <v/>
      </c>
      <c r="BQ95" s="175" t="str">
        <f t="shared" si="18"/>
        <v/>
      </c>
      <c r="BR95" s="175" t="str">
        <f t="shared" si="19"/>
        <v/>
      </c>
      <c r="BS95" s="175" t="str">
        <f t="shared" si="20"/>
        <v/>
      </c>
      <c r="BT95" s="175" t="str">
        <f t="shared" si="21"/>
        <v/>
      </c>
      <c r="BU95" s="175" t="str">
        <f t="shared" si="22"/>
        <v/>
      </c>
      <c r="BV95" s="175" t="str">
        <f t="shared" si="23"/>
        <v/>
      </c>
      <c r="BW95" s="176"/>
    </row>
    <row r="96" spans="1:75">
      <c r="A96" s="162">
        <f>'Statement of Marks'!A98</f>
        <v>93</v>
      </c>
      <c r="B96" s="163" t="str">
        <f>IF('Statement of Marks'!B98="","",'Statement of Marks'!B98)</f>
        <v/>
      </c>
      <c r="C96" s="164" t="str">
        <f>IF('Statement of Marks'!C98="","",'Statement of Marks'!C98)</f>
        <v/>
      </c>
      <c r="D96" s="165" t="str">
        <f>IF('Statement of Marks'!D98="","",'Statement of Marks'!D98)</f>
        <v/>
      </c>
      <c r="E96" s="166" t="str">
        <f>IF('Statement of Marks'!E98="","",'Statement of Marks'!E98)</f>
        <v/>
      </c>
      <c r="F96" s="166" t="str">
        <f>IF('Statement of Marks'!F98="","",'Statement of Marks'!F98)</f>
        <v/>
      </c>
      <c r="G96" s="166" t="str">
        <f>IF('Statement of Marks'!G98="","",'Statement of Marks'!G98)</f>
        <v/>
      </c>
      <c r="H96" s="167" t="str">
        <f>IF('Statement of Marks'!H98="","",'Statement of Marks'!H98)</f>
        <v/>
      </c>
      <c r="I96" s="167" t="str">
        <f>IF('Statement of Marks'!I98="","",'Statement of Marks'!I98)</f>
        <v/>
      </c>
      <c r="J96" s="168" t="str">
        <f>IF('Statement of Marks'!FD98="","",'Statement of Marks'!FD98)</f>
        <v xml:space="preserve"> </v>
      </c>
      <c r="K96" s="485" t="str">
        <f>IF('Statement of Marks'!FE98="","",'Statement of Marks'!FE98)</f>
        <v/>
      </c>
      <c r="L96" s="169" t="str">
        <f>IF('Statement of Marks'!FF98="","",'Statement of Marks'!FF98)</f>
        <v/>
      </c>
      <c r="M96" s="170" t="str">
        <f>IF('Statement of Marks'!FG98="","",'Statement of Marks'!FG98)</f>
        <v/>
      </c>
      <c r="N96" s="171" t="str">
        <f>IF('Statement of Marks'!FH98="","",'Statement of Marks'!FH98)</f>
        <v/>
      </c>
      <c r="O96" s="172" t="str">
        <f>IF('Statement of Marks'!FB98="","",'Statement of Marks'!FB98)</f>
        <v xml:space="preserve">      </v>
      </c>
      <c r="P96" s="173" t="str">
        <f>IF('Statement of Marks'!FI98="","",'Statement of Marks'!FI98)</f>
        <v/>
      </c>
      <c r="BJ96" s="174" t="str">
        <f>'Statement of Marks'!E98</f>
        <v/>
      </c>
      <c r="BK96" s="175" t="str">
        <f t="shared" si="12"/>
        <v/>
      </c>
      <c r="BL96" s="175" t="str">
        <f t="shared" si="13"/>
        <v/>
      </c>
      <c r="BM96" s="175" t="str">
        <f t="shared" si="14"/>
        <v/>
      </c>
      <c r="BN96" s="175" t="str">
        <f t="shared" si="15"/>
        <v/>
      </c>
      <c r="BO96" s="175" t="str">
        <f t="shared" si="16"/>
        <v/>
      </c>
      <c r="BP96" s="175" t="str">
        <f t="shared" si="17"/>
        <v/>
      </c>
      <c r="BQ96" s="175" t="str">
        <f t="shared" si="18"/>
        <v/>
      </c>
      <c r="BR96" s="175" t="str">
        <f t="shared" si="19"/>
        <v/>
      </c>
      <c r="BS96" s="175" t="str">
        <f t="shared" si="20"/>
        <v/>
      </c>
      <c r="BT96" s="175" t="str">
        <f t="shared" si="21"/>
        <v/>
      </c>
      <c r="BU96" s="175" t="str">
        <f t="shared" si="22"/>
        <v/>
      </c>
      <c r="BV96" s="175" t="str">
        <f t="shared" si="23"/>
        <v/>
      </c>
      <c r="BW96" s="176"/>
    </row>
    <row r="97" spans="1:75">
      <c r="A97" s="162">
        <f>'Statement of Marks'!A99</f>
        <v>94</v>
      </c>
      <c r="B97" s="163" t="str">
        <f>IF('Statement of Marks'!B99="","",'Statement of Marks'!B99)</f>
        <v/>
      </c>
      <c r="C97" s="164" t="str">
        <f>IF('Statement of Marks'!C99="","",'Statement of Marks'!C99)</f>
        <v/>
      </c>
      <c r="D97" s="165" t="str">
        <f>IF('Statement of Marks'!D99="","",'Statement of Marks'!D99)</f>
        <v/>
      </c>
      <c r="E97" s="166" t="str">
        <f>IF('Statement of Marks'!E99="","",'Statement of Marks'!E99)</f>
        <v/>
      </c>
      <c r="F97" s="166" t="str">
        <f>IF('Statement of Marks'!F99="","",'Statement of Marks'!F99)</f>
        <v/>
      </c>
      <c r="G97" s="166" t="str">
        <f>IF('Statement of Marks'!G99="","",'Statement of Marks'!G99)</f>
        <v/>
      </c>
      <c r="H97" s="167" t="str">
        <f>IF('Statement of Marks'!H99="","",'Statement of Marks'!H99)</f>
        <v/>
      </c>
      <c r="I97" s="167" t="str">
        <f>IF('Statement of Marks'!I99="","",'Statement of Marks'!I99)</f>
        <v/>
      </c>
      <c r="J97" s="168" t="str">
        <f>IF('Statement of Marks'!FD99="","",'Statement of Marks'!FD99)</f>
        <v xml:space="preserve"> </v>
      </c>
      <c r="K97" s="485" t="str">
        <f>IF('Statement of Marks'!FE99="","",'Statement of Marks'!FE99)</f>
        <v/>
      </c>
      <c r="L97" s="169" t="str">
        <f>IF('Statement of Marks'!FF99="","",'Statement of Marks'!FF99)</f>
        <v/>
      </c>
      <c r="M97" s="170" t="str">
        <f>IF('Statement of Marks'!FG99="","",'Statement of Marks'!FG99)</f>
        <v/>
      </c>
      <c r="N97" s="171" t="str">
        <f>IF('Statement of Marks'!FH99="","",'Statement of Marks'!FH99)</f>
        <v/>
      </c>
      <c r="O97" s="172" t="str">
        <f>IF('Statement of Marks'!FB99="","",'Statement of Marks'!FB99)</f>
        <v xml:space="preserve">      </v>
      </c>
      <c r="P97" s="173" t="str">
        <f>IF('Statement of Marks'!FI99="","",'Statement of Marks'!FI99)</f>
        <v/>
      </c>
      <c r="BJ97" s="174" t="str">
        <f>'Statement of Marks'!E99</f>
        <v/>
      </c>
      <c r="BK97" s="175" t="str">
        <f t="shared" si="12"/>
        <v/>
      </c>
      <c r="BL97" s="175" t="str">
        <f t="shared" si="13"/>
        <v/>
      </c>
      <c r="BM97" s="175" t="str">
        <f t="shared" si="14"/>
        <v/>
      </c>
      <c r="BN97" s="175" t="str">
        <f t="shared" si="15"/>
        <v/>
      </c>
      <c r="BO97" s="175" t="str">
        <f t="shared" si="16"/>
        <v/>
      </c>
      <c r="BP97" s="175" t="str">
        <f t="shared" si="17"/>
        <v/>
      </c>
      <c r="BQ97" s="175" t="str">
        <f t="shared" si="18"/>
        <v/>
      </c>
      <c r="BR97" s="175" t="str">
        <f t="shared" si="19"/>
        <v/>
      </c>
      <c r="BS97" s="175" t="str">
        <f t="shared" si="20"/>
        <v/>
      </c>
      <c r="BT97" s="175" t="str">
        <f t="shared" si="21"/>
        <v/>
      </c>
      <c r="BU97" s="175" t="str">
        <f t="shared" si="22"/>
        <v/>
      </c>
      <c r="BV97" s="175" t="str">
        <f t="shared" si="23"/>
        <v/>
      </c>
      <c r="BW97" s="176"/>
    </row>
    <row r="98" spans="1:75">
      <c r="A98" s="162">
        <f>'Statement of Marks'!A100</f>
        <v>95</v>
      </c>
      <c r="B98" s="163" t="str">
        <f>IF('Statement of Marks'!B100="","",'Statement of Marks'!B100)</f>
        <v/>
      </c>
      <c r="C98" s="164" t="str">
        <f>IF('Statement of Marks'!C100="","",'Statement of Marks'!C100)</f>
        <v/>
      </c>
      <c r="D98" s="165" t="str">
        <f>IF('Statement of Marks'!D100="","",'Statement of Marks'!D100)</f>
        <v/>
      </c>
      <c r="E98" s="166" t="str">
        <f>IF('Statement of Marks'!E100="","",'Statement of Marks'!E100)</f>
        <v/>
      </c>
      <c r="F98" s="166" t="str">
        <f>IF('Statement of Marks'!F100="","",'Statement of Marks'!F100)</f>
        <v/>
      </c>
      <c r="G98" s="166" t="str">
        <f>IF('Statement of Marks'!G100="","",'Statement of Marks'!G100)</f>
        <v/>
      </c>
      <c r="H98" s="167" t="str">
        <f>IF('Statement of Marks'!H100="","",'Statement of Marks'!H100)</f>
        <v/>
      </c>
      <c r="I98" s="167" t="str">
        <f>IF('Statement of Marks'!I100="","",'Statement of Marks'!I100)</f>
        <v/>
      </c>
      <c r="J98" s="168" t="str">
        <f>IF('Statement of Marks'!FD100="","",'Statement of Marks'!FD100)</f>
        <v xml:space="preserve"> </v>
      </c>
      <c r="K98" s="485" t="str">
        <f>IF('Statement of Marks'!FE100="","",'Statement of Marks'!FE100)</f>
        <v/>
      </c>
      <c r="L98" s="169" t="str">
        <f>IF('Statement of Marks'!FF100="","",'Statement of Marks'!FF100)</f>
        <v/>
      </c>
      <c r="M98" s="170" t="str">
        <f>IF('Statement of Marks'!FG100="","",'Statement of Marks'!FG100)</f>
        <v/>
      </c>
      <c r="N98" s="171" t="str">
        <f>IF('Statement of Marks'!FH100="","",'Statement of Marks'!FH100)</f>
        <v/>
      </c>
      <c r="O98" s="172" t="str">
        <f>IF('Statement of Marks'!FB100="","",'Statement of Marks'!FB100)</f>
        <v xml:space="preserve">      </v>
      </c>
      <c r="P98" s="173" t="str">
        <f>IF('Statement of Marks'!FI100="","",'Statement of Marks'!FI100)</f>
        <v/>
      </c>
      <c r="BJ98" s="174" t="str">
        <f>'Statement of Marks'!E100</f>
        <v/>
      </c>
      <c r="BK98" s="175" t="str">
        <f t="shared" si="12"/>
        <v/>
      </c>
      <c r="BL98" s="175" t="str">
        <f t="shared" si="13"/>
        <v/>
      </c>
      <c r="BM98" s="175" t="str">
        <f t="shared" si="14"/>
        <v/>
      </c>
      <c r="BN98" s="175" t="str">
        <f t="shared" si="15"/>
        <v/>
      </c>
      <c r="BO98" s="175" t="str">
        <f t="shared" si="16"/>
        <v/>
      </c>
      <c r="BP98" s="175" t="str">
        <f t="shared" si="17"/>
        <v/>
      </c>
      <c r="BQ98" s="175" t="str">
        <f t="shared" si="18"/>
        <v/>
      </c>
      <c r="BR98" s="175" t="str">
        <f t="shared" si="19"/>
        <v/>
      </c>
      <c r="BS98" s="175" t="str">
        <f t="shared" si="20"/>
        <v/>
      </c>
      <c r="BT98" s="175" t="str">
        <f t="shared" si="21"/>
        <v/>
      </c>
      <c r="BU98" s="175" t="str">
        <f t="shared" si="22"/>
        <v/>
      </c>
      <c r="BV98" s="175" t="str">
        <f t="shared" si="23"/>
        <v/>
      </c>
      <c r="BW98" s="176"/>
    </row>
    <row r="99" spans="1:75">
      <c r="A99" s="162">
        <f>'Statement of Marks'!A101</f>
        <v>96</v>
      </c>
      <c r="B99" s="163" t="str">
        <f>IF('Statement of Marks'!B101="","",'Statement of Marks'!B101)</f>
        <v/>
      </c>
      <c r="C99" s="164" t="str">
        <f>IF('Statement of Marks'!C101="","",'Statement of Marks'!C101)</f>
        <v/>
      </c>
      <c r="D99" s="165" t="str">
        <f>IF('Statement of Marks'!D101="","",'Statement of Marks'!D101)</f>
        <v/>
      </c>
      <c r="E99" s="166" t="str">
        <f>IF('Statement of Marks'!E101="","",'Statement of Marks'!E101)</f>
        <v/>
      </c>
      <c r="F99" s="166" t="str">
        <f>IF('Statement of Marks'!F101="","",'Statement of Marks'!F101)</f>
        <v/>
      </c>
      <c r="G99" s="166" t="str">
        <f>IF('Statement of Marks'!G101="","",'Statement of Marks'!G101)</f>
        <v/>
      </c>
      <c r="H99" s="167" t="str">
        <f>IF('Statement of Marks'!H101="","",'Statement of Marks'!H101)</f>
        <v/>
      </c>
      <c r="I99" s="167" t="str">
        <f>IF('Statement of Marks'!I101="","",'Statement of Marks'!I101)</f>
        <v/>
      </c>
      <c r="J99" s="168" t="str">
        <f>IF('Statement of Marks'!FD101="","",'Statement of Marks'!FD101)</f>
        <v xml:space="preserve"> </v>
      </c>
      <c r="K99" s="485" t="str">
        <f>IF('Statement of Marks'!FE101="","",'Statement of Marks'!FE101)</f>
        <v/>
      </c>
      <c r="L99" s="169" t="str">
        <f>IF('Statement of Marks'!FF101="","",'Statement of Marks'!FF101)</f>
        <v/>
      </c>
      <c r="M99" s="170" t="str">
        <f>IF('Statement of Marks'!FG101="","",'Statement of Marks'!FG101)</f>
        <v/>
      </c>
      <c r="N99" s="171" t="str">
        <f>IF('Statement of Marks'!FH101="","",'Statement of Marks'!FH101)</f>
        <v/>
      </c>
      <c r="O99" s="172" t="str">
        <f>IF('Statement of Marks'!FB101="","",'Statement of Marks'!FB101)</f>
        <v xml:space="preserve">      </v>
      </c>
      <c r="P99" s="173" t="str">
        <f>IF('Statement of Marks'!FI101="","",'Statement of Marks'!FI101)</f>
        <v/>
      </c>
      <c r="BJ99" s="174" t="str">
        <f>'Statement of Marks'!E101</f>
        <v/>
      </c>
      <c r="BK99" s="175" t="str">
        <f t="shared" si="12"/>
        <v/>
      </c>
      <c r="BL99" s="175" t="str">
        <f t="shared" si="13"/>
        <v/>
      </c>
      <c r="BM99" s="175" t="str">
        <f t="shared" si="14"/>
        <v/>
      </c>
      <c r="BN99" s="175" t="str">
        <f t="shared" si="15"/>
        <v/>
      </c>
      <c r="BO99" s="175" t="str">
        <f t="shared" si="16"/>
        <v/>
      </c>
      <c r="BP99" s="175" t="str">
        <f t="shared" si="17"/>
        <v/>
      </c>
      <c r="BQ99" s="175" t="str">
        <f t="shared" si="18"/>
        <v/>
      </c>
      <c r="BR99" s="175" t="str">
        <f t="shared" si="19"/>
        <v/>
      </c>
      <c r="BS99" s="175" t="str">
        <f t="shared" si="20"/>
        <v/>
      </c>
      <c r="BT99" s="175" t="str">
        <f t="shared" si="21"/>
        <v/>
      </c>
      <c r="BU99" s="175" t="str">
        <f t="shared" si="22"/>
        <v/>
      </c>
      <c r="BV99" s="175" t="str">
        <f t="shared" si="23"/>
        <v/>
      </c>
      <c r="BW99" s="176"/>
    </row>
    <row r="100" spans="1:75">
      <c r="A100" s="162">
        <f>'Statement of Marks'!A102</f>
        <v>97</v>
      </c>
      <c r="B100" s="163" t="str">
        <f>IF('Statement of Marks'!B102="","",'Statement of Marks'!B102)</f>
        <v/>
      </c>
      <c r="C100" s="164" t="str">
        <f>IF('Statement of Marks'!C102="","",'Statement of Marks'!C102)</f>
        <v/>
      </c>
      <c r="D100" s="165" t="str">
        <f>IF('Statement of Marks'!D102="","",'Statement of Marks'!D102)</f>
        <v/>
      </c>
      <c r="E100" s="166" t="str">
        <f>IF('Statement of Marks'!E102="","",'Statement of Marks'!E102)</f>
        <v/>
      </c>
      <c r="F100" s="166" t="str">
        <f>IF('Statement of Marks'!F102="","",'Statement of Marks'!F102)</f>
        <v/>
      </c>
      <c r="G100" s="166" t="str">
        <f>IF('Statement of Marks'!G102="","",'Statement of Marks'!G102)</f>
        <v/>
      </c>
      <c r="H100" s="167" t="str">
        <f>IF('Statement of Marks'!H102="","",'Statement of Marks'!H102)</f>
        <v/>
      </c>
      <c r="I100" s="167" t="str">
        <f>IF('Statement of Marks'!I102="","",'Statement of Marks'!I102)</f>
        <v/>
      </c>
      <c r="J100" s="168" t="str">
        <f>IF('Statement of Marks'!FD102="","",'Statement of Marks'!FD102)</f>
        <v xml:space="preserve"> </v>
      </c>
      <c r="K100" s="485" t="str">
        <f>IF('Statement of Marks'!FE102="","",'Statement of Marks'!FE102)</f>
        <v/>
      </c>
      <c r="L100" s="169" t="str">
        <f>IF('Statement of Marks'!FF102="","",'Statement of Marks'!FF102)</f>
        <v/>
      </c>
      <c r="M100" s="170" t="str">
        <f>IF('Statement of Marks'!FG102="","",'Statement of Marks'!FG102)</f>
        <v/>
      </c>
      <c r="N100" s="171" t="str">
        <f>IF('Statement of Marks'!FH102="","",'Statement of Marks'!FH102)</f>
        <v/>
      </c>
      <c r="O100" s="172" t="str">
        <f>IF('Statement of Marks'!FB102="","",'Statement of Marks'!FB102)</f>
        <v xml:space="preserve">      </v>
      </c>
      <c r="P100" s="173" t="str">
        <f>IF('Statement of Marks'!FI102="","",'Statement of Marks'!FI102)</f>
        <v/>
      </c>
      <c r="BJ100" s="174" t="str">
        <f>'Statement of Marks'!E102</f>
        <v/>
      </c>
      <c r="BK100" s="175" t="str">
        <f t="shared" si="12"/>
        <v/>
      </c>
      <c r="BL100" s="175" t="str">
        <f t="shared" si="13"/>
        <v/>
      </c>
      <c r="BM100" s="175" t="str">
        <f t="shared" si="14"/>
        <v/>
      </c>
      <c r="BN100" s="175" t="str">
        <f t="shared" si="15"/>
        <v/>
      </c>
      <c r="BO100" s="175" t="str">
        <f t="shared" si="16"/>
        <v/>
      </c>
      <c r="BP100" s="175" t="str">
        <f t="shared" si="17"/>
        <v/>
      </c>
      <c r="BQ100" s="175" t="str">
        <f t="shared" si="18"/>
        <v/>
      </c>
      <c r="BR100" s="175" t="str">
        <f t="shared" si="19"/>
        <v/>
      </c>
      <c r="BS100" s="175" t="str">
        <f t="shared" si="20"/>
        <v/>
      </c>
      <c r="BT100" s="175" t="str">
        <f t="shared" si="21"/>
        <v/>
      </c>
      <c r="BU100" s="175" t="str">
        <f t="shared" si="22"/>
        <v/>
      </c>
      <c r="BV100" s="175" t="str">
        <f t="shared" si="23"/>
        <v/>
      </c>
      <c r="BW100" s="176"/>
    </row>
    <row r="101" spans="1:75">
      <c r="A101" s="162">
        <f>'Statement of Marks'!A103</f>
        <v>98</v>
      </c>
      <c r="B101" s="163" t="str">
        <f>IF('Statement of Marks'!B103="","",'Statement of Marks'!B103)</f>
        <v/>
      </c>
      <c r="C101" s="164" t="str">
        <f>IF('Statement of Marks'!C103="","",'Statement of Marks'!C103)</f>
        <v/>
      </c>
      <c r="D101" s="165" t="str">
        <f>IF('Statement of Marks'!D103="","",'Statement of Marks'!D103)</f>
        <v/>
      </c>
      <c r="E101" s="166" t="str">
        <f>IF('Statement of Marks'!E103="","",'Statement of Marks'!E103)</f>
        <v/>
      </c>
      <c r="F101" s="166" t="str">
        <f>IF('Statement of Marks'!F103="","",'Statement of Marks'!F103)</f>
        <v/>
      </c>
      <c r="G101" s="166" t="str">
        <f>IF('Statement of Marks'!G103="","",'Statement of Marks'!G103)</f>
        <v/>
      </c>
      <c r="H101" s="167" t="str">
        <f>IF('Statement of Marks'!H103="","",'Statement of Marks'!H103)</f>
        <v/>
      </c>
      <c r="I101" s="167" t="str">
        <f>IF('Statement of Marks'!I103="","",'Statement of Marks'!I103)</f>
        <v/>
      </c>
      <c r="J101" s="168" t="str">
        <f>IF('Statement of Marks'!FD103="","",'Statement of Marks'!FD103)</f>
        <v xml:space="preserve"> </v>
      </c>
      <c r="K101" s="485" t="str">
        <f>IF('Statement of Marks'!FE103="","",'Statement of Marks'!FE103)</f>
        <v/>
      </c>
      <c r="L101" s="169" t="str">
        <f>IF('Statement of Marks'!FF103="","",'Statement of Marks'!FF103)</f>
        <v/>
      </c>
      <c r="M101" s="170" t="str">
        <f>IF('Statement of Marks'!FG103="","",'Statement of Marks'!FG103)</f>
        <v/>
      </c>
      <c r="N101" s="171" t="str">
        <f>IF('Statement of Marks'!FH103="","",'Statement of Marks'!FH103)</f>
        <v/>
      </c>
      <c r="O101" s="172" t="str">
        <f>IF('Statement of Marks'!FB103="","",'Statement of Marks'!FB103)</f>
        <v xml:space="preserve">      </v>
      </c>
      <c r="P101" s="173" t="str">
        <f>IF('Statement of Marks'!FI103="","",'Statement of Marks'!FI103)</f>
        <v/>
      </c>
      <c r="BJ101" s="174" t="str">
        <f>'Statement of Marks'!E103</f>
        <v/>
      </c>
      <c r="BK101" s="175" t="str">
        <f t="shared" si="12"/>
        <v/>
      </c>
      <c r="BL101" s="175" t="str">
        <f t="shared" si="13"/>
        <v/>
      </c>
      <c r="BM101" s="175" t="str">
        <f t="shared" si="14"/>
        <v/>
      </c>
      <c r="BN101" s="175" t="str">
        <f t="shared" si="15"/>
        <v/>
      </c>
      <c r="BO101" s="175" t="str">
        <f t="shared" si="16"/>
        <v/>
      </c>
      <c r="BP101" s="175" t="str">
        <f t="shared" si="17"/>
        <v/>
      </c>
      <c r="BQ101" s="175" t="str">
        <f t="shared" si="18"/>
        <v/>
      </c>
      <c r="BR101" s="175" t="str">
        <f t="shared" si="19"/>
        <v/>
      </c>
      <c r="BS101" s="175" t="str">
        <f t="shared" si="20"/>
        <v/>
      </c>
      <c r="BT101" s="175" t="str">
        <f t="shared" si="21"/>
        <v/>
      </c>
      <c r="BU101" s="175" t="str">
        <f t="shared" si="22"/>
        <v/>
      </c>
      <c r="BV101" s="175" t="str">
        <f t="shared" si="23"/>
        <v/>
      </c>
      <c r="BW101" s="176"/>
    </row>
    <row r="102" spans="1:75">
      <c r="A102" s="162">
        <f>'Statement of Marks'!A104</f>
        <v>99</v>
      </c>
      <c r="B102" s="163" t="str">
        <f>IF('Statement of Marks'!B104="","",'Statement of Marks'!B104)</f>
        <v/>
      </c>
      <c r="C102" s="164" t="str">
        <f>IF('Statement of Marks'!C104="","",'Statement of Marks'!C104)</f>
        <v/>
      </c>
      <c r="D102" s="165" t="str">
        <f>IF('Statement of Marks'!D104="","",'Statement of Marks'!D104)</f>
        <v/>
      </c>
      <c r="E102" s="166" t="str">
        <f>IF('Statement of Marks'!E104="","",'Statement of Marks'!E104)</f>
        <v/>
      </c>
      <c r="F102" s="166" t="str">
        <f>IF('Statement of Marks'!F104="","",'Statement of Marks'!F104)</f>
        <v/>
      </c>
      <c r="G102" s="166" t="str">
        <f>IF('Statement of Marks'!G104="","",'Statement of Marks'!G104)</f>
        <v/>
      </c>
      <c r="H102" s="167" t="str">
        <f>IF('Statement of Marks'!H104="","",'Statement of Marks'!H104)</f>
        <v/>
      </c>
      <c r="I102" s="167" t="str">
        <f>IF('Statement of Marks'!I104="","",'Statement of Marks'!I104)</f>
        <v/>
      </c>
      <c r="J102" s="168" t="str">
        <f>IF('Statement of Marks'!FD104="","",'Statement of Marks'!FD104)</f>
        <v xml:space="preserve"> </v>
      </c>
      <c r="K102" s="485" t="str">
        <f>IF('Statement of Marks'!FE104="","",'Statement of Marks'!FE104)</f>
        <v/>
      </c>
      <c r="L102" s="169" t="str">
        <f>IF('Statement of Marks'!FF104="","",'Statement of Marks'!FF104)</f>
        <v/>
      </c>
      <c r="M102" s="170" t="str">
        <f>IF('Statement of Marks'!FG104="","",'Statement of Marks'!FG104)</f>
        <v/>
      </c>
      <c r="N102" s="171" t="str">
        <f>IF('Statement of Marks'!FH104="","",'Statement of Marks'!FH104)</f>
        <v/>
      </c>
      <c r="O102" s="172" t="str">
        <f>IF('Statement of Marks'!FB104="","",'Statement of Marks'!FB104)</f>
        <v xml:space="preserve">      </v>
      </c>
      <c r="P102" s="173" t="str">
        <f>IF('Statement of Marks'!FI104="","",'Statement of Marks'!FI104)</f>
        <v/>
      </c>
      <c r="BJ102" s="174" t="str">
        <f>'Statement of Marks'!E104</f>
        <v/>
      </c>
      <c r="BK102" s="175" t="str">
        <f t="shared" si="12"/>
        <v/>
      </c>
      <c r="BL102" s="175" t="str">
        <f t="shared" si="13"/>
        <v/>
      </c>
      <c r="BM102" s="175" t="str">
        <f t="shared" si="14"/>
        <v/>
      </c>
      <c r="BN102" s="175" t="str">
        <f t="shared" si="15"/>
        <v/>
      </c>
      <c r="BO102" s="175" t="str">
        <f t="shared" si="16"/>
        <v/>
      </c>
      <c r="BP102" s="175" t="str">
        <f t="shared" si="17"/>
        <v/>
      </c>
      <c r="BQ102" s="175" t="str">
        <f t="shared" si="18"/>
        <v/>
      </c>
      <c r="BR102" s="175" t="str">
        <f t="shared" si="19"/>
        <v/>
      </c>
      <c r="BS102" s="175" t="str">
        <f t="shared" si="20"/>
        <v/>
      </c>
      <c r="BT102" s="175" t="str">
        <f t="shared" si="21"/>
        <v/>
      </c>
      <c r="BU102" s="175" t="str">
        <f t="shared" si="22"/>
        <v/>
      </c>
      <c r="BV102" s="175" t="str">
        <f t="shared" si="23"/>
        <v/>
      </c>
      <c r="BW102" s="176"/>
    </row>
    <row r="103" spans="1:75">
      <c r="A103" s="162">
        <f>'Statement of Marks'!A105</f>
        <v>100</v>
      </c>
      <c r="B103" s="163" t="str">
        <f>IF('Statement of Marks'!B105="","",'Statement of Marks'!B105)</f>
        <v/>
      </c>
      <c r="C103" s="164" t="str">
        <f>IF('Statement of Marks'!C105="","",'Statement of Marks'!C105)</f>
        <v/>
      </c>
      <c r="D103" s="165" t="str">
        <f>IF('Statement of Marks'!D105="","",'Statement of Marks'!D105)</f>
        <v/>
      </c>
      <c r="E103" s="166" t="str">
        <f>IF('Statement of Marks'!E105="","",'Statement of Marks'!E105)</f>
        <v/>
      </c>
      <c r="F103" s="166" t="str">
        <f>IF('Statement of Marks'!F105="","",'Statement of Marks'!F105)</f>
        <v/>
      </c>
      <c r="G103" s="166" t="str">
        <f>IF('Statement of Marks'!G105="","",'Statement of Marks'!G105)</f>
        <v/>
      </c>
      <c r="H103" s="167" t="str">
        <f>IF('Statement of Marks'!H105="","",'Statement of Marks'!H105)</f>
        <v/>
      </c>
      <c r="I103" s="167" t="str">
        <f>IF('Statement of Marks'!I105="","",'Statement of Marks'!I105)</f>
        <v/>
      </c>
      <c r="J103" s="168" t="str">
        <f>IF('Statement of Marks'!FD105="","",'Statement of Marks'!FD105)</f>
        <v xml:space="preserve"> </v>
      </c>
      <c r="K103" s="485" t="str">
        <f>IF('Statement of Marks'!FE105="","",'Statement of Marks'!FE105)</f>
        <v/>
      </c>
      <c r="L103" s="169" t="str">
        <f>IF('Statement of Marks'!FF105="","",'Statement of Marks'!FF105)</f>
        <v/>
      </c>
      <c r="M103" s="170" t="str">
        <f>IF('Statement of Marks'!FG105="","",'Statement of Marks'!FG105)</f>
        <v/>
      </c>
      <c r="N103" s="171" t="str">
        <f>IF('Statement of Marks'!FH105="","",'Statement of Marks'!FH105)</f>
        <v/>
      </c>
      <c r="O103" s="172" t="str">
        <f>IF('Statement of Marks'!FB105="","",'Statement of Marks'!FB105)</f>
        <v xml:space="preserve">      </v>
      </c>
      <c r="P103" s="173" t="str">
        <f>IF('Statement of Marks'!FI105="","",'Statement of Marks'!FI105)</f>
        <v/>
      </c>
      <c r="BJ103" s="174" t="str">
        <f>'Statement of Marks'!E105</f>
        <v/>
      </c>
      <c r="BK103" s="175" t="str">
        <f t="shared" si="12"/>
        <v/>
      </c>
      <c r="BL103" s="175" t="str">
        <f t="shared" si="13"/>
        <v/>
      </c>
      <c r="BM103" s="175" t="str">
        <f t="shared" si="14"/>
        <v/>
      </c>
      <c r="BN103" s="175" t="str">
        <f t="shared" si="15"/>
        <v/>
      </c>
      <c r="BO103" s="175" t="str">
        <f t="shared" si="16"/>
        <v/>
      </c>
      <c r="BP103" s="175" t="str">
        <f t="shared" si="17"/>
        <v/>
      </c>
      <c r="BQ103" s="175" t="str">
        <f t="shared" si="18"/>
        <v/>
      </c>
      <c r="BR103" s="175" t="str">
        <f t="shared" si="19"/>
        <v/>
      </c>
      <c r="BS103" s="175" t="str">
        <f t="shared" si="20"/>
        <v/>
      </c>
      <c r="BT103" s="175" t="str">
        <f t="shared" si="21"/>
        <v/>
      </c>
      <c r="BU103" s="175" t="str">
        <f t="shared" si="22"/>
        <v/>
      </c>
      <c r="BV103" s="175" t="str">
        <f t="shared" si="23"/>
        <v/>
      </c>
      <c r="BW103" s="176"/>
    </row>
    <row r="104" spans="1:75">
      <c r="A104" s="162">
        <f>'Statement of Marks'!A106</f>
        <v>101</v>
      </c>
      <c r="B104" s="163" t="str">
        <f>IF('Statement of Marks'!B106="","",'Statement of Marks'!B106)</f>
        <v/>
      </c>
      <c r="C104" s="164" t="str">
        <f>IF('Statement of Marks'!C106="","",'Statement of Marks'!C106)</f>
        <v/>
      </c>
      <c r="D104" s="165" t="str">
        <f>IF('Statement of Marks'!D106="","",'Statement of Marks'!D106)</f>
        <v/>
      </c>
      <c r="E104" s="166" t="str">
        <f>IF('Statement of Marks'!E106="","",'Statement of Marks'!E106)</f>
        <v/>
      </c>
      <c r="F104" s="166" t="str">
        <f>IF('Statement of Marks'!F106="","",'Statement of Marks'!F106)</f>
        <v/>
      </c>
      <c r="G104" s="166" t="str">
        <f>IF('Statement of Marks'!G106="","",'Statement of Marks'!G106)</f>
        <v/>
      </c>
      <c r="H104" s="167" t="str">
        <f>IF('Statement of Marks'!H106="","",'Statement of Marks'!H106)</f>
        <v/>
      </c>
      <c r="I104" s="167" t="str">
        <f>IF('Statement of Marks'!I106="","",'Statement of Marks'!I106)</f>
        <v/>
      </c>
      <c r="J104" s="168" t="str">
        <f>IF('Statement of Marks'!FD106="","",'Statement of Marks'!FD106)</f>
        <v xml:space="preserve"> </v>
      </c>
      <c r="K104" s="485" t="str">
        <f>IF('Statement of Marks'!FE106="","",'Statement of Marks'!FE106)</f>
        <v/>
      </c>
      <c r="L104" s="169" t="str">
        <f>IF('Statement of Marks'!FF106="","",'Statement of Marks'!FF106)</f>
        <v/>
      </c>
      <c r="M104" s="170" t="str">
        <f>IF('Statement of Marks'!FG106="","",'Statement of Marks'!FG106)</f>
        <v/>
      </c>
      <c r="N104" s="171" t="str">
        <f>IF('Statement of Marks'!FH106="","",'Statement of Marks'!FH106)</f>
        <v/>
      </c>
      <c r="O104" s="172" t="str">
        <f>IF('Statement of Marks'!FB106="","",'Statement of Marks'!FB106)</f>
        <v xml:space="preserve">      </v>
      </c>
      <c r="P104" s="173" t="str">
        <f>IF('Statement of Marks'!FI106="","",'Statement of Marks'!FI106)</f>
        <v/>
      </c>
      <c r="BJ104" s="174" t="str">
        <f>'Statement of Marks'!E106</f>
        <v/>
      </c>
      <c r="BK104" s="175" t="str">
        <f t="shared" si="12"/>
        <v/>
      </c>
      <c r="BL104" s="175" t="str">
        <f t="shared" si="13"/>
        <v/>
      </c>
      <c r="BM104" s="175" t="str">
        <f t="shared" si="14"/>
        <v/>
      </c>
      <c r="BN104" s="175" t="str">
        <f t="shared" si="15"/>
        <v/>
      </c>
      <c r="BO104" s="175" t="str">
        <f t="shared" si="16"/>
        <v/>
      </c>
      <c r="BP104" s="175" t="str">
        <f t="shared" si="17"/>
        <v/>
      </c>
      <c r="BQ104" s="175" t="str">
        <f t="shared" si="18"/>
        <v/>
      </c>
      <c r="BR104" s="175" t="str">
        <f t="shared" si="19"/>
        <v/>
      </c>
      <c r="BS104" s="175" t="str">
        <f t="shared" si="20"/>
        <v/>
      </c>
      <c r="BT104" s="175" t="str">
        <f t="shared" si="21"/>
        <v/>
      </c>
      <c r="BU104" s="175" t="str">
        <f t="shared" si="22"/>
        <v/>
      </c>
      <c r="BV104" s="175" t="str">
        <f t="shared" si="23"/>
        <v/>
      </c>
      <c r="BW104" s="176"/>
    </row>
    <row r="105" spans="1:75">
      <c r="A105" s="162">
        <f>'Statement of Marks'!A107</f>
        <v>102</v>
      </c>
      <c r="B105" s="163" t="str">
        <f>IF('Statement of Marks'!B107="","",'Statement of Marks'!B107)</f>
        <v/>
      </c>
      <c r="C105" s="164" t="str">
        <f>IF('Statement of Marks'!C107="","",'Statement of Marks'!C107)</f>
        <v/>
      </c>
      <c r="D105" s="165" t="str">
        <f>IF('Statement of Marks'!D107="","",'Statement of Marks'!D107)</f>
        <v/>
      </c>
      <c r="E105" s="166" t="str">
        <f>IF('Statement of Marks'!E107="","",'Statement of Marks'!E107)</f>
        <v/>
      </c>
      <c r="F105" s="166" t="str">
        <f>IF('Statement of Marks'!F107="","",'Statement of Marks'!F107)</f>
        <v/>
      </c>
      <c r="G105" s="166" t="str">
        <f>IF('Statement of Marks'!G107="","",'Statement of Marks'!G107)</f>
        <v/>
      </c>
      <c r="H105" s="167" t="str">
        <f>IF('Statement of Marks'!H107="","",'Statement of Marks'!H107)</f>
        <v/>
      </c>
      <c r="I105" s="167" t="str">
        <f>IF('Statement of Marks'!I107="","",'Statement of Marks'!I107)</f>
        <v/>
      </c>
      <c r="J105" s="168" t="str">
        <f>IF('Statement of Marks'!FD107="","",'Statement of Marks'!FD107)</f>
        <v xml:space="preserve"> </v>
      </c>
      <c r="K105" s="485" t="str">
        <f>IF('Statement of Marks'!FE107="","",'Statement of Marks'!FE107)</f>
        <v/>
      </c>
      <c r="L105" s="169" t="str">
        <f>IF('Statement of Marks'!FF107="","",'Statement of Marks'!FF107)</f>
        <v/>
      </c>
      <c r="M105" s="170" t="str">
        <f>IF('Statement of Marks'!FG107="","",'Statement of Marks'!FG107)</f>
        <v/>
      </c>
      <c r="N105" s="171" t="str">
        <f>IF('Statement of Marks'!FH107="","",'Statement of Marks'!FH107)</f>
        <v/>
      </c>
      <c r="O105" s="172" t="str">
        <f>IF('Statement of Marks'!FB107="","",'Statement of Marks'!FB107)</f>
        <v xml:space="preserve">      </v>
      </c>
      <c r="P105" s="173" t="str">
        <f>IF('Statement of Marks'!FI107="","",'Statement of Marks'!FI107)</f>
        <v/>
      </c>
      <c r="BJ105" s="174" t="str">
        <f>'Statement of Marks'!E107</f>
        <v/>
      </c>
      <c r="BK105" s="175" t="str">
        <f t="shared" si="12"/>
        <v/>
      </c>
      <c r="BL105" s="175" t="str">
        <f t="shared" si="13"/>
        <v/>
      </c>
      <c r="BM105" s="175" t="str">
        <f t="shared" si="14"/>
        <v/>
      </c>
      <c r="BN105" s="175" t="str">
        <f t="shared" si="15"/>
        <v/>
      </c>
      <c r="BO105" s="175" t="str">
        <f t="shared" si="16"/>
        <v/>
      </c>
      <c r="BP105" s="175" t="str">
        <f t="shared" si="17"/>
        <v/>
      </c>
      <c r="BQ105" s="175" t="str">
        <f t="shared" si="18"/>
        <v/>
      </c>
      <c r="BR105" s="175" t="str">
        <f t="shared" si="19"/>
        <v/>
      </c>
      <c r="BS105" s="175" t="str">
        <f t="shared" si="20"/>
        <v/>
      </c>
      <c r="BT105" s="175" t="str">
        <f t="shared" si="21"/>
        <v/>
      </c>
      <c r="BU105" s="175" t="str">
        <f t="shared" si="22"/>
        <v/>
      </c>
      <c r="BV105" s="175" t="str">
        <f t="shared" si="23"/>
        <v/>
      </c>
      <c r="BW105" s="176"/>
    </row>
    <row r="106" spans="1:75">
      <c r="A106" s="162">
        <f>'Statement of Marks'!A108</f>
        <v>103</v>
      </c>
      <c r="B106" s="163" t="str">
        <f>IF('Statement of Marks'!B108="","",'Statement of Marks'!B108)</f>
        <v/>
      </c>
      <c r="C106" s="164" t="str">
        <f>IF('Statement of Marks'!C108="","",'Statement of Marks'!C108)</f>
        <v/>
      </c>
      <c r="D106" s="165" t="str">
        <f>IF('Statement of Marks'!D108="","",'Statement of Marks'!D108)</f>
        <v/>
      </c>
      <c r="E106" s="166" t="str">
        <f>IF('Statement of Marks'!E108="","",'Statement of Marks'!E108)</f>
        <v/>
      </c>
      <c r="F106" s="166" t="str">
        <f>IF('Statement of Marks'!F108="","",'Statement of Marks'!F108)</f>
        <v/>
      </c>
      <c r="G106" s="166" t="str">
        <f>IF('Statement of Marks'!G108="","",'Statement of Marks'!G108)</f>
        <v/>
      </c>
      <c r="H106" s="167" t="str">
        <f>IF('Statement of Marks'!H108="","",'Statement of Marks'!H108)</f>
        <v/>
      </c>
      <c r="I106" s="167" t="str">
        <f>IF('Statement of Marks'!I108="","",'Statement of Marks'!I108)</f>
        <v/>
      </c>
      <c r="J106" s="168" t="str">
        <f>IF('Statement of Marks'!FD108="","",'Statement of Marks'!FD108)</f>
        <v xml:space="preserve"> </v>
      </c>
      <c r="K106" s="485" t="str">
        <f>IF('Statement of Marks'!FE108="","",'Statement of Marks'!FE108)</f>
        <v/>
      </c>
      <c r="L106" s="169" t="str">
        <f>IF('Statement of Marks'!FF108="","",'Statement of Marks'!FF108)</f>
        <v/>
      </c>
      <c r="M106" s="170" t="str">
        <f>IF('Statement of Marks'!FG108="","",'Statement of Marks'!FG108)</f>
        <v/>
      </c>
      <c r="N106" s="171" t="str">
        <f>IF('Statement of Marks'!FH108="","",'Statement of Marks'!FH108)</f>
        <v/>
      </c>
      <c r="O106" s="172" t="str">
        <f>IF('Statement of Marks'!FB108="","",'Statement of Marks'!FB108)</f>
        <v xml:space="preserve">      </v>
      </c>
      <c r="P106" s="173" t="str">
        <f>IF('Statement of Marks'!FI108="","",'Statement of Marks'!FI108)</f>
        <v/>
      </c>
      <c r="BJ106" s="174" t="str">
        <f>'Statement of Marks'!E108</f>
        <v/>
      </c>
      <c r="BK106" s="175" t="str">
        <f t="shared" si="12"/>
        <v/>
      </c>
      <c r="BL106" s="175" t="str">
        <f t="shared" si="13"/>
        <v/>
      </c>
      <c r="BM106" s="175" t="str">
        <f t="shared" si="14"/>
        <v/>
      </c>
      <c r="BN106" s="175" t="str">
        <f t="shared" si="15"/>
        <v/>
      </c>
      <c r="BO106" s="175" t="str">
        <f t="shared" si="16"/>
        <v/>
      </c>
      <c r="BP106" s="175" t="str">
        <f t="shared" si="17"/>
        <v/>
      </c>
      <c r="BQ106" s="175" t="str">
        <f t="shared" si="18"/>
        <v/>
      </c>
      <c r="BR106" s="175" t="str">
        <f t="shared" si="19"/>
        <v/>
      </c>
      <c r="BS106" s="175" t="str">
        <f t="shared" si="20"/>
        <v/>
      </c>
      <c r="BT106" s="175" t="str">
        <f t="shared" si="21"/>
        <v/>
      </c>
      <c r="BU106" s="175" t="str">
        <f t="shared" si="22"/>
        <v/>
      </c>
      <c r="BV106" s="175" t="str">
        <f t="shared" si="23"/>
        <v/>
      </c>
      <c r="BW106" s="176"/>
    </row>
    <row r="107" spans="1:75">
      <c r="A107" s="162">
        <f>'Statement of Marks'!A109</f>
        <v>104</v>
      </c>
      <c r="B107" s="163" t="str">
        <f>IF('Statement of Marks'!B109="","",'Statement of Marks'!B109)</f>
        <v/>
      </c>
      <c r="C107" s="164" t="str">
        <f>IF('Statement of Marks'!C109="","",'Statement of Marks'!C109)</f>
        <v/>
      </c>
      <c r="D107" s="165" t="str">
        <f>IF('Statement of Marks'!D109="","",'Statement of Marks'!D109)</f>
        <v/>
      </c>
      <c r="E107" s="166" t="str">
        <f>IF('Statement of Marks'!E109="","",'Statement of Marks'!E109)</f>
        <v/>
      </c>
      <c r="F107" s="166" t="str">
        <f>IF('Statement of Marks'!F109="","",'Statement of Marks'!F109)</f>
        <v/>
      </c>
      <c r="G107" s="166" t="str">
        <f>IF('Statement of Marks'!G109="","",'Statement of Marks'!G109)</f>
        <v/>
      </c>
      <c r="H107" s="167" t="str">
        <f>IF('Statement of Marks'!H109="","",'Statement of Marks'!H109)</f>
        <v/>
      </c>
      <c r="I107" s="167" t="str">
        <f>IF('Statement of Marks'!I109="","",'Statement of Marks'!I109)</f>
        <v/>
      </c>
      <c r="J107" s="168" t="str">
        <f>IF('Statement of Marks'!FD109="","",'Statement of Marks'!FD109)</f>
        <v xml:space="preserve"> </v>
      </c>
      <c r="K107" s="485" t="str">
        <f>IF('Statement of Marks'!FE109="","",'Statement of Marks'!FE109)</f>
        <v/>
      </c>
      <c r="L107" s="169" t="str">
        <f>IF('Statement of Marks'!FF109="","",'Statement of Marks'!FF109)</f>
        <v/>
      </c>
      <c r="M107" s="170" t="str">
        <f>IF('Statement of Marks'!FG109="","",'Statement of Marks'!FG109)</f>
        <v/>
      </c>
      <c r="N107" s="171" t="str">
        <f>IF('Statement of Marks'!FH109="","",'Statement of Marks'!FH109)</f>
        <v/>
      </c>
      <c r="O107" s="172" t="str">
        <f>IF('Statement of Marks'!FB109="","",'Statement of Marks'!FB109)</f>
        <v xml:space="preserve">      </v>
      </c>
      <c r="P107" s="173" t="str">
        <f>IF('Statement of Marks'!FI109="","",'Statement of Marks'!FI109)</f>
        <v/>
      </c>
      <c r="BJ107" s="174" t="str">
        <f>'Statement of Marks'!E109</f>
        <v/>
      </c>
      <c r="BK107" s="175" t="str">
        <f t="shared" si="12"/>
        <v/>
      </c>
      <c r="BL107" s="175" t="str">
        <f t="shared" si="13"/>
        <v/>
      </c>
      <c r="BM107" s="175" t="str">
        <f t="shared" si="14"/>
        <v/>
      </c>
      <c r="BN107" s="175" t="str">
        <f t="shared" si="15"/>
        <v/>
      </c>
      <c r="BO107" s="175" t="str">
        <f t="shared" si="16"/>
        <v/>
      </c>
      <c r="BP107" s="175" t="str">
        <f t="shared" si="17"/>
        <v/>
      </c>
      <c r="BQ107" s="175" t="str">
        <f t="shared" si="18"/>
        <v/>
      </c>
      <c r="BR107" s="175" t="str">
        <f t="shared" si="19"/>
        <v/>
      </c>
      <c r="BS107" s="175" t="str">
        <f t="shared" si="20"/>
        <v/>
      </c>
      <c r="BT107" s="175" t="str">
        <f t="shared" si="21"/>
        <v/>
      </c>
      <c r="BU107" s="175" t="str">
        <f t="shared" si="22"/>
        <v/>
      </c>
      <c r="BV107" s="175" t="str">
        <f t="shared" si="23"/>
        <v/>
      </c>
      <c r="BW107" s="176"/>
    </row>
    <row r="108" spans="1:75">
      <c r="A108" s="162">
        <f>'Statement of Marks'!A110</f>
        <v>105</v>
      </c>
      <c r="B108" s="163" t="str">
        <f>IF('Statement of Marks'!B110="","",'Statement of Marks'!B110)</f>
        <v/>
      </c>
      <c r="C108" s="164" t="str">
        <f>IF('Statement of Marks'!C110="","",'Statement of Marks'!C110)</f>
        <v/>
      </c>
      <c r="D108" s="165" t="str">
        <f>IF('Statement of Marks'!D110="","",'Statement of Marks'!D110)</f>
        <v/>
      </c>
      <c r="E108" s="166" t="str">
        <f>IF('Statement of Marks'!E110="","",'Statement of Marks'!E110)</f>
        <v/>
      </c>
      <c r="F108" s="166" t="str">
        <f>IF('Statement of Marks'!F110="","",'Statement of Marks'!F110)</f>
        <v/>
      </c>
      <c r="G108" s="166" t="str">
        <f>IF('Statement of Marks'!G110="","",'Statement of Marks'!G110)</f>
        <v/>
      </c>
      <c r="H108" s="167" t="str">
        <f>IF('Statement of Marks'!H110="","",'Statement of Marks'!H110)</f>
        <v/>
      </c>
      <c r="I108" s="167" t="str">
        <f>IF('Statement of Marks'!I110="","",'Statement of Marks'!I110)</f>
        <v/>
      </c>
      <c r="J108" s="168" t="str">
        <f>IF('Statement of Marks'!FD110="","",'Statement of Marks'!FD110)</f>
        <v xml:space="preserve"> </v>
      </c>
      <c r="K108" s="485" t="str">
        <f>IF('Statement of Marks'!FE110="","",'Statement of Marks'!FE110)</f>
        <v/>
      </c>
      <c r="L108" s="169" t="str">
        <f>IF('Statement of Marks'!FF110="","",'Statement of Marks'!FF110)</f>
        <v/>
      </c>
      <c r="M108" s="170" t="str">
        <f>IF('Statement of Marks'!FG110="","",'Statement of Marks'!FG110)</f>
        <v/>
      </c>
      <c r="N108" s="171" t="str">
        <f>IF('Statement of Marks'!FH110="","",'Statement of Marks'!FH110)</f>
        <v/>
      </c>
      <c r="O108" s="172" t="str">
        <f>IF('Statement of Marks'!FB110="","",'Statement of Marks'!FB110)</f>
        <v xml:space="preserve">      </v>
      </c>
      <c r="P108" s="173" t="str">
        <f>IF('Statement of Marks'!FI110="","",'Statement of Marks'!FI110)</f>
        <v/>
      </c>
      <c r="BJ108" s="174" t="str">
        <f>'Statement of Marks'!E110</f>
        <v/>
      </c>
      <c r="BK108" s="175" t="str">
        <f t="shared" si="12"/>
        <v/>
      </c>
      <c r="BL108" s="175" t="str">
        <f t="shared" si="13"/>
        <v/>
      </c>
      <c r="BM108" s="175" t="str">
        <f t="shared" si="14"/>
        <v/>
      </c>
      <c r="BN108" s="175" t="str">
        <f t="shared" si="15"/>
        <v/>
      </c>
      <c r="BO108" s="175" t="str">
        <f t="shared" si="16"/>
        <v/>
      </c>
      <c r="BP108" s="175" t="str">
        <f t="shared" si="17"/>
        <v/>
      </c>
      <c r="BQ108" s="175" t="str">
        <f t="shared" si="18"/>
        <v/>
      </c>
      <c r="BR108" s="175" t="str">
        <f t="shared" si="19"/>
        <v/>
      </c>
      <c r="BS108" s="175" t="str">
        <f t="shared" si="20"/>
        <v/>
      </c>
      <c r="BT108" s="175" t="str">
        <f t="shared" si="21"/>
        <v/>
      </c>
      <c r="BU108" s="175" t="str">
        <f t="shared" si="22"/>
        <v/>
      </c>
      <c r="BV108" s="175" t="str">
        <f t="shared" si="23"/>
        <v/>
      </c>
      <c r="BW108" s="176"/>
    </row>
    <row r="109" spans="1:75">
      <c r="A109" s="162">
        <f>'Statement of Marks'!A111</f>
        <v>106</v>
      </c>
      <c r="B109" s="163" t="str">
        <f>IF('Statement of Marks'!B111="","",'Statement of Marks'!B111)</f>
        <v/>
      </c>
      <c r="C109" s="164" t="str">
        <f>IF('Statement of Marks'!C111="","",'Statement of Marks'!C111)</f>
        <v/>
      </c>
      <c r="D109" s="165" t="str">
        <f>IF('Statement of Marks'!D111="","",'Statement of Marks'!D111)</f>
        <v/>
      </c>
      <c r="E109" s="166" t="str">
        <f>IF('Statement of Marks'!E111="","",'Statement of Marks'!E111)</f>
        <v/>
      </c>
      <c r="F109" s="166" t="str">
        <f>IF('Statement of Marks'!F111="","",'Statement of Marks'!F111)</f>
        <v/>
      </c>
      <c r="G109" s="166" t="str">
        <f>IF('Statement of Marks'!G111="","",'Statement of Marks'!G111)</f>
        <v/>
      </c>
      <c r="H109" s="167" t="str">
        <f>IF('Statement of Marks'!H111="","",'Statement of Marks'!H111)</f>
        <v/>
      </c>
      <c r="I109" s="167" t="str">
        <f>IF('Statement of Marks'!I111="","",'Statement of Marks'!I111)</f>
        <v/>
      </c>
      <c r="J109" s="168" t="str">
        <f>IF('Statement of Marks'!FD111="","",'Statement of Marks'!FD111)</f>
        <v xml:space="preserve"> </v>
      </c>
      <c r="K109" s="485" t="str">
        <f>IF('Statement of Marks'!FE111="","",'Statement of Marks'!FE111)</f>
        <v/>
      </c>
      <c r="L109" s="169" t="str">
        <f>IF('Statement of Marks'!FF111="","",'Statement of Marks'!FF111)</f>
        <v/>
      </c>
      <c r="M109" s="170" t="str">
        <f>IF('Statement of Marks'!FG111="","",'Statement of Marks'!FG111)</f>
        <v/>
      </c>
      <c r="N109" s="171" t="str">
        <f>IF('Statement of Marks'!FH111="","",'Statement of Marks'!FH111)</f>
        <v/>
      </c>
      <c r="O109" s="172" t="str">
        <f>IF('Statement of Marks'!FB111="","",'Statement of Marks'!FB111)</f>
        <v xml:space="preserve">      </v>
      </c>
      <c r="P109" s="173" t="str">
        <f>IF('Statement of Marks'!FI111="","",'Statement of Marks'!FI111)</f>
        <v/>
      </c>
      <c r="BJ109" s="174" t="str">
        <f>'Statement of Marks'!E111</f>
        <v/>
      </c>
      <c r="BK109" s="175" t="str">
        <f t="shared" si="12"/>
        <v/>
      </c>
      <c r="BL109" s="175" t="str">
        <f t="shared" si="13"/>
        <v/>
      </c>
      <c r="BM109" s="175" t="str">
        <f t="shared" si="14"/>
        <v/>
      </c>
      <c r="BN109" s="175" t="str">
        <f t="shared" si="15"/>
        <v/>
      </c>
      <c r="BO109" s="175" t="str">
        <f t="shared" si="16"/>
        <v/>
      </c>
      <c r="BP109" s="175" t="str">
        <f t="shared" si="17"/>
        <v/>
      </c>
      <c r="BQ109" s="175" t="str">
        <f t="shared" si="18"/>
        <v/>
      </c>
      <c r="BR109" s="175" t="str">
        <f t="shared" si="19"/>
        <v/>
      </c>
      <c r="BS109" s="175" t="str">
        <f t="shared" si="20"/>
        <v/>
      </c>
      <c r="BT109" s="175" t="str">
        <f t="shared" si="21"/>
        <v/>
      </c>
      <c r="BU109" s="175" t="str">
        <f t="shared" si="22"/>
        <v/>
      </c>
      <c r="BV109" s="175" t="str">
        <f t="shared" si="23"/>
        <v/>
      </c>
      <c r="BW109" s="176"/>
    </row>
    <row r="110" spans="1:75">
      <c r="A110" s="162">
        <f>'Statement of Marks'!A112</f>
        <v>107</v>
      </c>
      <c r="B110" s="163" t="str">
        <f>IF('Statement of Marks'!B112="","",'Statement of Marks'!B112)</f>
        <v/>
      </c>
      <c r="C110" s="164" t="str">
        <f>IF('Statement of Marks'!C112="","",'Statement of Marks'!C112)</f>
        <v/>
      </c>
      <c r="D110" s="165" t="str">
        <f>IF('Statement of Marks'!D112="","",'Statement of Marks'!D112)</f>
        <v/>
      </c>
      <c r="E110" s="166" t="str">
        <f>IF('Statement of Marks'!E112="","",'Statement of Marks'!E112)</f>
        <v/>
      </c>
      <c r="F110" s="166" t="str">
        <f>IF('Statement of Marks'!F112="","",'Statement of Marks'!F112)</f>
        <v/>
      </c>
      <c r="G110" s="166" t="str">
        <f>IF('Statement of Marks'!G112="","",'Statement of Marks'!G112)</f>
        <v/>
      </c>
      <c r="H110" s="167" t="str">
        <f>IF('Statement of Marks'!H112="","",'Statement of Marks'!H112)</f>
        <v/>
      </c>
      <c r="I110" s="167" t="str">
        <f>IF('Statement of Marks'!I112="","",'Statement of Marks'!I112)</f>
        <v/>
      </c>
      <c r="J110" s="168" t="str">
        <f>IF('Statement of Marks'!FD112="","",'Statement of Marks'!FD112)</f>
        <v xml:space="preserve"> </v>
      </c>
      <c r="K110" s="485" t="str">
        <f>IF('Statement of Marks'!FE112="","",'Statement of Marks'!FE112)</f>
        <v/>
      </c>
      <c r="L110" s="169" t="str">
        <f>IF('Statement of Marks'!FF112="","",'Statement of Marks'!FF112)</f>
        <v/>
      </c>
      <c r="M110" s="170" t="str">
        <f>IF('Statement of Marks'!FG112="","",'Statement of Marks'!FG112)</f>
        <v/>
      </c>
      <c r="N110" s="171" t="str">
        <f>IF('Statement of Marks'!FH112="","",'Statement of Marks'!FH112)</f>
        <v/>
      </c>
      <c r="O110" s="172" t="str">
        <f>IF('Statement of Marks'!FB112="","",'Statement of Marks'!FB112)</f>
        <v xml:space="preserve">      </v>
      </c>
      <c r="P110" s="173" t="str">
        <f>IF('Statement of Marks'!FI112="","",'Statement of Marks'!FI112)</f>
        <v/>
      </c>
      <c r="BJ110" s="174" t="str">
        <f>'Statement of Marks'!E112</f>
        <v/>
      </c>
      <c r="BK110" s="175" t="str">
        <f t="shared" si="12"/>
        <v/>
      </c>
      <c r="BL110" s="175" t="str">
        <f t="shared" si="13"/>
        <v/>
      </c>
      <c r="BM110" s="175" t="str">
        <f t="shared" si="14"/>
        <v/>
      </c>
      <c r="BN110" s="175" t="str">
        <f t="shared" si="15"/>
        <v/>
      </c>
      <c r="BO110" s="175" t="str">
        <f t="shared" si="16"/>
        <v/>
      </c>
      <c r="BP110" s="175" t="str">
        <f t="shared" si="17"/>
        <v/>
      </c>
      <c r="BQ110" s="175" t="str">
        <f t="shared" si="18"/>
        <v/>
      </c>
      <c r="BR110" s="175" t="str">
        <f t="shared" si="19"/>
        <v/>
      </c>
      <c r="BS110" s="175" t="str">
        <f t="shared" si="20"/>
        <v/>
      </c>
      <c r="BT110" s="175" t="str">
        <f t="shared" si="21"/>
        <v/>
      </c>
      <c r="BU110" s="175" t="str">
        <f t="shared" si="22"/>
        <v/>
      </c>
      <c r="BV110" s="175" t="str">
        <f t="shared" si="23"/>
        <v/>
      </c>
      <c r="BW110" s="176"/>
    </row>
    <row r="111" spans="1:75">
      <c r="A111" s="162">
        <f>'Statement of Marks'!A113</f>
        <v>108</v>
      </c>
      <c r="B111" s="163" t="str">
        <f>IF('Statement of Marks'!B113="","",'Statement of Marks'!B113)</f>
        <v/>
      </c>
      <c r="C111" s="164" t="str">
        <f>IF('Statement of Marks'!C113="","",'Statement of Marks'!C113)</f>
        <v/>
      </c>
      <c r="D111" s="165" t="str">
        <f>IF('Statement of Marks'!D113="","",'Statement of Marks'!D113)</f>
        <v/>
      </c>
      <c r="E111" s="166" t="str">
        <f>IF('Statement of Marks'!E113="","",'Statement of Marks'!E113)</f>
        <v/>
      </c>
      <c r="F111" s="166" t="str">
        <f>IF('Statement of Marks'!F113="","",'Statement of Marks'!F113)</f>
        <v/>
      </c>
      <c r="G111" s="166" t="str">
        <f>IF('Statement of Marks'!G113="","",'Statement of Marks'!G113)</f>
        <v/>
      </c>
      <c r="H111" s="167" t="str">
        <f>IF('Statement of Marks'!H113="","",'Statement of Marks'!H113)</f>
        <v/>
      </c>
      <c r="I111" s="167" t="str">
        <f>IF('Statement of Marks'!I113="","",'Statement of Marks'!I113)</f>
        <v/>
      </c>
      <c r="J111" s="168" t="str">
        <f>IF('Statement of Marks'!FD113="","",'Statement of Marks'!FD113)</f>
        <v xml:space="preserve"> </v>
      </c>
      <c r="K111" s="485" t="str">
        <f>IF('Statement of Marks'!FE113="","",'Statement of Marks'!FE113)</f>
        <v/>
      </c>
      <c r="L111" s="169" t="str">
        <f>IF('Statement of Marks'!FF113="","",'Statement of Marks'!FF113)</f>
        <v/>
      </c>
      <c r="M111" s="170" t="str">
        <f>IF('Statement of Marks'!FG113="","",'Statement of Marks'!FG113)</f>
        <v/>
      </c>
      <c r="N111" s="171" t="str">
        <f>IF('Statement of Marks'!FH113="","",'Statement of Marks'!FH113)</f>
        <v/>
      </c>
      <c r="O111" s="172" t="str">
        <f>IF('Statement of Marks'!FB113="","",'Statement of Marks'!FB113)</f>
        <v xml:space="preserve">      </v>
      </c>
      <c r="P111" s="173" t="str">
        <f>IF('Statement of Marks'!FI113="","",'Statement of Marks'!FI113)</f>
        <v/>
      </c>
      <c r="BJ111" s="174" t="str">
        <f>'Statement of Marks'!E113</f>
        <v/>
      </c>
      <c r="BK111" s="175" t="str">
        <f t="shared" si="12"/>
        <v/>
      </c>
      <c r="BL111" s="175" t="str">
        <f t="shared" si="13"/>
        <v/>
      </c>
      <c r="BM111" s="175" t="str">
        <f t="shared" si="14"/>
        <v/>
      </c>
      <c r="BN111" s="175" t="str">
        <f t="shared" si="15"/>
        <v/>
      </c>
      <c r="BO111" s="175" t="str">
        <f t="shared" si="16"/>
        <v/>
      </c>
      <c r="BP111" s="175" t="str">
        <f t="shared" si="17"/>
        <v/>
      </c>
      <c r="BQ111" s="175" t="str">
        <f t="shared" si="18"/>
        <v/>
      </c>
      <c r="BR111" s="175" t="str">
        <f t="shared" si="19"/>
        <v/>
      </c>
      <c r="BS111" s="175" t="str">
        <f t="shared" si="20"/>
        <v/>
      </c>
      <c r="BT111" s="175" t="str">
        <f t="shared" si="21"/>
        <v/>
      </c>
      <c r="BU111" s="175" t="str">
        <f t="shared" si="22"/>
        <v/>
      </c>
      <c r="BV111" s="175" t="str">
        <f t="shared" si="23"/>
        <v/>
      </c>
      <c r="BW111" s="176"/>
    </row>
    <row r="112" spans="1:75">
      <c r="A112" s="162">
        <f>'Statement of Marks'!A114</f>
        <v>109</v>
      </c>
      <c r="B112" s="163" t="str">
        <f>IF('Statement of Marks'!B114="","",'Statement of Marks'!B114)</f>
        <v/>
      </c>
      <c r="C112" s="164" t="str">
        <f>IF('Statement of Marks'!C114="","",'Statement of Marks'!C114)</f>
        <v/>
      </c>
      <c r="D112" s="165" t="str">
        <f>IF('Statement of Marks'!D114="","",'Statement of Marks'!D114)</f>
        <v/>
      </c>
      <c r="E112" s="166" t="str">
        <f>IF('Statement of Marks'!E114="","",'Statement of Marks'!E114)</f>
        <v/>
      </c>
      <c r="F112" s="166" t="str">
        <f>IF('Statement of Marks'!F114="","",'Statement of Marks'!F114)</f>
        <v/>
      </c>
      <c r="G112" s="166" t="str">
        <f>IF('Statement of Marks'!G114="","",'Statement of Marks'!G114)</f>
        <v/>
      </c>
      <c r="H112" s="167" t="str">
        <f>IF('Statement of Marks'!H114="","",'Statement of Marks'!H114)</f>
        <v/>
      </c>
      <c r="I112" s="167" t="str">
        <f>IF('Statement of Marks'!I114="","",'Statement of Marks'!I114)</f>
        <v/>
      </c>
      <c r="J112" s="168" t="str">
        <f>IF('Statement of Marks'!FD114="","",'Statement of Marks'!FD114)</f>
        <v xml:space="preserve"> </v>
      </c>
      <c r="K112" s="485" t="str">
        <f>IF('Statement of Marks'!FE114="","",'Statement of Marks'!FE114)</f>
        <v/>
      </c>
      <c r="L112" s="169" t="str">
        <f>IF('Statement of Marks'!FF114="","",'Statement of Marks'!FF114)</f>
        <v/>
      </c>
      <c r="M112" s="170" t="str">
        <f>IF('Statement of Marks'!FG114="","",'Statement of Marks'!FG114)</f>
        <v/>
      </c>
      <c r="N112" s="171" t="str">
        <f>IF('Statement of Marks'!FH114="","",'Statement of Marks'!FH114)</f>
        <v/>
      </c>
      <c r="O112" s="172" t="str">
        <f>IF('Statement of Marks'!FB114="","",'Statement of Marks'!FB114)</f>
        <v xml:space="preserve">      </v>
      </c>
      <c r="P112" s="173" t="str">
        <f>IF('Statement of Marks'!FI114="","",'Statement of Marks'!FI114)</f>
        <v/>
      </c>
      <c r="BJ112" s="174" t="str">
        <f>'Statement of Marks'!E114</f>
        <v/>
      </c>
      <c r="BK112" s="175" t="str">
        <f t="shared" si="12"/>
        <v/>
      </c>
      <c r="BL112" s="175" t="str">
        <f t="shared" si="13"/>
        <v/>
      </c>
      <c r="BM112" s="175" t="str">
        <f t="shared" si="14"/>
        <v/>
      </c>
      <c r="BN112" s="175" t="str">
        <f t="shared" si="15"/>
        <v/>
      </c>
      <c r="BO112" s="175" t="str">
        <f t="shared" si="16"/>
        <v/>
      </c>
      <c r="BP112" s="175" t="str">
        <f t="shared" si="17"/>
        <v/>
      </c>
      <c r="BQ112" s="175" t="str">
        <f t="shared" si="18"/>
        <v/>
      </c>
      <c r="BR112" s="175" t="str">
        <f t="shared" si="19"/>
        <v/>
      </c>
      <c r="BS112" s="175" t="str">
        <f t="shared" si="20"/>
        <v/>
      </c>
      <c r="BT112" s="175" t="str">
        <f t="shared" si="21"/>
        <v/>
      </c>
      <c r="BU112" s="175" t="str">
        <f t="shared" si="22"/>
        <v/>
      </c>
      <c r="BV112" s="175" t="str">
        <f t="shared" si="23"/>
        <v/>
      </c>
      <c r="BW112" s="176"/>
    </row>
    <row r="113" spans="1:75">
      <c r="A113" s="162">
        <f>'Statement of Marks'!A115</f>
        <v>110</v>
      </c>
      <c r="B113" s="163" t="str">
        <f>IF('Statement of Marks'!B115="","",'Statement of Marks'!B115)</f>
        <v/>
      </c>
      <c r="C113" s="164" t="str">
        <f>IF('Statement of Marks'!C115="","",'Statement of Marks'!C115)</f>
        <v/>
      </c>
      <c r="D113" s="165" t="str">
        <f>IF('Statement of Marks'!D115="","",'Statement of Marks'!D115)</f>
        <v/>
      </c>
      <c r="E113" s="166" t="str">
        <f>IF('Statement of Marks'!E115="","",'Statement of Marks'!E115)</f>
        <v/>
      </c>
      <c r="F113" s="166" t="str">
        <f>IF('Statement of Marks'!F115="","",'Statement of Marks'!F115)</f>
        <v/>
      </c>
      <c r="G113" s="166" t="str">
        <f>IF('Statement of Marks'!G115="","",'Statement of Marks'!G115)</f>
        <v/>
      </c>
      <c r="H113" s="167" t="str">
        <f>IF('Statement of Marks'!H115="","",'Statement of Marks'!H115)</f>
        <v/>
      </c>
      <c r="I113" s="167" t="str">
        <f>IF('Statement of Marks'!I115="","",'Statement of Marks'!I115)</f>
        <v/>
      </c>
      <c r="J113" s="168" t="str">
        <f>IF('Statement of Marks'!FD115="","",'Statement of Marks'!FD115)</f>
        <v xml:space="preserve"> </v>
      </c>
      <c r="K113" s="485" t="str">
        <f>IF('Statement of Marks'!FE115="","",'Statement of Marks'!FE115)</f>
        <v/>
      </c>
      <c r="L113" s="169" t="str">
        <f>IF('Statement of Marks'!FF115="","",'Statement of Marks'!FF115)</f>
        <v/>
      </c>
      <c r="M113" s="170" t="str">
        <f>IF('Statement of Marks'!FG115="","",'Statement of Marks'!FG115)</f>
        <v/>
      </c>
      <c r="N113" s="171" t="str">
        <f>IF('Statement of Marks'!FH115="","",'Statement of Marks'!FH115)</f>
        <v/>
      </c>
      <c r="O113" s="172" t="str">
        <f>IF('Statement of Marks'!FB115="","",'Statement of Marks'!FB115)</f>
        <v xml:space="preserve">      </v>
      </c>
      <c r="P113" s="173" t="str">
        <f>IF('Statement of Marks'!FI115="","",'Statement of Marks'!FI115)</f>
        <v/>
      </c>
      <c r="BJ113" s="174" t="str">
        <f>'Statement of Marks'!E115</f>
        <v/>
      </c>
      <c r="BK113" s="175" t="str">
        <f t="shared" si="12"/>
        <v/>
      </c>
      <c r="BL113" s="175" t="str">
        <f t="shared" si="13"/>
        <v/>
      </c>
      <c r="BM113" s="175" t="str">
        <f t="shared" si="14"/>
        <v/>
      </c>
      <c r="BN113" s="175" t="str">
        <f t="shared" si="15"/>
        <v/>
      </c>
      <c r="BO113" s="175" t="str">
        <f t="shared" si="16"/>
        <v/>
      </c>
      <c r="BP113" s="175" t="str">
        <f t="shared" si="17"/>
        <v/>
      </c>
      <c r="BQ113" s="175" t="str">
        <f t="shared" si="18"/>
        <v/>
      </c>
      <c r="BR113" s="175" t="str">
        <f t="shared" si="19"/>
        <v/>
      </c>
      <c r="BS113" s="175" t="str">
        <f t="shared" si="20"/>
        <v/>
      </c>
      <c r="BT113" s="175" t="str">
        <f t="shared" si="21"/>
        <v/>
      </c>
      <c r="BU113" s="175" t="str">
        <f t="shared" si="22"/>
        <v/>
      </c>
      <c r="BV113" s="175" t="str">
        <f t="shared" si="23"/>
        <v/>
      </c>
      <c r="BW113" s="176"/>
    </row>
    <row r="114" spans="1:75">
      <c r="A114" s="162">
        <f>'Statement of Marks'!A116</f>
        <v>111</v>
      </c>
      <c r="B114" s="163" t="str">
        <f>IF('Statement of Marks'!B116="","",'Statement of Marks'!B116)</f>
        <v/>
      </c>
      <c r="C114" s="164" t="str">
        <f>IF('Statement of Marks'!C116="","",'Statement of Marks'!C116)</f>
        <v/>
      </c>
      <c r="D114" s="165" t="str">
        <f>IF('Statement of Marks'!D116="","",'Statement of Marks'!D116)</f>
        <v/>
      </c>
      <c r="E114" s="166" t="str">
        <f>IF('Statement of Marks'!E116="","",'Statement of Marks'!E116)</f>
        <v/>
      </c>
      <c r="F114" s="166" t="str">
        <f>IF('Statement of Marks'!F116="","",'Statement of Marks'!F116)</f>
        <v/>
      </c>
      <c r="G114" s="166" t="str">
        <f>IF('Statement of Marks'!G116="","",'Statement of Marks'!G116)</f>
        <v/>
      </c>
      <c r="H114" s="167" t="str">
        <f>IF('Statement of Marks'!H116="","",'Statement of Marks'!H116)</f>
        <v/>
      </c>
      <c r="I114" s="167" t="str">
        <f>IF('Statement of Marks'!I116="","",'Statement of Marks'!I116)</f>
        <v/>
      </c>
      <c r="J114" s="168" t="str">
        <f>IF('Statement of Marks'!FD116="","",'Statement of Marks'!FD116)</f>
        <v xml:space="preserve"> </v>
      </c>
      <c r="K114" s="485" t="str">
        <f>IF('Statement of Marks'!FE116="","",'Statement of Marks'!FE116)</f>
        <v/>
      </c>
      <c r="L114" s="169" t="str">
        <f>IF('Statement of Marks'!FF116="","",'Statement of Marks'!FF116)</f>
        <v/>
      </c>
      <c r="M114" s="170" t="str">
        <f>IF('Statement of Marks'!FG116="","",'Statement of Marks'!FG116)</f>
        <v/>
      </c>
      <c r="N114" s="171" t="str">
        <f>IF('Statement of Marks'!FH116="","",'Statement of Marks'!FH116)</f>
        <v/>
      </c>
      <c r="O114" s="172" t="str">
        <f>IF('Statement of Marks'!FB116="","",'Statement of Marks'!FB116)</f>
        <v xml:space="preserve">      </v>
      </c>
      <c r="P114" s="173" t="str">
        <f>IF('Statement of Marks'!FI116="","",'Statement of Marks'!FI116)</f>
        <v/>
      </c>
      <c r="BJ114" s="174" t="str">
        <f>'Statement of Marks'!E116</f>
        <v/>
      </c>
      <c r="BK114" s="175" t="str">
        <f t="shared" si="12"/>
        <v/>
      </c>
      <c r="BL114" s="175" t="str">
        <f t="shared" si="13"/>
        <v/>
      </c>
      <c r="BM114" s="175" t="str">
        <f t="shared" si="14"/>
        <v/>
      </c>
      <c r="BN114" s="175" t="str">
        <f t="shared" si="15"/>
        <v/>
      </c>
      <c r="BO114" s="175" t="str">
        <f t="shared" si="16"/>
        <v/>
      </c>
      <c r="BP114" s="175" t="str">
        <f t="shared" si="17"/>
        <v/>
      </c>
      <c r="BQ114" s="175" t="str">
        <f t="shared" si="18"/>
        <v/>
      </c>
      <c r="BR114" s="175" t="str">
        <f t="shared" si="19"/>
        <v/>
      </c>
      <c r="BS114" s="175" t="str">
        <f t="shared" si="20"/>
        <v/>
      </c>
      <c r="BT114" s="175" t="str">
        <f t="shared" si="21"/>
        <v/>
      </c>
      <c r="BU114" s="175" t="str">
        <f t="shared" si="22"/>
        <v/>
      </c>
      <c r="BV114" s="175" t="str">
        <f t="shared" si="23"/>
        <v/>
      </c>
      <c r="BW114" s="176"/>
    </row>
    <row r="115" spans="1:75">
      <c r="A115" s="162">
        <f>'Statement of Marks'!A117</f>
        <v>112</v>
      </c>
      <c r="B115" s="163" t="str">
        <f>IF('Statement of Marks'!B117="","",'Statement of Marks'!B117)</f>
        <v/>
      </c>
      <c r="C115" s="164" t="str">
        <f>IF('Statement of Marks'!C117="","",'Statement of Marks'!C117)</f>
        <v/>
      </c>
      <c r="D115" s="165" t="str">
        <f>IF('Statement of Marks'!D117="","",'Statement of Marks'!D117)</f>
        <v/>
      </c>
      <c r="E115" s="166" t="str">
        <f>IF('Statement of Marks'!E117="","",'Statement of Marks'!E117)</f>
        <v/>
      </c>
      <c r="F115" s="166" t="str">
        <f>IF('Statement of Marks'!F117="","",'Statement of Marks'!F117)</f>
        <v/>
      </c>
      <c r="G115" s="166" t="str">
        <f>IF('Statement of Marks'!G117="","",'Statement of Marks'!G117)</f>
        <v/>
      </c>
      <c r="H115" s="167" t="str">
        <f>IF('Statement of Marks'!H117="","",'Statement of Marks'!H117)</f>
        <v/>
      </c>
      <c r="I115" s="167" t="str">
        <f>IF('Statement of Marks'!I117="","",'Statement of Marks'!I117)</f>
        <v/>
      </c>
      <c r="J115" s="168" t="str">
        <f>IF('Statement of Marks'!FD117="","",'Statement of Marks'!FD117)</f>
        <v xml:space="preserve"> </v>
      </c>
      <c r="K115" s="485" t="str">
        <f>IF('Statement of Marks'!FE117="","",'Statement of Marks'!FE117)</f>
        <v/>
      </c>
      <c r="L115" s="169" t="str">
        <f>IF('Statement of Marks'!FF117="","",'Statement of Marks'!FF117)</f>
        <v/>
      </c>
      <c r="M115" s="170" t="str">
        <f>IF('Statement of Marks'!FG117="","",'Statement of Marks'!FG117)</f>
        <v/>
      </c>
      <c r="N115" s="171" t="str">
        <f>IF('Statement of Marks'!FH117="","",'Statement of Marks'!FH117)</f>
        <v/>
      </c>
      <c r="O115" s="172" t="str">
        <f>IF('Statement of Marks'!FB117="","",'Statement of Marks'!FB117)</f>
        <v xml:space="preserve">      </v>
      </c>
      <c r="P115" s="173" t="str">
        <f>IF('Statement of Marks'!FI117="","",'Statement of Marks'!FI117)</f>
        <v/>
      </c>
      <c r="BJ115" s="174" t="str">
        <f>'Statement of Marks'!E117</f>
        <v/>
      </c>
      <c r="BK115" s="175" t="str">
        <f t="shared" si="12"/>
        <v/>
      </c>
      <c r="BL115" s="175" t="str">
        <f t="shared" si="13"/>
        <v/>
      </c>
      <c r="BM115" s="175" t="str">
        <f t="shared" si="14"/>
        <v/>
      </c>
      <c r="BN115" s="175" t="str">
        <f t="shared" si="15"/>
        <v/>
      </c>
      <c r="BO115" s="175" t="str">
        <f t="shared" si="16"/>
        <v/>
      </c>
      <c r="BP115" s="175" t="str">
        <f t="shared" si="17"/>
        <v/>
      </c>
      <c r="BQ115" s="175" t="str">
        <f t="shared" si="18"/>
        <v/>
      </c>
      <c r="BR115" s="175" t="str">
        <f t="shared" si="19"/>
        <v/>
      </c>
      <c r="BS115" s="175" t="str">
        <f t="shared" si="20"/>
        <v/>
      </c>
      <c r="BT115" s="175" t="str">
        <f t="shared" si="21"/>
        <v/>
      </c>
      <c r="BU115" s="175" t="str">
        <f t="shared" si="22"/>
        <v/>
      </c>
      <c r="BV115" s="175" t="str">
        <f t="shared" si="23"/>
        <v/>
      </c>
      <c r="BW115" s="176"/>
    </row>
    <row r="116" spans="1:75">
      <c r="A116" s="162">
        <f>'Statement of Marks'!A118</f>
        <v>113</v>
      </c>
      <c r="B116" s="163" t="str">
        <f>IF('Statement of Marks'!B118="","",'Statement of Marks'!B118)</f>
        <v/>
      </c>
      <c r="C116" s="164" t="str">
        <f>IF('Statement of Marks'!C118="","",'Statement of Marks'!C118)</f>
        <v/>
      </c>
      <c r="D116" s="165" t="str">
        <f>IF('Statement of Marks'!D118="","",'Statement of Marks'!D118)</f>
        <v/>
      </c>
      <c r="E116" s="166" t="str">
        <f>IF('Statement of Marks'!E118="","",'Statement of Marks'!E118)</f>
        <v/>
      </c>
      <c r="F116" s="166" t="str">
        <f>IF('Statement of Marks'!F118="","",'Statement of Marks'!F118)</f>
        <v/>
      </c>
      <c r="G116" s="166" t="str">
        <f>IF('Statement of Marks'!G118="","",'Statement of Marks'!G118)</f>
        <v/>
      </c>
      <c r="H116" s="167" t="str">
        <f>IF('Statement of Marks'!H118="","",'Statement of Marks'!H118)</f>
        <v/>
      </c>
      <c r="I116" s="167" t="str">
        <f>IF('Statement of Marks'!I118="","",'Statement of Marks'!I118)</f>
        <v/>
      </c>
      <c r="J116" s="168" t="str">
        <f>IF('Statement of Marks'!FD118="","",'Statement of Marks'!FD118)</f>
        <v xml:space="preserve"> </v>
      </c>
      <c r="K116" s="485" t="str">
        <f>IF('Statement of Marks'!FE118="","",'Statement of Marks'!FE118)</f>
        <v/>
      </c>
      <c r="L116" s="169" t="str">
        <f>IF('Statement of Marks'!FF118="","",'Statement of Marks'!FF118)</f>
        <v/>
      </c>
      <c r="M116" s="170" t="str">
        <f>IF('Statement of Marks'!FG118="","",'Statement of Marks'!FG118)</f>
        <v/>
      </c>
      <c r="N116" s="171" t="str">
        <f>IF('Statement of Marks'!FH118="","",'Statement of Marks'!FH118)</f>
        <v/>
      </c>
      <c r="O116" s="172" t="str">
        <f>IF('Statement of Marks'!FB118="","",'Statement of Marks'!FB118)</f>
        <v xml:space="preserve">      </v>
      </c>
      <c r="P116" s="173" t="str">
        <f>IF('Statement of Marks'!FI118="","",'Statement of Marks'!FI118)</f>
        <v/>
      </c>
      <c r="BJ116" s="174" t="str">
        <f>'Statement of Marks'!E118</f>
        <v/>
      </c>
      <c r="BK116" s="175" t="str">
        <f t="shared" si="12"/>
        <v/>
      </c>
      <c r="BL116" s="175" t="str">
        <f t="shared" si="13"/>
        <v/>
      </c>
      <c r="BM116" s="175" t="str">
        <f t="shared" si="14"/>
        <v/>
      </c>
      <c r="BN116" s="175" t="str">
        <f t="shared" si="15"/>
        <v/>
      </c>
      <c r="BO116" s="175" t="str">
        <f t="shared" si="16"/>
        <v/>
      </c>
      <c r="BP116" s="175" t="str">
        <f t="shared" si="17"/>
        <v/>
      </c>
      <c r="BQ116" s="175" t="str">
        <f t="shared" si="18"/>
        <v/>
      </c>
      <c r="BR116" s="175" t="str">
        <f t="shared" si="19"/>
        <v/>
      </c>
      <c r="BS116" s="175" t="str">
        <f t="shared" si="20"/>
        <v/>
      </c>
      <c r="BT116" s="175" t="str">
        <f t="shared" si="21"/>
        <v/>
      </c>
      <c r="BU116" s="175" t="str">
        <f t="shared" si="22"/>
        <v/>
      </c>
      <c r="BV116" s="175" t="str">
        <f t="shared" si="23"/>
        <v/>
      </c>
      <c r="BW116" s="176"/>
    </row>
    <row r="117" spans="1:75">
      <c r="A117" s="162">
        <f>'Statement of Marks'!A119</f>
        <v>114</v>
      </c>
      <c r="B117" s="163" t="str">
        <f>IF('Statement of Marks'!B119="","",'Statement of Marks'!B119)</f>
        <v/>
      </c>
      <c r="C117" s="164" t="str">
        <f>IF('Statement of Marks'!C119="","",'Statement of Marks'!C119)</f>
        <v/>
      </c>
      <c r="D117" s="165" t="str">
        <f>IF('Statement of Marks'!D119="","",'Statement of Marks'!D119)</f>
        <v/>
      </c>
      <c r="E117" s="166" t="str">
        <f>IF('Statement of Marks'!E119="","",'Statement of Marks'!E119)</f>
        <v/>
      </c>
      <c r="F117" s="166" t="str">
        <f>IF('Statement of Marks'!F119="","",'Statement of Marks'!F119)</f>
        <v/>
      </c>
      <c r="G117" s="166" t="str">
        <f>IF('Statement of Marks'!G119="","",'Statement of Marks'!G119)</f>
        <v/>
      </c>
      <c r="H117" s="167" t="str">
        <f>IF('Statement of Marks'!H119="","",'Statement of Marks'!H119)</f>
        <v/>
      </c>
      <c r="I117" s="167" t="str">
        <f>IF('Statement of Marks'!I119="","",'Statement of Marks'!I119)</f>
        <v/>
      </c>
      <c r="J117" s="168" t="str">
        <f>IF('Statement of Marks'!FD119="","",'Statement of Marks'!FD119)</f>
        <v xml:space="preserve"> </v>
      </c>
      <c r="K117" s="485" t="str">
        <f>IF('Statement of Marks'!FE119="","",'Statement of Marks'!FE119)</f>
        <v/>
      </c>
      <c r="L117" s="169" t="str">
        <f>IF('Statement of Marks'!FF119="","",'Statement of Marks'!FF119)</f>
        <v/>
      </c>
      <c r="M117" s="170" t="str">
        <f>IF('Statement of Marks'!FG119="","",'Statement of Marks'!FG119)</f>
        <v/>
      </c>
      <c r="N117" s="171" t="str">
        <f>IF('Statement of Marks'!FH119="","",'Statement of Marks'!FH119)</f>
        <v/>
      </c>
      <c r="O117" s="172" t="str">
        <f>IF('Statement of Marks'!FB119="","",'Statement of Marks'!FB119)</f>
        <v xml:space="preserve">      </v>
      </c>
      <c r="P117" s="173" t="str">
        <f>IF('Statement of Marks'!FI119="","",'Statement of Marks'!FI119)</f>
        <v/>
      </c>
      <c r="BJ117" s="174" t="str">
        <f>'Statement of Marks'!E119</f>
        <v/>
      </c>
      <c r="BK117" s="175" t="str">
        <f t="shared" si="12"/>
        <v/>
      </c>
      <c r="BL117" s="175" t="str">
        <f t="shared" si="13"/>
        <v/>
      </c>
      <c r="BM117" s="175" t="str">
        <f t="shared" si="14"/>
        <v/>
      </c>
      <c r="BN117" s="175" t="str">
        <f t="shared" si="15"/>
        <v/>
      </c>
      <c r="BO117" s="175" t="str">
        <f t="shared" si="16"/>
        <v/>
      </c>
      <c r="BP117" s="175" t="str">
        <f t="shared" si="17"/>
        <v/>
      </c>
      <c r="BQ117" s="175" t="str">
        <f t="shared" si="18"/>
        <v/>
      </c>
      <c r="BR117" s="175" t="str">
        <f t="shared" si="19"/>
        <v/>
      </c>
      <c r="BS117" s="175" t="str">
        <f t="shared" si="20"/>
        <v/>
      </c>
      <c r="BT117" s="175" t="str">
        <f t="shared" si="21"/>
        <v/>
      </c>
      <c r="BU117" s="175" t="str">
        <f t="shared" si="22"/>
        <v/>
      </c>
      <c r="BV117" s="175" t="str">
        <f t="shared" si="23"/>
        <v/>
      </c>
      <c r="BW117" s="176"/>
    </row>
    <row r="118" spans="1:75">
      <c r="A118" s="162">
        <f>'Statement of Marks'!A120</f>
        <v>115</v>
      </c>
      <c r="B118" s="163" t="str">
        <f>IF('Statement of Marks'!B120="","",'Statement of Marks'!B120)</f>
        <v/>
      </c>
      <c r="C118" s="164" t="str">
        <f>IF('Statement of Marks'!C120="","",'Statement of Marks'!C120)</f>
        <v/>
      </c>
      <c r="D118" s="165" t="str">
        <f>IF('Statement of Marks'!D120="","",'Statement of Marks'!D120)</f>
        <v/>
      </c>
      <c r="E118" s="166" t="str">
        <f>IF('Statement of Marks'!E120="","",'Statement of Marks'!E120)</f>
        <v/>
      </c>
      <c r="F118" s="166" t="str">
        <f>IF('Statement of Marks'!F120="","",'Statement of Marks'!F120)</f>
        <v/>
      </c>
      <c r="G118" s="166" t="str">
        <f>IF('Statement of Marks'!G120="","",'Statement of Marks'!G120)</f>
        <v/>
      </c>
      <c r="H118" s="167" t="str">
        <f>IF('Statement of Marks'!H120="","",'Statement of Marks'!H120)</f>
        <v/>
      </c>
      <c r="I118" s="167" t="str">
        <f>IF('Statement of Marks'!I120="","",'Statement of Marks'!I120)</f>
        <v/>
      </c>
      <c r="J118" s="168" t="str">
        <f>IF('Statement of Marks'!FD120="","",'Statement of Marks'!FD120)</f>
        <v xml:space="preserve"> </v>
      </c>
      <c r="K118" s="485" t="str">
        <f>IF('Statement of Marks'!FE120="","",'Statement of Marks'!FE120)</f>
        <v/>
      </c>
      <c r="L118" s="169" t="str">
        <f>IF('Statement of Marks'!FF120="","",'Statement of Marks'!FF120)</f>
        <v/>
      </c>
      <c r="M118" s="170" t="str">
        <f>IF('Statement of Marks'!FG120="","",'Statement of Marks'!FG120)</f>
        <v/>
      </c>
      <c r="N118" s="171" t="str">
        <f>IF('Statement of Marks'!FH120="","",'Statement of Marks'!FH120)</f>
        <v/>
      </c>
      <c r="O118" s="172" t="str">
        <f>IF('Statement of Marks'!FB120="","",'Statement of Marks'!FB120)</f>
        <v xml:space="preserve">      </v>
      </c>
      <c r="P118" s="173" t="str">
        <f>IF('Statement of Marks'!FI120="","",'Statement of Marks'!FI120)</f>
        <v/>
      </c>
      <c r="BJ118" s="174" t="str">
        <f>'Statement of Marks'!E120</f>
        <v/>
      </c>
      <c r="BK118" s="175" t="str">
        <f t="shared" si="12"/>
        <v/>
      </c>
      <c r="BL118" s="175" t="str">
        <f t="shared" si="13"/>
        <v/>
      </c>
      <c r="BM118" s="175" t="str">
        <f t="shared" si="14"/>
        <v/>
      </c>
      <c r="BN118" s="175" t="str">
        <f t="shared" si="15"/>
        <v/>
      </c>
      <c r="BO118" s="175" t="str">
        <f t="shared" si="16"/>
        <v/>
      </c>
      <c r="BP118" s="175" t="str">
        <f t="shared" si="17"/>
        <v/>
      </c>
      <c r="BQ118" s="175" t="str">
        <f t="shared" si="18"/>
        <v/>
      </c>
      <c r="BR118" s="175" t="str">
        <f t="shared" si="19"/>
        <v/>
      </c>
      <c r="BS118" s="175" t="str">
        <f t="shared" si="20"/>
        <v/>
      </c>
      <c r="BT118" s="175" t="str">
        <f t="shared" si="21"/>
        <v/>
      </c>
      <c r="BU118" s="175" t="str">
        <f t="shared" si="22"/>
        <v/>
      </c>
      <c r="BV118" s="175" t="str">
        <f t="shared" si="23"/>
        <v/>
      </c>
      <c r="BW118" s="176"/>
    </row>
    <row r="119" spans="1:75">
      <c r="A119" s="162">
        <f>'Statement of Marks'!A121</f>
        <v>116</v>
      </c>
      <c r="B119" s="163" t="str">
        <f>IF('Statement of Marks'!B121="","",'Statement of Marks'!B121)</f>
        <v/>
      </c>
      <c r="C119" s="164" t="str">
        <f>IF('Statement of Marks'!C121="","",'Statement of Marks'!C121)</f>
        <v/>
      </c>
      <c r="D119" s="165" t="str">
        <f>IF('Statement of Marks'!D121="","",'Statement of Marks'!D121)</f>
        <v/>
      </c>
      <c r="E119" s="166" t="str">
        <f>IF('Statement of Marks'!E121="","",'Statement of Marks'!E121)</f>
        <v/>
      </c>
      <c r="F119" s="166" t="str">
        <f>IF('Statement of Marks'!F121="","",'Statement of Marks'!F121)</f>
        <v/>
      </c>
      <c r="G119" s="166" t="str">
        <f>IF('Statement of Marks'!G121="","",'Statement of Marks'!G121)</f>
        <v/>
      </c>
      <c r="H119" s="167" t="str">
        <f>IF('Statement of Marks'!H121="","",'Statement of Marks'!H121)</f>
        <v/>
      </c>
      <c r="I119" s="167" t="str">
        <f>IF('Statement of Marks'!I121="","",'Statement of Marks'!I121)</f>
        <v/>
      </c>
      <c r="J119" s="168" t="str">
        <f>IF('Statement of Marks'!FD121="","",'Statement of Marks'!FD121)</f>
        <v xml:space="preserve"> </v>
      </c>
      <c r="K119" s="485" t="str">
        <f>IF('Statement of Marks'!FE121="","",'Statement of Marks'!FE121)</f>
        <v/>
      </c>
      <c r="L119" s="169" t="str">
        <f>IF('Statement of Marks'!FF121="","",'Statement of Marks'!FF121)</f>
        <v/>
      </c>
      <c r="M119" s="170" t="str">
        <f>IF('Statement of Marks'!FG121="","",'Statement of Marks'!FG121)</f>
        <v/>
      </c>
      <c r="N119" s="171" t="str">
        <f>IF('Statement of Marks'!FH121="","",'Statement of Marks'!FH121)</f>
        <v/>
      </c>
      <c r="O119" s="172" t="str">
        <f>IF('Statement of Marks'!FB121="","",'Statement of Marks'!FB121)</f>
        <v xml:space="preserve">      </v>
      </c>
      <c r="P119" s="173" t="str">
        <f>IF('Statement of Marks'!FI121="","",'Statement of Marks'!FI121)</f>
        <v/>
      </c>
      <c r="BJ119" s="174" t="str">
        <f>'Statement of Marks'!E121</f>
        <v/>
      </c>
      <c r="BK119" s="175" t="str">
        <f t="shared" si="12"/>
        <v/>
      </c>
      <c r="BL119" s="175" t="str">
        <f t="shared" si="13"/>
        <v/>
      </c>
      <c r="BM119" s="175" t="str">
        <f t="shared" si="14"/>
        <v/>
      </c>
      <c r="BN119" s="175" t="str">
        <f t="shared" si="15"/>
        <v/>
      </c>
      <c r="BO119" s="175" t="str">
        <f t="shared" si="16"/>
        <v/>
      </c>
      <c r="BP119" s="175" t="str">
        <f t="shared" si="17"/>
        <v/>
      </c>
      <c r="BQ119" s="175" t="str">
        <f t="shared" si="18"/>
        <v/>
      </c>
      <c r="BR119" s="175" t="str">
        <f t="shared" si="19"/>
        <v/>
      </c>
      <c r="BS119" s="175" t="str">
        <f t="shared" si="20"/>
        <v/>
      </c>
      <c r="BT119" s="175" t="str">
        <f t="shared" si="21"/>
        <v/>
      </c>
      <c r="BU119" s="175" t="str">
        <f t="shared" si="22"/>
        <v/>
      </c>
      <c r="BV119" s="175" t="str">
        <f t="shared" si="23"/>
        <v/>
      </c>
      <c r="BW119" s="176"/>
    </row>
    <row r="120" spans="1:75">
      <c r="A120" s="162">
        <f>'Statement of Marks'!A122</f>
        <v>117</v>
      </c>
      <c r="B120" s="163" t="str">
        <f>IF('Statement of Marks'!B122="","",'Statement of Marks'!B122)</f>
        <v/>
      </c>
      <c r="C120" s="164" t="str">
        <f>IF('Statement of Marks'!C122="","",'Statement of Marks'!C122)</f>
        <v/>
      </c>
      <c r="D120" s="165" t="str">
        <f>IF('Statement of Marks'!D122="","",'Statement of Marks'!D122)</f>
        <v/>
      </c>
      <c r="E120" s="166" t="str">
        <f>IF('Statement of Marks'!E122="","",'Statement of Marks'!E122)</f>
        <v/>
      </c>
      <c r="F120" s="166" t="str">
        <f>IF('Statement of Marks'!F122="","",'Statement of Marks'!F122)</f>
        <v/>
      </c>
      <c r="G120" s="166" t="str">
        <f>IF('Statement of Marks'!G122="","",'Statement of Marks'!G122)</f>
        <v/>
      </c>
      <c r="H120" s="167" t="str">
        <f>IF('Statement of Marks'!H122="","",'Statement of Marks'!H122)</f>
        <v/>
      </c>
      <c r="I120" s="167" t="str">
        <f>IF('Statement of Marks'!I122="","",'Statement of Marks'!I122)</f>
        <v/>
      </c>
      <c r="J120" s="168" t="str">
        <f>IF('Statement of Marks'!FD122="","",'Statement of Marks'!FD122)</f>
        <v xml:space="preserve"> </v>
      </c>
      <c r="K120" s="485" t="str">
        <f>IF('Statement of Marks'!FE122="","",'Statement of Marks'!FE122)</f>
        <v/>
      </c>
      <c r="L120" s="169" t="str">
        <f>IF('Statement of Marks'!FF122="","",'Statement of Marks'!FF122)</f>
        <v/>
      </c>
      <c r="M120" s="170" t="str">
        <f>IF('Statement of Marks'!FG122="","",'Statement of Marks'!FG122)</f>
        <v/>
      </c>
      <c r="N120" s="171" t="str">
        <f>IF('Statement of Marks'!FH122="","",'Statement of Marks'!FH122)</f>
        <v/>
      </c>
      <c r="O120" s="172" t="str">
        <f>IF('Statement of Marks'!FB122="","",'Statement of Marks'!FB122)</f>
        <v xml:space="preserve">      </v>
      </c>
      <c r="P120" s="173" t="str">
        <f>IF('Statement of Marks'!FI122="","",'Statement of Marks'!FI122)</f>
        <v/>
      </c>
      <c r="BJ120" s="174" t="str">
        <f>'Statement of Marks'!E122</f>
        <v/>
      </c>
      <c r="BK120" s="175" t="str">
        <f t="shared" si="12"/>
        <v/>
      </c>
      <c r="BL120" s="175" t="str">
        <f t="shared" si="13"/>
        <v/>
      </c>
      <c r="BM120" s="175" t="str">
        <f t="shared" si="14"/>
        <v/>
      </c>
      <c r="BN120" s="175" t="str">
        <f t="shared" si="15"/>
        <v/>
      </c>
      <c r="BO120" s="175" t="str">
        <f t="shared" si="16"/>
        <v/>
      </c>
      <c r="BP120" s="175" t="str">
        <f t="shared" si="17"/>
        <v/>
      </c>
      <c r="BQ120" s="175" t="str">
        <f t="shared" si="18"/>
        <v/>
      </c>
      <c r="BR120" s="175" t="str">
        <f t="shared" si="19"/>
        <v/>
      </c>
      <c r="BS120" s="175" t="str">
        <f t="shared" si="20"/>
        <v/>
      </c>
      <c r="BT120" s="175" t="str">
        <f t="shared" si="21"/>
        <v/>
      </c>
      <c r="BU120" s="175" t="str">
        <f t="shared" si="22"/>
        <v/>
      </c>
      <c r="BV120" s="175" t="str">
        <f t="shared" si="23"/>
        <v/>
      </c>
      <c r="BW120" s="176"/>
    </row>
    <row r="121" spans="1:75">
      <c r="A121" s="162">
        <f>'Statement of Marks'!A123</f>
        <v>118</v>
      </c>
      <c r="B121" s="163" t="str">
        <f>IF('Statement of Marks'!B123="","",'Statement of Marks'!B123)</f>
        <v/>
      </c>
      <c r="C121" s="164" t="str">
        <f>IF('Statement of Marks'!C123="","",'Statement of Marks'!C123)</f>
        <v/>
      </c>
      <c r="D121" s="165" t="str">
        <f>IF('Statement of Marks'!D123="","",'Statement of Marks'!D123)</f>
        <v/>
      </c>
      <c r="E121" s="166" t="str">
        <f>IF('Statement of Marks'!E123="","",'Statement of Marks'!E123)</f>
        <v/>
      </c>
      <c r="F121" s="166" t="str">
        <f>IF('Statement of Marks'!F123="","",'Statement of Marks'!F123)</f>
        <v/>
      </c>
      <c r="G121" s="166" t="str">
        <f>IF('Statement of Marks'!G123="","",'Statement of Marks'!G123)</f>
        <v/>
      </c>
      <c r="H121" s="167" t="str">
        <f>IF('Statement of Marks'!H123="","",'Statement of Marks'!H123)</f>
        <v/>
      </c>
      <c r="I121" s="167" t="str">
        <f>IF('Statement of Marks'!I123="","",'Statement of Marks'!I123)</f>
        <v/>
      </c>
      <c r="J121" s="168" t="str">
        <f>IF('Statement of Marks'!FD123="","",'Statement of Marks'!FD123)</f>
        <v xml:space="preserve"> </v>
      </c>
      <c r="K121" s="485" t="str">
        <f>IF('Statement of Marks'!FE123="","",'Statement of Marks'!FE123)</f>
        <v/>
      </c>
      <c r="L121" s="169" t="str">
        <f>IF('Statement of Marks'!FF123="","",'Statement of Marks'!FF123)</f>
        <v/>
      </c>
      <c r="M121" s="170" t="str">
        <f>IF('Statement of Marks'!FG123="","",'Statement of Marks'!FG123)</f>
        <v/>
      </c>
      <c r="N121" s="171" t="str">
        <f>IF('Statement of Marks'!FH123="","",'Statement of Marks'!FH123)</f>
        <v/>
      </c>
      <c r="O121" s="172" t="str">
        <f>IF('Statement of Marks'!FB123="","",'Statement of Marks'!FB123)</f>
        <v xml:space="preserve">      </v>
      </c>
      <c r="P121" s="173" t="str">
        <f>IF('Statement of Marks'!FI123="","",'Statement of Marks'!FI123)</f>
        <v/>
      </c>
      <c r="BJ121" s="174" t="str">
        <f>'Statement of Marks'!E123</f>
        <v/>
      </c>
      <c r="BK121" s="175" t="str">
        <f t="shared" si="12"/>
        <v/>
      </c>
      <c r="BL121" s="175" t="str">
        <f t="shared" si="13"/>
        <v/>
      </c>
      <c r="BM121" s="175" t="str">
        <f t="shared" si="14"/>
        <v/>
      </c>
      <c r="BN121" s="175" t="str">
        <f t="shared" si="15"/>
        <v/>
      </c>
      <c r="BO121" s="175" t="str">
        <f t="shared" si="16"/>
        <v/>
      </c>
      <c r="BP121" s="175" t="str">
        <f t="shared" si="17"/>
        <v/>
      </c>
      <c r="BQ121" s="175" t="str">
        <f t="shared" si="18"/>
        <v/>
      </c>
      <c r="BR121" s="175" t="str">
        <f t="shared" si="19"/>
        <v/>
      </c>
      <c r="BS121" s="175" t="str">
        <f t="shared" si="20"/>
        <v/>
      </c>
      <c r="BT121" s="175" t="str">
        <f t="shared" si="21"/>
        <v/>
      </c>
      <c r="BU121" s="175" t="str">
        <f t="shared" si="22"/>
        <v/>
      </c>
      <c r="BV121" s="175" t="str">
        <f t="shared" si="23"/>
        <v/>
      </c>
      <c r="BW121" s="176"/>
    </row>
    <row r="122" spans="1:75">
      <c r="A122" s="162">
        <f>'Statement of Marks'!A124</f>
        <v>119</v>
      </c>
      <c r="B122" s="163" t="str">
        <f>IF('Statement of Marks'!B124="","",'Statement of Marks'!B124)</f>
        <v/>
      </c>
      <c r="C122" s="164" t="str">
        <f>IF('Statement of Marks'!C124="","",'Statement of Marks'!C124)</f>
        <v/>
      </c>
      <c r="D122" s="165" t="str">
        <f>IF('Statement of Marks'!D124="","",'Statement of Marks'!D124)</f>
        <v/>
      </c>
      <c r="E122" s="166" t="str">
        <f>IF('Statement of Marks'!E124="","",'Statement of Marks'!E124)</f>
        <v/>
      </c>
      <c r="F122" s="166" t="str">
        <f>IF('Statement of Marks'!F124="","",'Statement of Marks'!F124)</f>
        <v/>
      </c>
      <c r="G122" s="166" t="str">
        <f>IF('Statement of Marks'!G124="","",'Statement of Marks'!G124)</f>
        <v/>
      </c>
      <c r="H122" s="167" t="str">
        <f>IF('Statement of Marks'!H124="","",'Statement of Marks'!H124)</f>
        <v/>
      </c>
      <c r="I122" s="167" t="str">
        <f>IF('Statement of Marks'!I124="","",'Statement of Marks'!I124)</f>
        <v/>
      </c>
      <c r="J122" s="168" t="str">
        <f>IF('Statement of Marks'!FD124="","",'Statement of Marks'!FD124)</f>
        <v xml:space="preserve"> </v>
      </c>
      <c r="K122" s="485" t="str">
        <f>IF('Statement of Marks'!FE124="","",'Statement of Marks'!FE124)</f>
        <v/>
      </c>
      <c r="L122" s="169" t="str">
        <f>IF('Statement of Marks'!FF124="","",'Statement of Marks'!FF124)</f>
        <v/>
      </c>
      <c r="M122" s="170" t="str">
        <f>IF('Statement of Marks'!FG124="","",'Statement of Marks'!FG124)</f>
        <v/>
      </c>
      <c r="N122" s="171" t="str">
        <f>IF('Statement of Marks'!FH124="","",'Statement of Marks'!FH124)</f>
        <v/>
      </c>
      <c r="O122" s="172" t="str">
        <f>IF('Statement of Marks'!FB124="","",'Statement of Marks'!FB124)</f>
        <v xml:space="preserve">      </v>
      </c>
      <c r="P122" s="173" t="str">
        <f>IF('Statement of Marks'!FI124="","",'Statement of Marks'!FI124)</f>
        <v/>
      </c>
      <c r="BJ122" s="174" t="str">
        <f>'Statement of Marks'!E124</f>
        <v/>
      </c>
      <c r="BK122" s="175" t="str">
        <f t="shared" si="12"/>
        <v/>
      </c>
      <c r="BL122" s="175" t="str">
        <f t="shared" si="13"/>
        <v/>
      </c>
      <c r="BM122" s="175" t="str">
        <f t="shared" si="14"/>
        <v/>
      </c>
      <c r="BN122" s="175" t="str">
        <f t="shared" si="15"/>
        <v/>
      </c>
      <c r="BO122" s="175" t="str">
        <f t="shared" si="16"/>
        <v/>
      </c>
      <c r="BP122" s="175" t="str">
        <f t="shared" si="17"/>
        <v/>
      </c>
      <c r="BQ122" s="175" t="str">
        <f t="shared" si="18"/>
        <v/>
      </c>
      <c r="BR122" s="175" t="str">
        <f t="shared" si="19"/>
        <v/>
      </c>
      <c r="BS122" s="175" t="str">
        <f t="shared" si="20"/>
        <v/>
      </c>
      <c r="BT122" s="175" t="str">
        <f t="shared" si="21"/>
        <v/>
      </c>
      <c r="BU122" s="175" t="str">
        <f t="shared" si="22"/>
        <v/>
      </c>
      <c r="BV122" s="175" t="str">
        <f t="shared" si="23"/>
        <v/>
      </c>
      <c r="BW122" s="176"/>
    </row>
    <row r="123" spans="1:75">
      <c r="A123" s="162">
        <f>'Statement of Marks'!A125</f>
        <v>120</v>
      </c>
      <c r="B123" s="163" t="str">
        <f>IF('Statement of Marks'!B125="","",'Statement of Marks'!B125)</f>
        <v/>
      </c>
      <c r="C123" s="164" t="str">
        <f>IF('Statement of Marks'!C125="","",'Statement of Marks'!C125)</f>
        <v/>
      </c>
      <c r="D123" s="165" t="str">
        <f>IF('Statement of Marks'!D125="","",'Statement of Marks'!D125)</f>
        <v/>
      </c>
      <c r="E123" s="166" t="str">
        <f>IF('Statement of Marks'!E125="","",'Statement of Marks'!E125)</f>
        <v/>
      </c>
      <c r="F123" s="166" t="str">
        <f>IF('Statement of Marks'!F125="","",'Statement of Marks'!F125)</f>
        <v/>
      </c>
      <c r="G123" s="166" t="str">
        <f>IF('Statement of Marks'!G125="","",'Statement of Marks'!G125)</f>
        <v/>
      </c>
      <c r="H123" s="167" t="str">
        <f>IF('Statement of Marks'!H125="","",'Statement of Marks'!H125)</f>
        <v/>
      </c>
      <c r="I123" s="167" t="str">
        <f>IF('Statement of Marks'!I125="","",'Statement of Marks'!I125)</f>
        <v/>
      </c>
      <c r="J123" s="168" t="str">
        <f>IF('Statement of Marks'!FD125="","",'Statement of Marks'!FD125)</f>
        <v xml:space="preserve"> </v>
      </c>
      <c r="K123" s="485" t="str">
        <f>IF('Statement of Marks'!FE125="","",'Statement of Marks'!FE125)</f>
        <v/>
      </c>
      <c r="L123" s="169" t="str">
        <f>IF('Statement of Marks'!FF125="","",'Statement of Marks'!FF125)</f>
        <v/>
      </c>
      <c r="M123" s="170" t="str">
        <f>IF('Statement of Marks'!FG125="","",'Statement of Marks'!FG125)</f>
        <v/>
      </c>
      <c r="N123" s="171" t="str">
        <f>IF('Statement of Marks'!FH125="","",'Statement of Marks'!FH125)</f>
        <v/>
      </c>
      <c r="O123" s="172" t="str">
        <f>IF('Statement of Marks'!FB125="","",'Statement of Marks'!FB125)</f>
        <v xml:space="preserve">      </v>
      </c>
      <c r="P123" s="173" t="str">
        <f>IF('Statement of Marks'!FI125="","",'Statement of Marks'!FI125)</f>
        <v/>
      </c>
      <c r="BJ123" s="174" t="str">
        <f>'Statement of Marks'!E125</f>
        <v/>
      </c>
      <c r="BK123" s="175" t="str">
        <f t="shared" si="12"/>
        <v/>
      </c>
      <c r="BL123" s="175" t="str">
        <f t="shared" si="13"/>
        <v/>
      </c>
      <c r="BM123" s="175" t="str">
        <f t="shared" si="14"/>
        <v/>
      </c>
      <c r="BN123" s="175" t="str">
        <f t="shared" si="15"/>
        <v/>
      </c>
      <c r="BO123" s="175" t="str">
        <f t="shared" si="16"/>
        <v/>
      </c>
      <c r="BP123" s="175" t="str">
        <f t="shared" si="17"/>
        <v/>
      </c>
      <c r="BQ123" s="175" t="str">
        <f t="shared" si="18"/>
        <v/>
      </c>
      <c r="BR123" s="175" t="str">
        <f t="shared" si="19"/>
        <v/>
      </c>
      <c r="BS123" s="175" t="str">
        <f t="shared" si="20"/>
        <v/>
      </c>
      <c r="BT123" s="175" t="str">
        <f t="shared" si="21"/>
        <v/>
      </c>
      <c r="BU123" s="175" t="str">
        <f t="shared" si="22"/>
        <v/>
      </c>
      <c r="BV123" s="175" t="str">
        <f t="shared" si="23"/>
        <v/>
      </c>
      <c r="BW123" s="176"/>
    </row>
    <row r="124" spans="1:75">
      <c r="A124" s="162">
        <f>'Statement of Marks'!A126</f>
        <v>121</v>
      </c>
      <c r="B124" s="163" t="str">
        <f>IF('Statement of Marks'!B126="","",'Statement of Marks'!B126)</f>
        <v/>
      </c>
      <c r="C124" s="164" t="str">
        <f>IF('Statement of Marks'!C126="","",'Statement of Marks'!C126)</f>
        <v/>
      </c>
      <c r="D124" s="165" t="str">
        <f>IF('Statement of Marks'!D126="","",'Statement of Marks'!D126)</f>
        <v/>
      </c>
      <c r="E124" s="166" t="str">
        <f>IF('Statement of Marks'!E126="","",'Statement of Marks'!E126)</f>
        <v/>
      </c>
      <c r="F124" s="166" t="str">
        <f>IF('Statement of Marks'!F126="","",'Statement of Marks'!F126)</f>
        <v/>
      </c>
      <c r="G124" s="166" t="str">
        <f>IF('Statement of Marks'!G126="","",'Statement of Marks'!G126)</f>
        <v/>
      </c>
      <c r="H124" s="167" t="str">
        <f>IF('Statement of Marks'!H126="","",'Statement of Marks'!H126)</f>
        <v/>
      </c>
      <c r="I124" s="167" t="str">
        <f>IF('Statement of Marks'!I126="","",'Statement of Marks'!I126)</f>
        <v/>
      </c>
      <c r="J124" s="168" t="str">
        <f>IF('Statement of Marks'!FD126="","",'Statement of Marks'!FD126)</f>
        <v xml:space="preserve"> </v>
      </c>
      <c r="K124" s="485" t="str">
        <f>IF('Statement of Marks'!FE126="","",'Statement of Marks'!FE126)</f>
        <v/>
      </c>
      <c r="L124" s="169" t="str">
        <f>IF('Statement of Marks'!FF126="","",'Statement of Marks'!FF126)</f>
        <v/>
      </c>
      <c r="M124" s="170" t="str">
        <f>IF('Statement of Marks'!FG126="","",'Statement of Marks'!FG126)</f>
        <v/>
      </c>
      <c r="N124" s="171" t="str">
        <f>IF('Statement of Marks'!FH126="","",'Statement of Marks'!FH126)</f>
        <v/>
      </c>
      <c r="O124" s="172" t="str">
        <f>IF('Statement of Marks'!FB126="","",'Statement of Marks'!FB126)</f>
        <v xml:space="preserve">      </v>
      </c>
      <c r="P124" s="173" t="str">
        <f>IF('Statement of Marks'!FI126="","",'Statement of Marks'!FI126)</f>
        <v/>
      </c>
      <c r="BJ124" s="174" t="str">
        <f>'Statement of Marks'!E126</f>
        <v/>
      </c>
      <c r="BK124" s="175" t="str">
        <f t="shared" si="12"/>
        <v/>
      </c>
      <c r="BL124" s="175" t="str">
        <f t="shared" si="13"/>
        <v/>
      </c>
      <c r="BM124" s="175" t="str">
        <f t="shared" si="14"/>
        <v/>
      </c>
      <c r="BN124" s="175" t="str">
        <f t="shared" si="15"/>
        <v/>
      </c>
      <c r="BO124" s="175" t="str">
        <f t="shared" si="16"/>
        <v/>
      </c>
      <c r="BP124" s="175" t="str">
        <f t="shared" si="17"/>
        <v/>
      </c>
      <c r="BQ124" s="175" t="str">
        <f t="shared" si="18"/>
        <v/>
      </c>
      <c r="BR124" s="175" t="str">
        <f t="shared" si="19"/>
        <v/>
      </c>
      <c r="BS124" s="175" t="str">
        <f t="shared" si="20"/>
        <v/>
      </c>
      <c r="BT124" s="175" t="str">
        <f t="shared" si="21"/>
        <v/>
      </c>
      <c r="BU124" s="175" t="str">
        <f t="shared" si="22"/>
        <v/>
      </c>
      <c r="BV124" s="175" t="str">
        <f t="shared" si="23"/>
        <v/>
      </c>
      <c r="BW124" s="176"/>
    </row>
    <row r="125" spans="1:75">
      <c r="A125" s="162">
        <f>'Statement of Marks'!A127</f>
        <v>122</v>
      </c>
      <c r="B125" s="163" t="str">
        <f>IF('Statement of Marks'!B127="","",'Statement of Marks'!B127)</f>
        <v/>
      </c>
      <c r="C125" s="164" t="str">
        <f>IF('Statement of Marks'!C127="","",'Statement of Marks'!C127)</f>
        <v/>
      </c>
      <c r="D125" s="165" t="str">
        <f>IF('Statement of Marks'!D127="","",'Statement of Marks'!D127)</f>
        <v/>
      </c>
      <c r="E125" s="166" t="str">
        <f>IF('Statement of Marks'!E127="","",'Statement of Marks'!E127)</f>
        <v/>
      </c>
      <c r="F125" s="166" t="str">
        <f>IF('Statement of Marks'!F127="","",'Statement of Marks'!F127)</f>
        <v/>
      </c>
      <c r="G125" s="166" t="str">
        <f>IF('Statement of Marks'!G127="","",'Statement of Marks'!G127)</f>
        <v/>
      </c>
      <c r="H125" s="167" t="str">
        <f>IF('Statement of Marks'!H127="","",'Statement of Marks'!H127)</f>
        <v/>
      </c>
      <c r="I125" s="167" t="str">
        <f>IF('Statement of Marks'!I127="","",'Statement of Marks'!I127)</f>
        <v/>
      </c>
      <c r="J125" s="168" t="str">
        <f>IF('Statement of Marks'!FD127="","",'Statement of Marks'!FD127)</f>
        <v xml:space="preserve"> </v>
      </c>
      <c r="K125" s="485" t="str">
        <f>IF('Statement of Marks'!FE127="","",'Statement of Marks'!FE127)</f>
        <v/>
      </c>
      <c r="L125" s="169" t="str">
        <f>IF('Statement of Marks'!FF127="","",'Statement of Marks'!FF127)</f>
        <v/>
      </c>
      <c r="M125" s="170" t="str">
        <f>IF('Statement of Marks'!FG127="","",'Statement of Marks'!FG127)</f>
        <v/>
      </c>
      <c r="N125" s="171" t="str">
        <f>IF('Statement of Marks'!FH127="","",'Statement of Marks'!FH127)</f>
        <v/>
      </c>
      <c r="O125" s="172" t="str">
        <f>IF('Statement of Marks'!FB127="","",'Statement of Marks'!FB127)</f>
        <v xml:space="preserve">      </v>
      </c>
      <c r="P125" s="173" t="str">
        <f>IF('Statement of Marks'!FI127="","",'Statement of Marks'!FI127)</f>
        <v/>
      </c>
      <c r="BJ125" s="174" t="str">
        <f>'Statement of Marks'!E127</f>
        <v/>
      </c>
      <c r="BK125" s="175" t="str">
        <f t="shared" ref="BK125:BK188" si="24">IF(AND(H125="SC",I125="M"),M125,"")</f>
        <v/>
      </c>
      <c r="BL125" s="175" t="str">
        <f t="shared" ref="BL125:BL188" si="25">IF(AND(H125="SC",I125="F"),M125,"")</f>
        <v/>
      </c>
      <c r="BM125" s="175" t="str">
        <f t="shared" ref="BM125:BM188" si="26">IF(AND(H125="ST",I125="M"),M125,"")</f>
        <v/>
      </c>
      <c r="BN125" s="175" t="str">
        <f t="shared" ref="BN125:BN188" si="27">IF(AND(H125="ST",I125="F"),M125,"")</f>
        <v/>
      </c>
      <c r="BO125" s="175" t="str">
        <f t="shared" ref="BO125:BO188" si="28">IF(AND(H125="OBC",I125="M"),M125,"")</f>
        <v/>
      </c>
      <c r="BP125" s="175" t="str">
        <f t="shared" ref="BP125:BP188" si="29">IF(AND(H125="OBC",I125="F"),M125,"")</f>
        <v/>
      </c>
      <c r="BQ125" s="175" t="str">
        <f t="shared" ref="BQ125:BQ188" si="30">IF(AND(H125="GEN",I125="M"),M125,"")</f>
        <v/>
      </c>
      <c r="BR125" s="175" t="str">
        <f t="shared" ref="BR125:BR188" si="31">IF(AND(H125="GEN",I125="F"),M125,"")</f>
        <v/>
      </c>
      <c r="BS125" s="175" t="str">
        <f t="shared" ref="BS125:BS188" si="32">IF(AND(H125="MIN",I125="M"),M125,"")</f>
        <v/>
      </c>
      <c r="BT125" s="175" t="str">
        <f t="shared" ref="BT125:BT188" si="33">IF(AND(H125="MIN",I125="F"),M125,"")</f>
        <v/>
      </c>
      <c r="BU125" s="175" t="str">
        <f t="shared" ref="BU125:BU188" si="34">IF(AND(H125="SBC",I125="M"),M125,"")</f>
        <v/>
      </c>
      <c r="BV125" s="175" t="str">
        <f t="shared" ref="BV125:BV188" si="35">IF(AND(H125="SBC",I125="F"),M125,"")</f>
        <v/>
      </c>
      <c r="BW125" s="176"/>
    </row>
    <row r="126" spans="1:75">
      <c r="A126" s="162">
        <f>'Statement of Marks'!A128</f>
        <v>123</v>
      </c>
      <c r="B126" s="163" t="str">
        <f>IF('Statement of Marks'!B128="","",'Statement of Marks'!B128)</f>
        <v/>
      </c>
      <c r="C126" s="164" t="str">
        <f>IF('Statement of Marks'!C128="","",'Statement of Marks'!C128)</f>
        <v/>
      </c>
      <c r="D126" s="165" t="str">
        <f>IF('Statement of Marks'!D128="","",'Statement of Marks'!D128)</f>
        <v/>
      </c>
      <c r="E126" s="166" t="str">
        <f>IF('Statement of Marks'!E128="","",'Statement of Marks'!E128)</f>
        <v/>
      </c>
      <c r="F126" s="166" t="str">
        <f>IF('Statement of Marks'!F128="","",'Statement of Marks'!F128)</f>
        <v/>
      </c>
      <c r="G126" s="166" t="str">
        <f>IF('Statement of Marks'!G128="","",'Statement of Marks'!G128)</f>
        <v/>
      </c>
      <c r="H126" s="167" t="str">
        <f>IF('Statement of Marks'!H128="","",'Statement of Marks'!H128)</f>
        <v/>
      </c>
      <c r="I126" s="167" t="str">
        <f>IF('Statement of Marks'!I128="","",'Statement of Marks'!I128)</f>
        <v/>
      </c>
      <c r="J126" s="168" t="str">
        <f>IF('Statement of Marks'!FD128="","",'Statement of Marks'!FD128)</f>
        <v xml:space="preserve"> </v>
      </c>
      <c r="K126" s="485" t="str">
        <f>IF('Statement of Marks'!FE128="","",'Statement of Marks'!FE128)</f>
        <v/>
      </c>
      <c r="L126" s="169" t="str">
        <f>IF('Statement of Marks'!FF128="","",'Statement of Marks'!FF128)</f>
        <v/>
      </c>
      <c r="M126" s="170" t="str">
        <f>IF('Statement of Marks'!FG128="","",'Statement of Marks'!FG128)</f>
        <v/>
      </c>
      <c r="N126" s="171" t="str">
        <f>IF('Statement of Marks'!FH128="","",'Statement of Marks'!FH128)</f>
        <v/>
      </c>
      <c r="O126" s="172" t="str">
        <f>IF('Statement of Marks'!FB128="","",'Statement of Marks'!FB128)</f>
        <v xml:space="preserve">      </v>
      </c>
      <c r="P126" s="173" t="str">
        <f>IF('Statement of Marks'!FI128="","",'Statement of Marks'!FI128)</f>
        <v/>
      </c>
      <c r="BJ126" s="174" t="str">
        <f>'Statement of Marks'!E128</f>
        <v/>
      </c>
      <c r="BK126" s="175" t="str">
        <f t="shared" si="24"/>
        <v/>
      </c>
      <c r="BL126" s="175" t="str">
        <f t="shared" si="25"/>
        <v/>
      </c>
      <c r="BM126" s="175" t="str">
        <f t="shared" si="26"/>
        <v/>
      </c>
      <c r="BN126" s="175" t="str">
        <f t="shared" si="27"/>
        <v/>
      </c>
      <c r="BO126" s="175" t="str">
        <f t="shared" si="28"/>
        <v/>
      </c>
      <c r="BP126" s="175" t="str">
        <f t="shared" si="29"/>
        <v/>
      </c>
      <c r="BQ126" s="175" t="str">
        <f t="shared" si="30"/>
        <v/>
      </c>
      <c r="BR126" s="175" t="str">
        <f t="shared" si="31"/>
        <v/>
      </c>
      <c r="BS126" s="175" t="str">
        <f t="shared" si="32"/>
        <v/>
      </c>
      <c r="BT126" s="175" t="str">
        <f t="shared" si="33"/>
        <v/>
      </c>
      <c r="BU126" s="175" t="str">
        <f t="shared" si="34"/>
        <v/>
      </c>
      <c r="BV126" s="175" t="str">
        <f t="shared" si="35"/>
        <v/>
      </c>
      <c r="BW126" s="176"/>
    </row>
    <row r="127" spans="1:75">
      <c r="A127" s="162">
        <f>'Statement of Marks'!A129</f>
        <v>124</v>
      </c>
      <c r="B127" s="163" t="str">
        <f>IF('Statement of Marks'!B129="","",'Statement of Marks'!B129)</f>
        <v/>
      </c>
      <c r="C127" s="164" t="str">
        <f>IF('Statement of Marks'!C129="","",'Statement of Marks'!C129)</f>
        <v/>
      </c>
      <c r="D127" s="165" t="str">
        <f>IF('Statement of Marks'!D129="","",'Statement of Marks'!D129)</f>
        <v/>
      </c>
      <c r="E127" s="166" t="str">
        <f>IF('Statement of Marks'!E129="","",'Statement of Marks'!E129)</f>
        <v/>
      </c>
      <c r="F127" s="166" t="str">
        <f>IF('Statement of Marks'!F129="","",'Statement of Marks'!F129)</f>
        <v/>
      </c>
      <c r="G127" s="166" t="str">
        <f>IF('Statement of Marks'!G129="","",'Statement of Marks'!G129)</f>
        <v/>
      </c>
      <c r="H127" s="167" t="str">
        <f>IF('Statement of Marks'!H129="","",'Statement of Marks'!H129)</f>
        <v/>
      </c>
      <c r="I127" s="167" t="str">
        <f>IF('Statement of Marks'!I129="","",'Statement of Marks'!I129)</f>
        <v/>
      </c>
      <c r="J127" s="168" t="str">
        <f>IF('Statement of Marks'!FD129="","",'Statement of Marks'!FD129)</f>
        <v xml:space="preserve"> </v>
      </c>
      <c r="K127" s="485" t="str">
        <f>IF('Statement of Marks'!FE129="","",'Statement of Marks'!FE129)</f>
        <v/>
      </c>
      <c r="L127" s="169" t="str">
        <f>IF('Statement of Marks'!FF129="","",'Statement of Marks'!FF129)</f>
        <v/>
      </c>
      <c r="M127" s="170" t="str">
        <f>IF('Statement of Marks'!FG129="","",'Statement of Marks'!FG129)</f>
        <v/>
      </c>
      <c r="N127" s="171" t="str">
        <f>IF('Statement of Marks'!FH129="","",'Statement of Marks'!FH129)</f>
        <v/>
      </c>
      <c r="O127" s="172" t="str">
        <f>IF('Statement of Marks'!FB129="","",'Statement of Marks'!FB129)</f>
        <v xml:space="preserve">      </v>
      </c>
      <c r="P127" s="173" t="str">
        <f>IF('Statement of Marks'!FI129="","",'Statement of Marks'!FI129)</f>
        <v/>
      </c>
      <c r="BJ127" s="174" t="str">
        <f>'Statement of Marks'!E129</f>
        <v/>
      </c>
      <c r="BK127" s="175" t="str">
        <f t="shared" si="24"/>
        <v/>
      </c>
      <c r="BL127" s="175" t="str">
        <f t="shared" si="25"/>
        <v/>
      </c>
      <c r="BM127" s="175" t="str">
        <f t="shared" si="26"/>
        <v/>
      </c>
      <c r="BN127" s="175" t="str">
        <f t="shared" si="27"/>
        <v/>
      </c>
      <c r="BO127" s="175" t="str">
        <f t="shared" si="28"/>
        <v/>
      </c>
      <c r="BP127" s="175" t="str">
        <f t="shared" si="29"/>
        <v/>
      </c>
      <c r="BQ127" s="175" t="str">
        <f t="shared" si="30"/>
        <v/>
      </c>
      <c r="BR127" s="175" t="str">
        <f t="shared" si="31"/>
        <v/>
      </c>
      <c r="BS127" s="175" t="str">
        <f t="shared" si="32"/>
        <v/>
      </c>
      <c r="BT127" s="175" t="str">
        <f t="shared" si="33"/>
        <v/>
      </c>
      <c r="BU127" s="175" t="str">
        <f t="shared" si="34"/>
        <v/>
      </c>
      <c r="BV127" s="175" t="str">
        <f t="shared" si="35"/>
        <v/>
      </c>
      <c r="BW127" s="176"/>
    </row>
    <row r="128" spans="1:75">
      <c r="A128" s="162">
        <f>'Statement of Marks'!A130</f>
        <v>125</v>
      </c>
      <c r="B128" s="163" t="str">
        <f>IF('Statement of Marks'!B130="","",'Statement of Marks'!B130)</f>
        <v/>
      </c>
      <c r="C128" s="164" t="str">
        <f>IF('Statement of Marks'!C130="","",'Statement of Marks'!C130)</f>
        <v/>
      </c>
      <c r="D128" s="165" t="str">
        <f>IF('Statement of Marks'!D130="","",'Statement of Marks'!D130)</f>
        <v/>
      </c>
      <c r="E128" s="166" t="str">
        <f>IF('Statement of Marks'!E130="","",'Statement of Marks'!E130)</f>
        <v/>
      </c>
      <c r="F128" s="166" t="str">
        <f>IF('Statement of Marks'!F130="","",'Statement of Marks'!F130)</f>
        <v/>
      </c>
      <c r="G128" s="166" t="str">
        <f>IF('Statement of Marks'!G130="","",'Statement of Marks'!G130)</f>
        <v/>
      </c>
      <c r="H128" s="167" t="str">
        <f>IF('Statement of Marks'!H130="","",'Statement of Marks'!H130)</f>
        <v/>
      </c>
      <c r="I128" s="167" t="str">
        <f>IF('Statement of Marks'!I130="","",'Statement of Marks'!I130)</f>
        <v/>
      </c>
      <c r="J128" s="168" t="str">
        <f>IF('Statement of Marks'!FD130="","",'Statement of Marks'!FD130)</f>
        <v xml:space="preserve"> </v>
      </c>
      <c r="K128" s="485" t="str">
        <f>IF('Statement of Marks'!FE130="","",'Statement of Marks'!FE130)</f>
        <v/>
      </c>
      <c r="L128" s="169" t="str">
        <f>IF('Statement of Marks'!FF130="","",'Statement of Marks'!FF130)</f>
        <v/>
      </c>
      <c r="M128" s="170" t="str">
        <f>IF('Statement of Marks'!FG130="","",'Statement of Marks'!FG130)</f>
        <v/>
      </c>
      <c r="N128" s="171" t="str">
        <f>IF('Statement of Marks'!FH130="","",'Statement of Marks'!FH130)</f>
        <v/>
      </c>
      <c r="O128" s="172" t="str">
        <f>IF('Statement of Marks'!FB130="","",'Statement of Marks'!FB130)</f>
        <v xml:space="preserve">      </v>
      </c>
      <c r="P128" s="173" t="str">
        <f>IF('Statement of Marks'!FI130="","",'Statement of Marks'!FI130)</f>
        <v/>
      </c>
      <c r="BJ128" s="174" t="str">
        <f>'Statement of Marks'!E130</f>
        <v/>
      </c>
      <c r="BK128" s="175" t="str">
        <f t="shared" si="24"/>
        <v/>
      </c>
      <c r="BL128" s="175" t="str">
        <f t="shared" si="25"/>
        <v/>
      </c>
      <c r="BM128" s="175" t="str">
        <f t="shared" si="26"/>
        <v/>
      </c>
      <c r="BN128" s="175" t="str">
        <f t="shared" si="27"/>
        <v/>
      </c>
      <c r="BO128" s="175" t="str">
        <f t="shared" si="28"/>
        <v/>
      </c>
      <c r="BP128" s="175" t="str">
        <f t="shared" si="29"/>
        <v/>
      </c>
      <c r="BQ128" s="175" t="str">
        <f t="shared" si="30"/>
        <v/>
      </c>
      <c r="BR128" s="175" t="str">
        <f t="shared" si="31"/>
        <v/>
      </c>
      <c r="BS128" s="175" t="str">
        <f t="shared" si="32"/>
        <v/>
      </c>
      <c r="BT128" s="175" t="str">
        <f t="shared" si="33"/>
        <v/>
      </c>
      <c r="BU128" s="175" t="str">
        <f t="shared" si="34"/>
        <v/>
      </c>
      <c r="BV128" s="175" t="str">
        <f t="shared" si="35"/>
        <v/>
      </c>
      <c r="BW128" s="176"/>
    </row>
    <row r="129" spans="1:75">
      <c r="A129" s="162">
        <f>'Statement of Marks'!A131</f>
        <v>126</v>
      </c>
      <c r="B129" s="163" t="str">
        <f>IF('Statement of Marks'!B131="","",'Statement of Marks'!B131)</f>
        <v/>
      </c>
      <c r="C129" s="164" t="str">
        <f>IF('Statement of Marks'!C131="","",'Statement of Marks'!C131)</f>
        <v/>
      </c>
      <c r="D129" s="165" t="str">
        <f>IF('Statement of Marks'!D131="","",'Statement of Marks'!D131)</f>
        <v/>
      </c>
      <c r="E129" s="166" t="str">
        <f>IF('Statement of Marks'!E131="","",'Statement of Marks'!E131)</f>
        <v/>
      </c>
      <c r="F129" s="166" t="str">
        <f>IF('Statement of Marks'!F131="","",'Statement of Marks'!F131)</f>
        <v/>
      </c>
      <c r="G129" s="166" t="str">
        <f>IF('Statement of Marks'!G131="","",'Statement of Marks'!G131)</f>
        <v/>
      </c>
      <c r="H129" s="167" t="str">
        <f>IF('Statement of Marks'!H131="","",'Statement of Marks'!H131)</f>
        <v/>
      </c>
      <c r="I129" s="167" t="str">
        <f>IF('Statement of Marks'!I131="","",'Statement of Marks'!I131)</f>
        <v/>
      </c>
      <c r="J129" s="168" t="str">
        <f>IF('Statement of Marks'!FD131="","",'Statement of Marks'!FD131)</f>
        <v xml:space="preserve"> </v>
      </c>
      <c r="K129" s="485" t="str">
        <f>IF('Statement of Marks'!FE131="","",'Statement of Marks'!FE131)</f>
        <v/>
      </c>
      <c r="L129" s="169" t="str">
        <f>IF('Statement of Marks'!FF131="","",'Statement of Marks'!FF131)</f>
        <v/>
      </c>
      <c r="M129" s="170" t="str">
        <f>IF('Statement of Marks'!FG131="","",'Statement of Marks'!FG131)</f>
        <v/>
      </c>
      <c r="N129" s="171" t="str">
        <f>IF('Statement of Marks'!FH131="","",'Statement of Marks'!FH131)</f>
        <v/>
      </c>
      <c r="O129" s="172" t="str">
        <f>IF('Statement of Marks'!FB131="","",'Statement of Marks'!FB131)</f>
        <v xml:space="preserve">      </v>
      </c>
      <c r="P129" s="173" t="str">
        <f>IF('Statement of Marks'!FI131="","",'Statement of Marks'!FI131)</f>
        <v/>
      </c>
      <c r="BJ129" s="174" t="str">
        <f>'Statement of Marks'!E131</f>
        <v/>
      </c>
      <c r="BK129" s="175" t="str">
        <f t="shared" si="24"/>
        <v/>
      </c>
      <c r="BL129" s="175" t="str">
        <f t="shared" si="25"/>
        <v/>
      </c>
      <c r="BM129" s="175" t="str">
        <f t="shared" si="26"/>
        <v/>
      </c>
      <c r="BN129" s="175" t="str">
        <f t="shared" si="27"/>
        <v/>
      </c>
      <c r="BO129" s="175" t="str">
        <f t="shared" si="28"/>
        <v/>
      </c>
      <c r="BP129" s="175" t="str">
        <f t="shared" si="29"/>
        <v/>
      </c>
      <c r="BQ129" s="175" t="str">
        <f t="shared" si="30"/>
        <v/>
      </c>
      <c r="BR129" s="175" t="str">
        <f t="shared" si="31"/>
        <v/>
      </c>
      <c r="BS129" s="175" t="str">
        <f t="shared" si="32"/>
        <v/>
      </c>
      <c r="BT129" s="175" t="str">
        <f t="shared" si="33"/>
        <v/>
      </c>
      <c r="BU129" s="175" t="str">
        <f t="shared" si="34"/>
        <v/>
      </c>
      <c r="BV129" s="175" t="str">
        <f t="shared" si="35"/>
        <v/>
      </c>
      <c r="BW129" s="176"/>
    </row>
    <row r="130" spans="1:75">
      <c r="A130" s="162">
        <f>'Statement of Marks'!A132</f>
        <v>127</v>
      </c>
      <c r="B130" s="163" t="str">
        <f>IF('Statement of Marks'!B132="","",'Statement of Marks'!B132)</f>
        <v/>
      </c>
      <c r="C130" s="164" t="str">
        <f>IF('Statement of Marks'!C132="","",'Statement of Marks'!C132)</f>
        <v/>
      </c>
      <c r="D130" s="165" t="str">
        <f>IF('Statement of Marks'!D132="","",'Statement of Marks'!D132)</f>
        <v/>
      </c>
      <c r="E130" s="166" t="str">
        <f>IF('Statement of Marks'!E132="","",'Statement of Marks'!E132)</f>
        <v/>
      </c>
      <c r="F130" s="166" t="str">
        <f>IF('Statement of Marks'!F132="","",'Statement of Marks'!F132)</f>
        <v/>
      </c>
      <c r="G130" s="166" t="str">
        <f>IF('Statement of Marks'!G132="","",'Statement of Marks'!G132)</f>
        <v/>
      </c>
      <c r="H130" s="167" t="str">
        <f>IF('Statement of Marks'!H132="","",'Statement of Marks'!H132)</f>
        <v/>
      </c>
      <c r="I130" s="167" t="str">
        <f>IF('Statement of Marks'!I132="","",'Statement of Marks'!I132)</f>
        <v/>
      </c>
      <c r="J130" s="168" t="str">
        <f>IF('Statement of Marks'!FD132="","",'Statement of Marks'!FD132)</f>
        <v xml:space="preserve"> </v>
      </c>
      <c r="K130" s="485" t="str">
        <f>IF('Statement of Marks'!FE132="","",'Statement of Marks'!FE132)</f>
        <v/>
      </c>
      <c r="L130" s="169" t="str">
        <f>IF('Statement of Marks'!FF132="","",'Statement of Marks'!FF132)</f>
        <v/>
      </c>
      <c r="M130" s="170" t="str">
        <f>IF('Statement of Marks'!FG132="","",'Statement of Marks'!FG132)</f>
        <v/>
      </c>
      <c r="N130" s="171" t="str">
        <f>IF('Statement of Marks'!FH132="","",'Statement of Marks'!FH132)</f>
        <v/>
      </c>
      <c r="O130" s="172" t="str">
        <f>IF('Statement of Marks'!FB132="","",'Statement of Marks'!FB132)</f>
        <v xml:space="preserve">      </v>
      </c>
      <c r="P130" s="173" t="str">
        <f>IF('Statement of Marks'!FI132="","",'Statement of Marks'!FI132)</f>
        <v/>
      </c>
      <c r="BJ130" s="174" t="str">
        <f>'Statement of Marks'!E132</f>
        <v/>
      </c>
      <c r="BK130" s="175" t="str">
        <f t="shared" si="24"/>
        <v/>
      </c>
      <c r="BL130" s="175" t="str">
        <f t="shared" si="25"/>
        <v/>
      </c>
      <c r="BM130" s="175" t="str">
        <f t="shared" si="26"/>
        <v/>
      </c>
      <c r="BN130" s="175" t="str">
        <f t="shared" si="27"/>
        <v/>
      </c>
      <c r="BO130" s="175" t="str">
        <f t="shared" si="28"/>
        <v/>
      </c>
      <c r="BP130" s="175" t="str">
        <f t="shared" si="29"/>
        <v/>
      </c>
      <c r="BQ130" s="175" t="str">
        <f t="shared" si="30"/>
        <v/>
      </c>
      <c r="BR130" s="175" t="str">
        <f t="shared" si="31"/>
        <v/>
      </c>
      <c r="BS130" s="175" t="str">
        <f t="shared" si="32"/>
        <v/>
      </c>
      <c r="BT130" s="175" t="str">
        <f t="shared" si="33"/>
        <v/>
      </c>
      <c r="BU130" s="175" t="str">
        <f t="shared" si="34"/>
        <v/>
      </c>
      <c r="BV130" s="175" t="str">
        <f t="shared" si="35"/>
        <v/>
      </c>
      <c r="BW130" s="176"/>
    </row>
    <row r="131" spans="1:75">
      <c r="A131" s="162">
        <f>'Statement of Marks'!A133</f>
        <v>128</v>
      </c>
      <c r="B131" s="163" t="str">
        <f>IF('Statement of Marks'!B133="","",'Statement of Marks'!B133)</f>
        <v/>
      </c>
      <c r="C131" s="164" t="str">
        <f>IF('Statement of Marks'!C133="","",'Statement of Marks'!C133)</f>
        <v/>
      </c>
      <c r="D131" s="165" t="str">
        <f>IF('Statement of Marks'!D133="","",'Statement of Marks'!D133)</f>
        <v/>
      </c>
      <c r="E131" s="166" t="str">
        <f>IF('Statement of Marks'!E133="","",'Statement of Marks'!E133)</f>
        <v/>
      </c>
      <c r="F131" s="166" t="str">
        <f>IF('Statement of Marks'!F133="","",'Statement of Marks'!F133)</f>
        <v/>
      </c>
      <c r="G131" s="166" t="str">
        <f>IF('Statement of Marks'!G133="","",'Statement of Marks'!G133)</f>
        <v/>
      </c>
      <c r="H131" s="167" t="str">
        <f>IF('Statement of Marks'!H133="","",'Statement of Marks'!H133)</f>
        <v/>
      </c>
      <c r="I131" s="167" t="str">
        <f>IF('Statement of Marks'!I133="","",'Statement of Marks'!I133)</f>
        <v/>
      </c>
      <c r="J131" s="168" t="str">
        <f>IF('Statement of Marks'!FD133="","",'Statement of Marks'!FD133)</f>
        <v xml:space="preserve"> </v>
      </c>
      <c r="K131" s="485" t="str">
        <f>IF('Statement of Marks'!FE133="","",'Statement of Marks'!FE133)</f>
        <v/>
      </c>
      <c r="L131" s="169" t="str">
        <f>IF('Statement of Marks'!FF133="","",'Statement of Marks'!FF133)</f>
        <v/>
      </c>
      <c r="M131" s="170" t="str">
        <f>IF('Statement of Marks'!FG133="","",'Statement of Marks'!FG133)</f>
        <v/>
      </c>
      <c r="N131" s="171" t="str">
        <f>IF('Statement of Marks'!FH133="","",'Statement of Marks'!FH133)</f>
        <v/>
      </c>
      <c r="O131" s="172" t="str">
        <f>IF('Statement of Marks'!FB133="","",'Statement of Marks'!FB133)</f>
        <v xml:space="preserve">      </v>
      </c>
      <c r="P131" s="173" t="str">
        <f>IF('Statement of Marks'!FI133="","",'Statement of Marks'!FI133)</f>
        <v/>
      </c>
      <c r="BJ131" s="174" t="str">
        <f>'Statement of Marks'!E133</f>
        <v/>
      </c>
      <c r="BK131" s="175" t="str">
        <f t="shared" si="24"/>
        <v/>
      </c>
      <c r="BL131" s="175" t="str">
        <f t="shared" si="25"/>
        <v/>
      </c>
      <c r="BM131" s="175" t="str">
        <f t="shared" si="26"/>
        <v/>
      </c>
      <c r="BN131" s="175" t="str">
        <f t="shared" si="27"/>
        <v/>
      </c>
      <c r="BO131" s="175" t="str">
        <f t="shared" si="28"/>
        <v/>
      </c>
      <c r="BP131" s="175" t="str">
        <f t="shared" si="29"/>
        <v/>
      </c>
      <c r="BQ131" s="175" t="str">
        <f t="shared" si="30"/>
        <v/>
      </c>
      <c r="BR131" s="175" t="str">
        <f t="shared" si="31"/>
        <v/>
      </c>
      <c r="BS131" s="175" t="str">
        <f t="shared" si="32"/>
        <v/>
      </c>
      <c r="BT131" s="175" t="str">
        <f t="shared" si="33"/>
        <v/>
      </c>
      <c r="BU131" s="175" t="str">
        <f t="shared" si="34"/>
        <v/>
      </c>
      <c r="BV131" s="175" t="str">
        <f t="shared" si="35"/>
        <v/>
      </c>
      <c r="BW131" s="176"/>
    </row>
    <row r="132" spans="1:75">
      <c r="A132" s="162">
        <f>'Statement of Marks'!A134</f>
        <v>129</v>
      </c>
      <c r="B132" s="163" t="str">
        <f>IF('Statement of Marks'!B134="","",'Statement of Marks'!B134)</f>
        <v/>
      </c>
      <c r="C132" s="164" t="str">
        <f>IF('Statement of Marks'!C134="","",'Statement of Marks'!C134)</f>
        <v/>
      </c>
      <c r="D132" s="165" t="str">
        <f>IF('Statement of Marks'!D134="","",'Statement of Marks'!D134)</f>
        <v/>
      </c>
      <c r="E132" s="166" t="str">
        <f>IF('Statement of Marks'!E134="","",'Statement of Marks'!E134)</f>
        <v/>
      </c>
      <c r="F132" s="166" t="str">
        <f>IF('Statement of Marks'!F134="","",'Statement of Marks'!F134)</f>
        <v/>
      </c>
      <c r="G132" s="166" t="str">
        <f>IF('Statement of Marks'!G134="","",'Statement of Marks'!G134)</f>
        <v/>
      </c>
      <c r="H132" s="167" t="str">
        <f>IF('Statement of Marks'!H134="","",'Statement of Marks'!H134)</f>
        <v/>
      </c>
      <c r="I132" s="167" t="str">
        <f>IF('Statement of Marks'!I134="","",'Statement of Marks'!I134)</f>
        <v/>
      </c>
      <c r="J132" s="168" t="str">
        <f>IF('Statement of Marks'!FD134="","",'Statement of Marks'!FD134)</f>
        <v xml:space="preserve"> </v>
      </c>
      <c r="K132" s="485" t="str">
        <f>IF('Statement of Marks'!FE134="","",'Statement of Marks'!FE134)</f>
        <v/>
      </c>
      <c r="L132" s="169" t="str">
        <f>IF('Statement of Marks'!FF134="","",'Statement of Marks'!FF134)</f>
        <v/>
      </c>
      <c r="M132" s="170" t="str">
        <f>IF('Statement of Marks'!FG134="","",'Statement of Marks'!FG134)</f>
        <v/>
      </c>
      <c r="N132" s="171" t="str">
        <f>IF('Statement of Marks'!FH134="","",'Statement of Marks'!FH134)</f>
        <v/>
      </c>
      <c r="O132" s="172" t="str">
        <f>IF('Statement of Marks'!FB134="","",'Statement of Marks'!FB134)</f>
        <v xml:space="preserve">      </v>
      </c>
      <c r="P132" s="173" t="str">
        <f>IF('Statement of Marks'!FI134="","",'Statement of Marks'!FI134)</f>
        <v/>
      </c>
      <c r="BJ132" s="174" t="str">
        <f>'Statement of Marks'!E134</f>
        <v/>
      </c>
      <c r="BK132" s="175" t="str">
        <f t="shared" si="24"/>
        <v/>
      </c>
      <c r="BL132" s="175" t="str">
        <f t="shared" si="25"/>
        <v/>
      </c>
      <c r="BM132" s="175" t="str">
        <f t="shared" si="26"/>
        <v/>
      </c>
      <c r="BN132" s="175" t="str">
        <f t="shared" si="27"/>
        <v/>
      </c>
      <c r="BO132" s="175" t="str">
        <f t="shared" si="28"/>
        <v/>
      </c>
      <c r="BP132" s="175" t="str">
        <f t="shared" si="29"/>
        <v/>
      </c>
      <c r="BQ132" s="175" t="str">
        <f t="shared" si="30"/>
        <v/>
      </c>
      <c r="BR132" s="175" t="str">
        <f t="shared" si="31"/>
        <v/>
      </c>
      <c r="BS132" s="175" t="str">
        <f t="shared" si="32"/>
        <v/>
      </c>
      <c r="BT132" s="175" t="str">
        <f t="shared" si="33"/>
        <v/>
      </c>
      <c r="BU132" s="175" t="str">
        <f t="shared" si="34"/>
        <v/>
      </c>
      <c r="BV132" s="175" t="str">
        <f t="shared" si="35"/>
        <v/>
      </c>
      <c r="BW132" s="176"/>
    </row>
    <row r="133" spans="1:75">
      <c r="A133" s="162">
        <f>'Statement of Marks'!A135</f>
        <v>130</v>
      </c>
      <c r="B133" s="163" t="str">
        <f>IF('Statement of Marks'!B135="","",'Statement of Marks'!B135)</f>
        <v/>
      </c>
      <c r="C133" s="164" t="str">
        <f>IF('Statement of Marks'!C135="","",'Statement of Marks'!C135)</f>
        <v/>
      </c>
      <c r="D133" s="165" t="str">
        <f>IF('Statement of Marks'!D135="","",'Statement of Marks'!D135)</f>
        <v/>
      </c>
      <c r="E133" s="166" t="str">
        <f>IF('Statement of Marks'!E135="","",'Statement of Marks'!E135)</f>
        <v/>
      </c>
      <c r="F133" s="166" t="str">
        <f>IF('Statement of Marks'!F135="","",'Statement of Marks'!F135)</f>
        <v/>
      </c>
      <c r="G133" s="166" t="str">
        <f>IF('Statement of Marks'!G135="","",'Statement of Marks'!G135)</f>
        <v/>
      </c>
      <c r="H133" s="167" t="str">
        <f>IF('Statement of Marks'!H135="","",'Statement of Marks'!H135)</f>
        <v/>
      </c>
      <c r="I133" s="167" t="str">
        <f>IF('Statement of Marks'!I135="","",'Statement of Marks'!I135)</f>
        <v/>
      </c>
      <c r="J133" s="168" t="str">
        <f>IF('Statement of Marks'!FD135="","",'Statement of Marks'!FD135)</f>
        <v xml:space="preserve"> </v>
      </c>
      <c r="K133" s="485" t="str">
        <f>IF('Statement of Marks'!FE135="","",'Statement of Marks'!FE135)</f>
        <v/>
      </c>
      <c r="L133" s="169" t="str">
        <f>IF('Statement of Marks'!FF135="","",'Statement of Marks'!FF135)</f>
        <v/>
      </c>
      <c r="M133" s="170" t="str">
        <f>IF('Statement of Marks'!FG135="","",'Statement of Marks'!FG135)</f>
        <v/>
      </c>
      <c r="N133" s="171" t="str">
        <f>IF('Statement of Marks'!FH135="","",'Statement of Marks'!FH135)</f>
        <v/>
      </c>
      <c r="O133" s="172" t="str">
        <f>IF('Statement of Marks'!FB135="","",'Statement of Marks'!FB135)</f>
        <v xml:space="preserve">      </v>
      </c>
      <c r="P133" s="173" t="str">
        <f>IF('Statement of Marks'!FI135="","",'Statement of Marks'!FI135)</f>
        <v/>
      </c>
      <c r="BJ133" s="174" t="str">
        <f>'Statement of Marks'!E135</f>
        <v/>
      </c>
      <c r="BK133" s="175" t="str">
        <f t="shared" si="24"/>
        <v/>
      </c>
      <c r="BL133" s="175" t="str">
        <f t="shared" si="25"/>
        <v/>
      </c>
      <c r="BM133" s="175" t="str">
        <f t="shared" si="26"/>
        <v/>
      </c>
      <c r="BN133" s="175" t="str">
        <f t="shared" si="27"/>
        <v/>
      </c>
      <c r="BO133" s="175" t="str">
        <f t="shared" si="28"/>
        <v/>
      </c>
      <c r="BP133" s="175" t="str">
        <f t="shared" si="29"/>
        <v/>
      </c>
      <c r="BQ133" s="175" t="str">
        <f t="shared" si="30"/>
        <v/>
      </c>
      <c r="BR133" s="175" t="str">
        <f t="shared" si="31"/>
        <v/>
      </c>
      <c r="BS133" s="175" t="str">
        <f t="shared" si="32"/>
        <v/>
      </c>
      <c r="BT133" s="175" t="str">
        <f t="shared" si="33"/>
        <v/>
      </c>
      <c r="BU133" s="175" t="str">
        <f t="shared" si="34"/>
        <v/>
      </c>
      <c r="BV133" s="175" t="str">
        <f t="shared" si="35"/>
        <v/>
      </c>
      <c r="BW133" s="176"/>
    </row>
    <row r="134" spans="1:75">
      <c r="A134" s="162">
        <f>'Statement of Marks'!A136</f>
        <v>131</v>
      </c>
      <c r="B134" s="163" t="str">
        <f>IF('Statement of Marks'!B136="","",'Statement of Marks'!B136)</f>
        <v/>
      </c>
      <c r="C134" s="164" t="str">
        <f>IF('Statement of Marks'!C136="","",'Statement of Marks'!C136)</f>
        <v/>
      </c>
      <c r="D134" s="165" t="str">
        <f>IF('Statement of Marks'!D136="","",'Statement of Marks'!D136)</f>
        <v/>
      </c>
      <c r="E134" s="166" t="str">
        <f>IF('Statement of Marks'!E136="","",'Statement of Marks'!E136)</f>
        <v/>
      </c>
      <c r="F134" s="166" t="str">
        <f>IF('Statement of Marks'!F136="","",'Statement of Marks'!F136)</f>
        <v/>
      </c>
      <c r="G134" s="166" t="str">
        <f>IF('Statement of Marks'!G136="","",'Statement of Marks'!G136)</f>
        <v/>
      </c>
      <c r="H134" s="167" t="str">
        <f>IF('Statement of Marks'!H136="","",'Statement of Marks'!H136)</f>
        <v/>
      </c>
      <c r="I134" s="167" t="str">
        <f>IF('Statement of Marks'!I136="","",'Statement of Marks'!I136)</f>
        <v/>
      </c>
      <c r="J134" s="168" t="str">
        <f>IF('Statement of Marks'!FD136="","",'Statement of Marks'!FD136)</f>
        <v xml:space="preserve"> </v>
      </c>
      <c r="K134" s="485" t="str">
        <f>IF('Statement of Marks'!FE136="","",'Statement of Marks'!FE136)</f>
        <v/>
      </c>
      <c r="L134" s="169" t="str">
        <f>IF('Statement of Marks'!FF136="","",'Statement of Marks'!FF136)</f>
        <v/>
      </c>
      <c r="M134" s="170" t="str">
        <f>IF('Statement of Marks'!FG136="","",'Statement of Marks'!FG136)</f>
        <v/>
      </c>
      <c r="N134" s="171" t="str">
        <f>IF('Statement of Marks'!FH136="","",'Statement of Marks'!FH136)</f>
        <v/>
      </c>
      <c r="O134" s="172" t="str">
        <f>IF('Statement of Marks'!FB136="","",'Statement of Marks'!FB136)</f>
        <v xml:space="preserve">      </v>
      </c>
      <c r="P134" s="173" t="str">
        <f>IF('Statement of Marks'!FI136="","",'Statement of Marks'!FI136)</f>
        <v/>
      </c>
      <c r="BJ134" s="174" t="str">
        <f>'Statement of Marks'!E136</f>
        <v/>
      </c>
      <c r="BK134" s="175" t="str">
        <f t="shared" si="24"/>
        <v/>
      </c>
      <c r="BL134" s="175" t="str">
        <f t="shared" si="25"/>
        <v/>
      </c>
      <c r="BM134" s="175" t="str">
        <f t="shared" si="26"/>
        <v/>
      </c>
      <c r="BN134" s="175" t="str">
        <f t="shared" si="27"/>
        <v/>
      </c>
      <c r="BO134" s="175" t="str">
        <f t="shared" si="28"/>
        <v/>
      </c>
      <c r="BP134" s="175" t="str">
        <f t="shared" si="29"/>
        <v/>
      </c>
      <c r="BQ134" s="175" t="str">
        <f t="shared" si="30"/>
        <v/>
      </c>
      <c r="BR134" s="175" t="str">
        <f t="shared" si="31"/>
        <v/>
      </c>
      <c r="BS134" s="175" t="str">
        <f t="shared" si="32"/>
        <v/>
      </c>
      <c r="BT134" s="175" t="str">
        <f t="shared" si="33"/>
        <v/>
      </c>
      <c r="BU134" s="175" t="str">
        <f t="shared" si="34"/>
        <v/>
      </c>
      <c r="BV134" s="175" t="str">
        <f t="shared" si="35"/>
        <v/>
      </c>
      <c r="BW134" s="176"/>
    </row>
    <row r="135" spans="1:75">
      <c r="A135" s="162">
        <f>'Statement of Marks'!A137</f>
        <v>132</v>
      </c>
      <c r="B135" s="163" t="str">
        <f>IF('Statement of Marks'!B137="","",'Statement of Marks'!B137)</f>
        <v/>
      </c>
      <c r="C135" s="164" t="str">
        <f>IF('Statement of Marks'!C137="","",'Statement of Marks'!C137)</f>
        <v/>
      </c>
      <c r="D135" s="165" t="str">
        <f>IF('Statement of Marks'!D137="","",'Statement of Marks'!D137)</f>
        <v/>
      </c>
      <c r="E135" s="166" t="str">
        <f>IF('Statement of Marks'!E137="","",'Statement of Marks'!E137)</f>
        <v/>
      </c>
      <c r="F135" s="166" t="str">
        <f>IF('Statement of Marks'!F137="","",'Statement of Marks'!F137)</f>
        <v/>
      </c>
      <c r="G135" s="166" t="str">
        <f>IF('Statement of Marks'!G137="","",'Statement of Marks'!G137)</f>
        <v/>
      </c>
      <c r="H135" s="167" t="str">
        <f>IF('Statement of Marks'!H137="","",'Statement of Marks'!H137)</f>
        <v/>
      </c>
      <c r="I135" s="167" t="str">
        <f>IF('Statement of Marks'!I137="","",'Statement of Marks'!I137)</f>
        <v/>
      </c>
      <c r="J135" s="168" t="str">
        <f>IF('Statement of Marks'!FD137="","",'Statement of Marks'!FD137)</f>
        <v xml:space="preserve"> </v>
      </c>
      <c r="K135" s="485" t="str">
        <f>IF('Statement of Marks'!FE137="","",'Statement of Marks'!FE137)</f>
        <v/>
      </c>
      <c r="L135" s="169" t="str">
        <f>IF('Statement of Marks'!FF137="","",'Statement of Marks'!FF137)</f>
        <v/>
      </c>
      <c r="M135" s="170" t="str">
        <f>IF('Statement of Marks'!FG137="","",'Statement of Marks'!FG137)</f>
        <v/>
      </c>
      <c r="N135" s="171" t="str">
        <f>IF('Statement of Marks'!FH137="","",'Statement of Marks'!FH137)</f>
        <v/>
      </c>
      <c r="O135" s="172" t="str">
        <f>IF('Statement of Marks'!FB137="","",'Statement of Marks'!FB137)</f>
        <v xml:space="preserve">      </v>
      </c>
      <c r="P135" s="173" t="str">
        <f>IF('Statement of Marks'!FI137="","",'Statement of Marks'!FI137)</f>
        <v/>
      </c>
      <c r="BJ135" s="174" t="str">
        <f>'Statement of Marks'!E137</f>
        <v/>
      </c>
      <c r="BK135" s="175" t="str">
        <f t="shared" si="24"/>
        <v/>
      </c>
      <c r="BL135" s="175" t="str">
        <f t="shared" si="25"/>
        <v/>
      </c>
      <c r="BM135" s="175" t="str">
        <f t="shared" si="26"/>
        <v/>
      </c>
      <c r="BN135" s="175" t="str">
        <f t="shared" si="27"/>
        <v/>
      </c>
      <c r="BO135" s="175" t="str">
        <f t="shared" si="28"/>
        <v/>
      </c>
      <c r="BP135" s="175" t="str">
        <f t="shared" si="29"/>
        <v/>
      </c>
      <c r="BQ135" s="175" t="str">
        <f t="shared" si="30"/>
        <v/>
      </c>
      <c r="BR135" s="175" t="str">
        <f t="shared" si="31"/>
        <v/>
      </c>
      <c r="BS135" s="175" t="str">
        <f t="shared" si="32"/>
        <v/>
      </c>
      <c r="BT135" s="175" t="str">
        <f t="shared" si="33"/>
        <v/>
      </c>
      <c r="BU135" s="175" t="str">
        <f t="shared" si="34"/>
        <v/>
      </c>
      <c r="BV135" s="175" t="str">
        <f t="shared" si="35"/>
        <v/>
      </c>
      <c r="BW135" s="176"/>
    </row>
    <row r="136" spans="1:75">
      <c r="A136" s="162">
        <f>'Statement of Marks'!A138</f>
        <v>133</v>
      </c>
      <c r="B136" s="163" t="str">
        <f>IF('Statement of Marks'!B138="","",'Statement of Marks'!B138)</f>
        <v/>
      </c>
      <c r="C136" s="164" t="str">
        <f>IF('Statement of Marks'!C138="","",'Statement of Marks'!C138)</f>
        <v/>
      </c>
      <c r="D136" s="165" t="str">
        <f>IF('Statement of Marks'!D138="","",'Statement of Marks'!D138)</f>
        <v/>
      </c>
      <c r="E136" s="166" t="str">
        <f>IF('Statement of Marks'!E138="","",'Statement of Marks'!E138)</f>
        <v/>
      </c>
      <c r="F136" s="166" t="str">
        <f>IF('Statement of Marks'!F138="","",'Statement of Marks'!F138)</f>
        <v/>
      </c>
      <c r="G136" s="166" t="str">
        <f>IF('Statement of Marks'!G138="","",'Statement of Marks'!G138)</f>
        <v/>
      </c>
      <c r="H136" s="167" t="str">
        <f>IF('Statement of Marks'!H138="","",'Statement of Marks'!H138)</f>
        <v/>
      </c>
      <c r="I136" s="167" t="str">
        <f>IF('Statement of Marks'!I138="","",'Statement of Marks'!I138)</f>
        <v/>
      </c>
      <c r="J136" s="168" t="str">
        <f>IF('Statement of Marks'!FD138="","",'Statement of Marks'!FD138)</f>
        <v xml:space="preserve"> </v>
      </c>
      <c r="K136" s="485" t="str">
        <f>IF('Statement of Marks'!FE138="","",'Statement of Marks'!FE138)</f>
        <v/>
      </c>
      <c r="L136" s="169" t="str">
        <f>IF('Statement of Marks'!FF138="","",'Statement of Marks'!FF138)</f>
        <v/>
      </c>
      <c r="M136" s="170" t="str">
        <f>IF('Statement of Marks'!FG138="","",'Statement of Marks'!FG138)</f>
        <v/>
      </c>
      <c r="N136" s="171" t="str">
        <f>IF('Statement of Marks'!FH138="","",'Statement of Marks'!FH138)</f>
        <v/>
      </c>
      <c r="O136" s="172" t="str">
        <f>IF('Statement of Marks'!FB138="","",'Statement of Marks'!FB138)</f>
        <v xml:space="preserve">      </v>
      </c>
      <c r="P136" s="173" t="str">
        <f>IF('Statement of Marks'!FI138="","",'Statement of Marks'!FI138)</f>
        <v/>
      </c>
      <c r="BJ136" s="174" t="str">
        <f>'Statement of Marks'!E138</f>
        <v/>
      </c>
      <c r="BK136" s="175" t="str">
        <f t="shared" si="24"/>
        <v/>
      </c>
      <c r="BL136" s="175" t="str">
        <f t="shared" si="25"/>
        <v/>
      </c>
      <c r="BM136" s="175" t="str">
        <f t="shared" si="26"/>
        <v/>
      </c>
      <c r="BN136" s="175" t="str">
        <f t="shared" si="27"/>
        <v/>
      </c>
      <c r="BO136" s="175" t="str">
        <f t="shared" si="28"/>
        <v/>
      </c>
      <c r="BP136" s="175" t="str">
        <f t="shared" si="29"/>
        <v/>
      </c>
      <c r="BQ136" s="175" t="str">
        <f t="shared" si="30"/>
        <v/>
      </c>
      <c r="BR136" s="175" t="str">
        <f t="shared" si="31"/>
        <v/>
      </c>
      <c r="BS136" s="175" t="str">
        <f t="shared" si="32"/>
        <v/>
      </c>
      <c r="BT136" s="175" t="str">
        <f t="shared" si="33"/>
        <v/>
      </c>
      <c r="BU136" s="175" t="str">
        <f t="shared" si="34"/>
        <v/>
      </c>
      <c r="BV136" s="175" t="str">
        <f t="shared" si="35"/>
        <v/>
      </c>
      <c r="BW136" s="176"/>
    </row>
    <row r="137" spans="1:75">
      <c r="A137" s="162">
        <f>'Statement of Marks'!A139</f>
        <v>134</v>
      </c>
      <c r="B137" s="163" t="str">
        <f>IF('Statement of Marks'!B139="","",'Statement of Marks'!B139)</f>
        <v/>
      </c>
      <c r="C137" s="164" t="str">
        <f>IF('Statement of Marks'!C139="","",'Statement of Marks'!C139)</f>
        <v/>
      </c>
      <c r="D137" s="165" t="str">
        <f>IF('Statement of Marks'!D139="","",'Statement of Marks'!D139)</f>
        <v/>
      </c>
      <c r="E137" s="166" t="str">
        <f>IF('Statement of Marks'!E139="","",'Statement of Marks'!E139)</f>
        <v/>
      </c>
      <c r="F137" s="166" t="str">
        <f>IF('Statement of Marks'!F139="","",'Statement of Marks'!F139)</f>
        <v/>
      </c>
      <c r="G137" s="166" t="str">
        <f>IF('Statement of Marks'!G139="","",'Statement of Marks'!G139)</f>
        <v/>
      </c>
      <c r="H137" s="167" t="str">
        <f>IF('Statement of Marks'!H139="","",'Statement of Marks'!H139)</f>
        <v/>
      </c>
      <c r="I137" s="167" t="str">
        <f>IF('Statement of Marks'!I139="","",'Statement of Marks'!I139)</f>
        <v/>
      </c>
      <c r="J137" s="168" t="str">
        <f>IF('Statement of Marks'!FD139="","",'Statement of Marks'!FD139)</f>
        <v xml:space="preserve"> </v>
      </c>
      <c r="K137" s="485" t="str">
        <f>IF('Statement of Marks'!FE139="","",'Statement of Marks'!FE139)</f>
        <v/>
      </c>
      <c r="L137" s="169" t="str">
        <f>IF('Statement of Marks'!FF139="","",'Statement of Marks'!FF139)</f>
        <v/>
      </c>
      <c r="M137" s="170" t="str">
        <f>IF('Statement of Marks'!FG139="","",'Statement of Marks'!FG139)</f>
        <v/>
      </c>
      <c r="N137" s="171" t="str">
        <f>IF('Statement of Marks'!FH139="","",'Statement of Marks'!FH139)</f>
        <v/>
      </c>
      <c r="O137" s="172" t="str">
        <f>IF('Statement of Marks'!FB139="","",'Statement of Marks'!FB139)</f>
        <v xml:space="preserve">      </v>
      </c>
      <c r="P137" s="173" t="str">
        <f>IF('Statement of Marks'!FI139="","",'Statement of Marks'!FI139)</f>
        <v/>
      </c>
      <c r="BJ137" s="174" t="str">
        <f>'Statement of Marks'!E139</f>
        <v/>
      </c>
      <c r="BK137" s="175" t="str">
        <f t="shared" si="24"/>
        <v/>
      </c>
      <c r="BL137" s="175" t="str">
        <f t="shared" si="25"/>
        <v/>
      </c>
      <c r="BM137" s="175" t="str">
        <f t="shared" si="26"/>
        <v/>
      </c>
      <c r="BN137" s="175" t="str">
        <f t="shared" si="27"/>
        <v/>
      </c>
      <c r="BO137" s="175" t="str">
        <f t="shared" si="28"/>
        <v/>
      </c>
      <c r="BP137" s="175" t="str">
        <f t="shared" si="29"/>
        <v/>
      </c>
      <c r="BQ137" s="175" t="str">
        <f t="shared" si="30"/>
        <v/>
      </c>
      <c r="BR137" s="175" t="str">
        <f t="shared" si="31"/>
        <v/>
      </c>
      <c r="BS137" s="175" t="str">
        <f t="shared" si="32"/>
        <v/>
      </c>
      <c r="BT137" s="175" t="str">
        <f t="shared" si="33"/>
        <v/>
      </c>
      <c r="BU137" s="175" t="str">
        <f t="shared" si="34"/>
        <v/>
      </c>
      <c r="BV137" s="175" t="str">
        <f t="shared" si="35"/>
        <v/>
      </c>
      <c r="BW137" s="176"/>
    </row>
    <row r="138" spans="1:75">
      <c r="A138" s="162">
        <f>'Statement of Marks'!A140</f>
        <v>135</v>
      </c>
      <c r="B138" s="163" t="str">
        <f>IF('Statement of Marks'!B140="","",'Statement of Marks'!B140)</f>
        <v/>
      </c>
      <c r="C138" s="164" t="str">
        <f>IF('Statement of Marks'!C140="","",'Statement of Marks'!C140)</f>
        <v/>
      </c>
      <c r="D138" s="165" t="str">
        <f>IF('Statement of Marks'!D140="","",'Statement of Marks'!D140)</f>
        <v/>
      </c>
      <c r="E138" s="166" t="str">
        <f>IF('Statement of Marks'!E140="","",'Statement of Marks'!E140)</f>
        <v/>
      </c>
      <c r="F138" s="166" t="str">
        <f>IF('Statement of Marks'!F140="","",'Statement of Marks'!F140)</f>
        <v/>
      </c>
      <c r="G138" s="166" t="str">
        <f>IF('Statement of Marks'!G140="","",'Statement of Marks'!G140)</f>
        <v/>
      </c>
      <c r="H138" s="167" t="str">
        <f>IF('Statement of Marks'!H140="","",'Statement of Marks'!H140)</f>
        <v/>
      </c>
      <c r="I138" s="167" t="str">
        <f>IF('Statement of Marks'!I140="","",'Statement of Marks'!I140)</f>
        <v/>
      </c>
      <c r="J138" s="168" t="str">
        <f>IF('Statement of Marks'!FD140="","",'Statement of Marks'!FD140)</f>
        <v xml:space="preserve"> </v>
      </c>
      <c r="K138" s="485" t="str">
        <f>IF('Statement of Marks'!FE140="","",'Statement of Marks'!FE140)</f>
        <v/>
      </c>
      <c r="L138" s="169" t="str">
        <f>IF('Statement of Marks'!FF140="","",'Statement of Marks'!FF140)</f>
        <v/>
      </c>
      <c r="M138" s="170" t="str">
        <f>IF('Statement of Marks'!FG140="","",'Statement of Marks'!FG140)</f>
        <v/>
      </c>
      <c r="N138" s="171" t="str">
        <f>IF('Statement of Marks'!FH140="","",'Statement of Marks'!FH140)</f>
        <v/>
      </c>
      <c r="O138" s="172" t="str">
        <f>IF('Statement of Marks'!FB140="","",'Statement of Marks'!FB140)</f>
        <v xml:space="preserve">      </v>
      </c>
      <c r="P138" s="173" t="str">
        <f>IF('Statement of Marks'!FI140="","",'Statement of Marks'!FI140)</f>
        <v/>
      </c>
      <c r="BJ138" s="174" t="str">
        <f>'Statement of Marks'!E140</f>
        <v/>
      </c>
      <c r="BK138" s="175" t="str">
        <f t="shared" si="24"/>
        <v/>
      </c>
      <c r="BL138" s="175" t="str">
        <f t="shared" si="25"/>
        <v/>
      </c>
      <c r="BM138" s="175" t="str">
        <f t="shared" si="26"/>
        <v/>
      </c>
      <c r="BN138" s="175" t="str">
        <f t="shared" si="27"/>
        <v/>
      </c>
      <c r="BO138" s="175" t="str">
        <f t="shared" si="28"/>
        <v/>
      </c>
      <c r="BP138" s="175" t="str">
        <f t="shared" si="29"/>
        <v/>
      </c>
      <c r="BQ138" s="175" t="str">
        <f t="shared" si="30"/>
        <v/>
      </c>
      <c r="BR138" s="175" t="str">
        <f t="shared" si="31"/>
        <v/>
      </c>
      <c r="BS138" s="175" t="str">
        <f t="shared" si="32"/>
        <v/>
      </c>
      <c r="BT138" s="175" t="str">
        <f t="shared" si="33"/>
        <v/>
      </c>
      <c r="BU138" s="175" t="str">
        <f t="shared" si="34"/>
        <v/>
      </c>
      <c r="BV138" s="175" t="str">
        <f t="shared" si="35"/>
        <v/>
      </c>
      <c r="BW138" s="176"/>
    </row>
    <row r="139" spans="1:75">
      <c r="A139" s="162">
        <f>'Statement of Marks'!A141</f>
        <v>136</v>
      </c>
      <c r="B139" s="163" t="str">
        <f>IF('Statement of Marks'!B141="","",'Statement of Marks'!B141)</f>
        <v/>
      </c>
      <c r="C139" s="164" t="str">
        <f>IF('Statement of Marks'!C141="","",'Statement of Marks'!C141)</f>
        <v/>
      </c>
      <c r="D139" s="165" t="str">
        <f>IF('Statement of Marks'!D141="","",'Statement of Marks'!D141)</f>
        <v/>
      </c>
      <c r="E139" s="166" t="str">
        <f>IF('Statement of Marks'!E141="","",'Statement of Marks'!E141)</f>
        <v/>
      </c>
      <c r="F139" s="166" t="str">
        <f>IF('Statement of Marks'!F141="","",'Statement of Marks'!F141)</f>
        <v/>
      </c>
      <c r="G139" s="166" t="str">
        <f>IF('Statement of Marks'!G141="","",'Statement of Marks'!G141)</f>
        <v/>
      </c>
      <c r="H139" s="167" t="str">
        <f>IF('Statement of Marks'!H141="","",'Statement of Marks'!H141)</f>
        <v/>
      </c>
      <c r="I139" s="167" t="str">
        <f>IF('Statement of Marks'!I141="","",'Statement of Marks'!I141)</f>
        <v/>
      </c>
      <c r="J139" s="168" t="str">
        <f>IF('Statement of Marks'!FD141="","",'Statement of Marks'!FD141)</f>
        <v xml:space="preserve"> </v>
      </c>
      <c r="K139" s="485" t="str">
        <f>IF('Statement of Marks'!FE141="","",'Statement of Marks'!FE141)</f>
        <v/>
      </c>
      <c r="L139" s="169" t="str">
        <f>IF('Statement of Marks'!FF141="","",'Statement of Marks'!FF141)</f>
        <v/>
      </c>
      <c r="M139" s="170" t="str">
        <f>IF('Statement of Marks'!FG141="","",'Statement of Marks'!FG141)</f>
        <v/>
      </c>
      <c r="N139" s="171" t="str">
        <f>IF('Statement of Marks'!FH141="","",'Statement of Marks'!FH141)</f>
        <v/>
      </c>
      <c r="O139" s="172" t="str">
        <f>IF('Statement of Marks'!FB141="","",'Statement of Marks'!FB141)</f>
        <v xml:space="preserve">      </v>
      </c>
      <c r="P139" s="173" t="str">
        <f>IF('Statement of Marks'!FI141="","",'Statement of Marks'!FI141)</f>
        <v/>
      </c>
      <c r="BJ139" s="174" t="str">
        <f>'Statement of Marks'!E141</f>
        <v/>
      </c>
      <c r="BK139" s="175" t="str">
        <f t="shared" si="24"/>
        <v/>
      </c>
      <c r="BL139" s="175" t="str">
        <f t="shared" si="25"/>
        <v/>
      </c>
      <c r="BM139" s="175" t="str">
        <f t="shared" si="26"/>
        <v/>
      </c>
      <c r="BN139" s="175" t="str">
        <f t="shared" si="27"/>
        <v/>
      </c>
      <c r="BO139" s="175" t="str">
        <f t="shared" si="28"/>
        <v/>
      </c>
      <c r="BP139" s="175" t="str">
        <f t="shared" si="29"/>
        <v/>
      </c>
      <c r="BQ139" s="175" t="str">
        <f t="shared" si="30"/>
        <v/>
      </c>
      <c r="BR139" s="175" t="str">
        <f t="shared" si="31"/>
        <v/>
      </c>
      <c r="BS139" s="175" t="str">
        <f t="shared" si="32"/>
        <v/>
      </c>
      <c r="BT139" s="175" t="str">
        <f t="shared" si="33"/>
        <v/>
      </c>
      <c r="BU139" s="175" t="str">
        <f t="shared" si="34"/>
        <v/>
      </c>
      <c r="BV139" s="175" t="str">
        <f t="shared" si="35"/>
        <v/>
      </c>
      <c r="BW139" s="176"/>
    </row>
    <row r="140" spans="1:75">
      <c r="A140" s="162">
        <f>'Statement of Marks'!A142</f>
        <v>137</v>
      </c>
      <c r="B140" s="163" t="str">
        <f>IF('Statement of Marks'!B142="","",'Statement of Marks'!B142)</f>
        <v/>
      </c>
      <c r="C140" s="164" t="str">
        <f>IF('Statement of Marks'!C142="","",'Statement of Marks'!C142)</f>
        <v/>
      </c>
      <c r="D140" s="165" t="str">
        <f>IF('Statement of Marks'!D142="","",'Statement of Marks'!D142)</f>
        <v/>
      </c>
      <c r="E140" s="166" t="str">
        <f>IF('Statement of Marks'!E142="","",'Statement of Marks'!E142)</f>
        <v/>
      </c>
      <c r="F140" s="166" t="str">
        <f>IF('Statement of Marks'!F142="","",'Statement of Marks'!F142)</f>
        <v/>
      </c>
      <c r="G140" s="166" t="str">
        <f>IF('Statement of Marks'!G142="","",'Statement of Marks'!G142)</f>
        <v/>
      </c>
      <c r="H140" s="167" t="str">
        <f>IF('Statement of Marks'!H142="","",'Statement of Marks'!H142)</f>
        <v/>
      </c>
      <c r="I140" s="167" t="str">
        <f>IF('Statement of Marks'!I142="","",'Statement of Marks'!I142)</f>
        <v/>
      </c>
      <c r="J140" s="168" t="str">
        <f>IF('Statement of Marks'!FD142="","",'Statement of Marks'!FD142)</f>
        <v xml:space="preserve"> </v>
      </c>
      <c r="K140" s="485" t="str">
        <f>IF('Statement of Marks'!FE142="","",'Statement of Marks'!FE142)</f>
        <v/>
      </c>
      <c r="L140" s="169" t="str">
        <f>IF('Statement of Marks'!FF142="","",'Statement of Marks'!FF142)</f>
        <v/>
      </c>
      <c r="M140" s="170" t="str">
        <f>IF('Statement of Marks'!FG142="","",'Statement of Marks'!FG142)</f>
        <v/>
      </c>
      <c r="N140" s="171" t="str">
        <f>IF('Statement of Marks'!FH142="","",'Statement of Marks'!FH142)</f>
        <v/>
      </c>
      <c r="O140" s="172" t="str">
        <f>IF('Statement of Marks'!FB142="","",'Statement of Marks'!FB142)</f>
        <v xml:space="preserve">      </v>
      </c>
      <c r="P140" s="173" t="str">
        <f>IF('Statement of Marks'!FI142="","",'Statement of Marks'!FI142)</f>
        <v/>
      </c>
      <c r="BJ140" s="174" t="str">
        <f>'Statement of Marks'!E142</f>
        <v/>
      </c>
      <c r="BK140" s="175" t="str">
        <f t="shared" si="24"/>
        <v/>
      </c>
      <c r="BL140" s="175" t="str">
        <f t="shared" si="25"/>
        <v/>
      </c>
      <c r="BM140" s="175" t="str">
        <f t="shared" si="26"/>
        <v/>
      </c>
      <c r="BN140" s="175" t="str">
        <f t="shared" si="27"/>
        <v/>
      </c>
      <c r="BO140" s="175" t="str">
        <f t="shared" si="28"/>
        <v/>
      </c>
      <c r="BP140" s="175" t="str">
        <f t="shared" si="29"/>
        <v/>
      </c>
      <c r="BQ140" s="175" t="str">
        <f t="shared" si="30"/>
        <v/>
      </c>
      <c r="BR140" s="175" t="str">
        <f t="shared" si="31"/>
        <v/>
      </c>
      <c r="BS140" s="175" t="str">
        <f t="shared" si="32"/>
        <v/>
      </c>
      <c r="BT140" s="175" t="str">
        <f t="shared" si="33"/>
        <v/>
      </c>
      <c r="BU140" s="175" t="str">
        <f t="shared" si="34"/>
        <v/>
      </c>
      <c r="BV140" s="175" t="str">
        <f t="shared" si="35"/>
        <v/>
      </c>
      <c r="BW140" s="176"/>
    </row>
    <row r="141" spans="1:75">
      <c r="A141" s="162">
        <f>'Statement of Marks'!A143</f>
        <v>138</v>
      </c>
      <c r="B141" s="163" t="str">
        <f>IF('Statement of Marks'!B143="","",'Statement of Marks'!B143)</f>
        <v/>
      </c>
      <c r="C141" s="164" t="str">
        <f>IF('Statement of Marks'!C143="","",'Statement of Marks'!C143)</f>
        <v/>
      </c>
      <c r="D141" s="165" t="str">
        <f>IF('Statement of Marks'!D143="","",'Statement of Marks'!D143)</f>
        <v/>
      </c>
      <c r="E141" s="166" t="str">
        <f>IF('Statement of Marks'!E143="","",'Statement of Marks'!E143)</f>
        <v/>
      </c>
      <c r="F141" s="166" t="str">
        <f>IF('Statement of Marks'!F143="","",'Statement of Marks'!F143)</f>
        <v/>
      </c>
      <c r="G141" s="166" t="str">
        <f>IF('Statement of Marks'!G143="","",'Statement of Marks'!G143)</f>
        <v/>
      </c>
      <c r="H141" s="167" t="str">
        <f>IF('Statement of Marks'!H143="","",'Statement of Marks'!H143)</f>
        <v/>
      </c>
      <c r="I141" s="167" t="str">
        <f>IF('Statement of Marks'!I143="","",'Statement of Marks'!I143)</f>
        <v/>
      </c>
      <c r="J141" s="168" t="str">
        <f>IF('Statement of Marks'!FD143="","",'Statement of Marks'!FD143)</f>
        <v xml:space="preserve"> </v>
      </c>
      <c r="K141" s="485" t="str">
        <f>IF('Statement of Marks'!FE143="","",'Statement of Marks'!FE143)</f>
        <v/>
      </c>
      <c r="L141" s="169" t="str">
        <f>IF('Statement of Marks'!FF143="","",'Statement of Marks'!FF143)</f>
        <v/>
      </c>
      <c r="M141" s="170" t="str">
        <f>IF('Statement of Marks'!FG143="","",'Statement of Marks'!FG143)</f>
        <v/>
      </c>
      <c r="N141" s="171" t="str">
        <f>IF('Statement of Marks'!FH143="","",'Statement of Marks'!FH143)</f>
        <v/>
      </c>
      <c r="O141" s="172" t="str">
        <f>IF('Statement of Marks'!FB143="","",'Statement of Marks'!FB143)</f>
        <v xml:space="preserve">      </v>
      </c>
      <c r="P141" s="173" t="str">
        <f>IF('Statement of Marks'!FI143="","",'Statement of Marks'!FI143)</f>
        <v/>
      </c>
      <c r="BJ141" s="174" t="str">
        <f>'Statement of Marks'!E143</f>
        <v/>
      </c>
      <c r="BK141" s="175" t="str">
        <f t="shared" si="24"/>
        <v/>
      </c>
      <c r="BL141" s="175" t="str">
        <f t="shared" si="25"/>
        <v/>
      </c>
      <c r="BM141" s="175" t="str">
        <f t="shared" si="26"/>
        <v/>
      </c>
      <c r="BN141" s="175" t="str">
        <f t="shared" si="27"/>
        <v/>
      </c>
      <c r="BO141" s="175" t="str">
        <f t="shared" si="28"/>
        <v/>
      </c>
      <c r="BP141" s="175" t="str">
        <f t="shared" si="29"/>
        <v/>
      </c>
      <c r="BQ141" s="175" t="str">
        <f t="shared" si="30"/>
        <v/>
      </c>
      <c r="BR141" s="175" t="str">
        <f t="shared" si="31"/>
        <v/>
      </c>
      <c r="BS141" s="175" t="str">
        <f t="shared" si="32"/>
        <v/>
      </c>
      <c r="BT141" s="175" t="str">
        <f t="shared" si="33"/>
        <v/>
      </c>
      <c r="BU141" s="175" t="str">
        <f t="shared" si="34"/>
        <v/>
      </c>
      <c r="BV141" s="175" t="str">
        <f t="shared" si="35"/>
        <v/>
      </c>
      <c r="BW141" s="176"/>
    </row>
    <row r="142" spans="1:75">
      <c r="A142" s="162">
        <f>'Statement of Marks'!A144</f>
        <v>139</v>
      </c>
      <c r="B142" s="163" t="str">
        <f>IF('Statement of Marks'!B144="","",'Statement of Marks'!B144)</f>
        <v/>
      </c>
      <c r="C142" s="164" t="str">
        <f>IF('Statement of Marks'!C144="","",'Statement of Marks'!C144)</f>
        <v/>
      </c>
      <c r="D142" s="165" t="str">
        <f>IF('Statement of Marks'!D144="","",'Statement of Marks'!D144)</f>
        <v/>
      </c>
      <c r="E142" s="166" t="str">
        <f>IF('Statement of Marks'!E144="","",'Statement of Marks'!E144)</f>
        <v/>
      </c>
      <c r="F142" s="166" t="str">
        <f>IF('Statement of Marks'!F144="","",'Statement of Marks'!F144)</f>
        <v/>
      </c>
      <c r="G142" s="166" t="str">
        <f>IF('Statement of Marks'!G144="","",'Statement of Marks'!G144)</f>
        <v/>
      </c>
      <c r="H142" s="167" t="str">
        <f>IF('Statement of Marks'!H144="","",'Statement of Marks'!H144)</f>
        <v/>
      </c>
      <c r="I142" s="167" t="str">
        <f>IF('Statement of Marks'!I144="","",'Statement of Marks'!I144)</f>
        <v/>
      </c>
      <c r="J142" s="168" t="str">
        <f>IF('Statement of Marks'!FD144="","",'Statement of Marks'!FD144)</f>
        <v xml:space="preserve"> </v>
      </c>
      <c r="K142" s="485" t="str">
        <f>IF('Statement of Marks'!FE144="","",'Statement of Marks'!FE144)</f>
        <v/>
      </c>
      <c r="L142" s="169" t="str">
        <f>IF('Statement of Marks'!FF144="","",'Statement of Marks'!FF144)</f>
        <v/>
      </c>
      <c r="M142" s="170" t="str">
        <f>IF('Statement of Marks'!FG144="","",'Statement of Marks'!FG144)</f>
        <v/>
      </c>
      <c r="N142" s="171" t="str">
        <f>IF('Statement of Marks'!FH144="","",'Statement of Marks'!FH144)</f>
        <v/>
      </c>
      <c r="O142" s="172" t="str">
        <f>IF('Statement of Marks'!FB144="","",'Statement of Marks'!FB144)</f>
        <v xml:space="preserve">      </v>
      </c>
      <c r="P142" s="173" t="str">
        <f>IF('Statement of Marks'!FI144="","",'Statement of Marks'!FI144)</f>
        <v/>
      </c>
      <c r="BJ142" s="174" t="str">
        <f>'Statement of Marks'!E144</f>
        <v/>
      </c>
      <c r="BK142" s="175" t="str">
        <f t="shared" si="24"/>
        <v/>
      </c>
      <c r="BL142" s="175" t="str">
        <f t="shared" si="25"/>
        <v/>
      </c>
      <c r="BM142" s="175" t="str">
        <f t="shared" si="26"/>
        <v/>
      </c>
      <c r="BN142" s="175" t="str">
        <f t="shared" si="27"/>
        <v/>
      </c>
      <c r="BO142" s="175" t="str">
        <f t="shared" si="28"/>
        <v/>
      </c>
      <c r="BP142" s="175" t="str">
        <f t="shared" si="29"/>
        <v/>
      </c>
      <c r="BQ142" s="175" t="str">
        <f t="shared" si="30"/>
        <v/>
      </c>
      <c r="BR142" s="175" t="str">
        <f t="shared" si="31"/>
        <v/>
      </c>
      <c r="BS142" s="175" t="str">
        <f t="shared" si="32"/>
        <v/>
      </c>
      <c r="BT142" s="175" t="str">
        <f t="shared" si="33"/>
        <v/>
      </c>
      <c r="BU142" s="175" t="str">
        <f t="shared" si="34"/>
        <v/>
      </c>
      <c r="BV142" s="175" t="str">
        <f t="shared" si="35"/>
        <v/>
      </c>
      <c r="BW142" s="176"/>
    </row>
    <row r="143" spans="1:75">
      <c r="A143" s="162">
        <f>'Statement of Marks'!A145</f>
        <v>140</v>
      </c>
      <c r="B143" s="163" t="str">
        <f>IF('Statement of Marks'!B145="","",'Statement of Marks'!B145)</f>
        <v/>
      </c>
      <c r="C143" s="164" t="str">
        <f>IF('Statement of Marks'!C145="","",'Statement of Marks'!C145)</f>
        <v/>
      </c>
      <c r="D143" s="165" t="str">
        <f>IF('Statement of Marks'!D145="","",'Statement of Marks'!D145)</f>
        <v/>
      </c>
      <c r="E143" s="166" t="str">
        <f>IF('Statement of Marks'!E145="","",'Statement of Marks'!E145)</f>
        <v/>
      </c>
      <c r="F143" s="166" t="str">
        <f>IF('Statement of Marks'!F145="","",'Statement of Marks'!F145)</f>
        <v/>
      </c>
      <c r="G143" s="166" t="str">
        <f>IF('Statement of Marks'!G145="","",'Statement of Marks'!G145)</f>
        <v/>
      </c>
      <c r="H143" s="167" t="str">
        <f>IF('Statement of Marks'!H145="","",'Statement of Marks'!H145)</f>
        <v/>
      </c>
      <c r="I143" s="167" t="str">
        <f>IF('Statement of Marks'!I145="","",'Statement of Marks'!I145)</f>
        <v/>
      </c>
      <c r="J143" s="168" t="str">
        <f>IF('Statement of Marks'!FD145="","",'Statement of Marks'!FD145)</f>
        <v xml:space="preserve"> </v>
      </c>
      <c r="K143" s="485" t="str">
        <f>IF('Statement of Marks'!FE145="","",'Statement of Marks'!FE145)</f>
        <v/>
      </c>
      <c r="L143" s="169" t="str">
        <f>IF('Statement of Marks'!FF145="","",'Statement of Marks'!FF145)</f>
        <v/>
      </c>
      <c r="M143" s="170" t="str">
        <f>IF('Statement of Marks'!FG145="","",'Statement of Marks'!FG145)</f>
        <v/>
      </c>
      <c r="N143" s="171" t="str">
        <f>IF('Statement of Marks'!FH145="","",'Statement of Marks'!FH145)</f>
        <v/>
      </c>
      <c r="O143" s="172" t="str">
        <f>IF('Statement of Marks'!FB145="","",'Statement of Marks'!FB145)</f>
        <v xml:space="preserve">      </v>
      </c>
      <c r="P143" s="173" t="str">
        <f>IF('Statement of Marks'!FI145="","",'Statement of Marks'!FI145)</f>
        <v/>
      </c>
      <c r="BJ143" s="174" t="str">
        <f>'Statement of Marks'!E145</f>
        <v/>
      </c>
      <c r="BK143" s="175" t="str">
        <f t="shared" si="24"/>
        <v/>
      </c>
      <c r="BL143" s="175" t="str">
        <f t="shared" si="25"/>
        <v/>
      </c>
      <c r="BM143" s="175" t="str">
        <f t="shared" si="26"/>
        <v/>
      </c>
      <c r="BN143" s="175" t="str">
        <f t="shared" si="27"/>
        <v/>
      </c>
      <c r="BO143" s="175" t="str">
        <f t="shared" si="28"/>
        <v/>
      </c>
      <c r="BP143" s="175" t="str">
        <f t="shared" si="29"/>
        <v/>
      </c>
      <c r="BQ143" s="175" t="str">
        <f t="shared" si="30"/>
        <v/>
      </c>
      <c r="BR143" s="175" t="str">
        <f t="shared" si="31"/>
        <v/>
      </c>
      <c r="BS143" s="175" t="str">
        <f t="shared" si="32"/>
        <v/>
      </c>
      <c r="BT143" s="175" t="str">
        <f t="shared" si="33"/>
        <v/>
      </c>
      <c r="BU143" s="175" t="str">
        <f t="shared" si="34"/>
        <v/>
      </c>
      <c r="BV143" s="175" t="str">
        <f t="shared" si="35"/>
        <v/>
      </c>
      <c r="BW143" s="176"/>
    </row>
    <row r="144" spans="1:75">
      <c r="A144" s="162">
        <f>'Statement of Marks'!A146</f>
        <v>141</v>
      </c>
      <c r="B144" s="163" t="str">
        <f>IF('Statement of Marks'!B146="","",'Statement of Marks'!B146)</f>
        <v/>
      </c>
      <c r="C144" s="164" t="str">
        <f>IF('Statement of Marks'!C146="","",'Statement of Marks'!C146)</f>
        <v/>
      </c>
      <c r="D144" s="165" t="str">
        <f>IF('Statement of Marks'!D146="","",'Statement of Marks'!D146)</f>
        <v/>
      </c>
      <c r="E144" s="166" t="str">
        <f>IF('Statement of Marks'!E146="","",'Statement of Marks'!E146)</f>
        <v/>
      </c>
      <c r="F144" s="166" t="str">
        <f>IF('Statement of Marks'!F146="","",'Statement of Marks'!F146)</f>
        <v/>
      </c>
      <c r="G144" s="166" t="str">
        <f>IF('Statement of Marks'!G146="","",'Statement of Marks'!G146)</f>
        <v/>
      </c>
      <c r="H144" s="167" t="str">
        <f>IF('Statement of Marks'!H146="","",'Statement of Marks'!H146)</f>
        <v/>
      </c>
      <c r="I144" s="167" t="str">
        <f>IF('Statement of Marks'!I146="","",'Statement of Marks'!I146)</f>
        <v/>
      </c>
      <c r="J144" s="168" t="str">
        <f>IF('Statement of Marks'!FD146="","",'Statement of Marks'!FD146)</f>
        <v xml:space="preserve"> </v>
      </c>
      <c r="K144" s="485" t="str">
        <f>IF('Statement of Marks'!FE146="","",'Statement of Marks'!FE146)</f>
        <v/>
      </c>
      <c r="L144" s="169" t="str">
        <f>IF('Statement of Marks'!FF146="","",'Statement of Marks'!FF146)</f>
        <v/>
      </c>
      <c r="M144" s="170" t="str">
        <f>IF('Statement of Marks'!FG146="","",'Statement of Marks'!FG146)</f>
        <v/>
      </c>
      <c r="N144" s="171" t="str">
        <f>IF('Statement of Marks'!FH146="","",'Statement of Marks'!FH146)</f>
        <v/>
      </c>
      <c r="O144" s="172" t="str">
        <f>IF('Statement of Marks'!FB146="","",'Statement of Marks'!FB146)</f>
        <v xml:space="preserve">      </v>
      </c>
      <c r="P144" s="173" t="str">
        <f>IF('Statement of Marks'!FI146="","",'Statement of Marks'!FI146)</f>
        <v/>
      </c>
      <c r="BJ144" s="174" t="str">
        <f>'Statement of Marks'!E146</f>
        <v/>
      </c>
      <c r="BK144" s="175" t="str">
        <f t="shared" si="24"/>
        <v/>
      </c>
      <c r="BL144" s="175" t="str">
        <f t="shared" si="25"/>
        <v/>
      </c>
      <c r="BM144" s="175" t="str">
        <f t="shared" si="26"/>
        <v/>
      </c>
      <c r="BN144" s="175" t="str">
        <f t="shared" si="27"/>
        <v/>
      </c>
      <c r="BO144" s="175" t="str">
        <f t="shared" si="28"/>
        <v/>
      </c>
      <c r="BP144" s="175" t="str">
        <f t="shared" si="29"/>
        <v/>
      </c>
      <c r="BQ144" s="175" t="str">
        <f t="shared" si="30"/>
        <v/>
      </c>
      <c r="BR144" s="175" t="str">
        <f t="shared" si="31"/>
        <v/>
      </c>
      <c r="BS144" s="175" t="str">
        <f t="shared" si="32"/>
        <v/>
      </c>
      <c r="BT144" s="175" t="str">
        <f t="shared" si="33"/>
        <v/>
      </c>
      <c r="BU144" s="175" t="str">
        <f t="shared" si="34"/>
        <v/>
      </c>
      <c r="BV144" s="175" t="str">
        <f t="shared" si="35"/>
        <v/>
      </c>
      <c r="BW144" s="176"/>
    </row>
    <row r="145" spans="1:75">
      <c r="A145" s="162">
        <f>'Statement of Marks'!A147</f>
        <v>142</v>
      </c>
      <c r="B145" s="163" t="str">
        <f>IF('Statement of Marks'!B147="","",'Statement of Marks'!B147)</f>
        <v/>
      </c>
      <c r="C145" s="164" t="str">
        <f>IF('Statement of Marks'!C147="","",'Statement of Marks'!C147)</f>
        <v/>
      </c>
      <c r="D145" s="165" t="str">
        <f>IF('Statement of Marks'!D147="","",'Statement of Marks'!D147)</f>
        <v/>
      </c>
      <c r="E145" s="166" t="str">
        <f>IF('Statement of Marks'!E147="","",'Statement of Marks'!E147)</f>
        <v/>
      </c>
      <c r="F145" s="166" t="str">
        <f>IF('Statement of Marks'!F147="","",'Statement of Marks'!F147)</f>
        <v/>
      </c>
      <c r="G145" s="166" t="str">
        <f>IF('Statement of Marks'!G147="","",'Statement of Marks'!G147)</f>
        <v/>
      </c>
      <c r="H145" s="167" t="str">
        <f>IF('Statement of Marks'!H147="","",'Statement of Marks'!H147)</f>
        <v/>
      </c>
      <c r="I145" s="167" t="str">
        <f>IF('Statement of Marks'!I147="","",'Statement of Marks'!I147)</f>
        <v/>
      </c>
      <c r="J145" s="168" t="str">
        <f>IF('Statement of Marks'!FD147="","",'Statement of Marks'!FD147)</f>
        <v xml:space="preserve"> </v>
      </c>
      <c r="K145" s="485" t="str">
        <f>IF('Statement of Marks'!FE147="","",'Statement of Marks'!FE147)</f>
        <v/>
      </c>
      <c r="L145" s="169" t="str">
        <f>IF('Statement of Marks'!FF147="","",'Statement of Marks'!FF147)</f>
        <v/>
      </c>
      <c r="M145" s="170" t="str">
        <f>IF('Statement of Marks'!FG147="","",'Statement of Marks'!FG147)</f>
        <v/>
      </c>
      <c r="N145" s="171" t="str">
        <f>IF('Statement of Marks'!FH147="","",'Statement of Marks'!FH147)</f>
        <v/>
      </c>
      <c r="O145" s="172" t="str">
        <f>IF('Statement of Marks'!FB147="","",'Statement of Marks'!FB147)</f>
        <v xml:space="preserve">      </v>
      </c>
      <c r="P145" s="173" t="str">
        <f>IF('Statement of Marks'!FI147="","",'Statement of Marks'!FI147)</f>
        <v/>
      </c>
      <c r="BJ145" s="174" t="str">
        <f>'Statement of Marks'!E147</f>
        <v/>
      </c>
      <c r="BK145" s="175" t="str">
        <f t="shared" si="24"/>
        <v/>
      </c>
      <c r="BL145" s="175" t="str">
        <f t="shared" si="25"/>
        <v/>
      </c>
      <c r="BM145" s="175" t="str">
        <f t="shared" si="26"/>
        <v/>
      </c>
      <c r="BN145" s="175" t="str">
        <f t="shared" si="27"/>
        <v/>
      </c>
      <c r="BO145" s="175" t="str">
        <f t="shared" si="28"/>
        <v/>
      </c>
      <c r="BP145" s="175" t="str">
        <f t="shared" si="29"/>
        <v/>
      </c>
      <c r="BQ145" s="175" t="str">
        <f t="shared" si="30"/>
        <v/>
      </c>
      <c r="BR145" s="175" t="str">
        <f t="shared" si="31"/>
        <v/>
      </c>
      <c r="BS145" s="175" t="str">
        <f t="shared" si="32"/>
        <v/>
      </c>
      <c r="BT145" s="175" t="str">
        <f t="shared" si="33"/>
        <v/>
      </c>
      <c r="BU145" s="175" t="str">
        <f t="shared" si="34"/>
        <v/>
      </c>
      <c r="BV145" s="175" t="str">
        <f t="shared" si="35"/>
        <v/>
      </c>
      <c r="BW145" s="176"/>
    </row>
    <row r="146" spans="1:75">
      <c r="A146" s="162">
        <f>'Statement of Marks'!A148</f>
        <v>143</v>
      </c>
      <c r="B146" s="163" t="str">
        <f>IF('Statement of Marks'!B148="","",'Statement of Marks'!B148)</f>
        <v/>
      </c>
      <c r="C146" s="164" t="str">
        <f>IF('Statement of Marks'!C148="","",'Statement of Marks'!C148)</f>
        <v/>
      </c>
      <c r="D146" s="165" t="str">
        <f>IF('Statement of Marks'!D148="","",'Statement of Marks'!D148)</f>
        <v/>
      </c>
      <c r="E146" s="166" t="str">
        <f>IF('Statement of Marks'!E148="","",'Statement of Marks'!E148)</f>
        <v/>
      </c>
      <c r="F146" s="166" t="str">
        <f>IF('Statement of Marks'!F148="","",'Statement of Marks'!F148)</f>
        <v/>
      </c>
      <c r="G146" s="166" t="str">
        <f>IF('Statement of Marks'!G148="","",'Statement of Marks'!G148)</f>
        <v/>
      </c>
      <c r="H146" s="167" t="str">
        <f>IF('Statement of Marks'!H148="","",'Statement of Marks'!H148)</f>
        <v/>
      </c>
      <c r="I146" s="167" t="str">
        <f>IF('Statement of Marks'!I148="","",'Statement of Marks'!I148)</f>
        <v/>
      </c>
      <c r="J146" s="168" t="str">
        <f>IF('Statement of Marks'!FD148="","",'Statement of Marks'!FD148)</f>
        <v xml:space="preserve"> </v>
      </c>
      <c r="K146" s="485" t="str">
        <f>IF('Statement of Marks'!FE148="","",'Statement of Marks'!FE148)</f>
        <v/>
      </c>
      <c r="L146" s="169" t="str">
        <f>IF('Statement of Marks'!FF148="","",'Statement of Marks'!FF148)</f>
        <v/>
      </c>
      <c r="M146" s="170" t="str">
        <f>IF('Statement of Marks'!FG148="","",'Statement of Marks'!FG148)</f>
        <v/>
      </c>
      <c r="N146" s="171" t="str">
        <f>IF('Statement of Marks'!FH148="","",'Statement of Marks'!FH148)</f>
        <v/>
      </c>
      <c r="O146" s="172" t="str">
        <f>IF('Statement of Marks'!FB148="","",'Statement of Marks'!FB148)</f>
        <v xml:space="preserve">      </v>
      </c>
      <c r="P146" s="173" t="str">
        <f>IF('Statement of Marks'!FI148="","",'Statement of Marks'!FI148)</f>
        <v/>
      </c>
      <c r="BJ146" s="174" t="str">
        <f>'Statement of Marks'!E148</f>
        <v/>
      </c>
      <c r="BK146" s="175" t="str">
        <f t="shared" si="24"/>
        <v/>
      </c>
      <c r="BL146" s="175" t="str">
        <f t="shared" si="25"/>
        <v/>
      </c>
      <c r="BM146" s="175" t="str">
        <f t="shared" si="26"/>
        <v/>
      </c>
      <c r="BN146" s="175" t="str">
        <f t="shared" si="27"/>
        <v/>
      </c>
      <c r="BO146" s="175" t="str">
        <f t="shared" si="28"/>
        <v/>
      </c>
      <c r="BP146" s="175" t="str">
        <f t="shared" si="29"/>
        <v/>
      </c>
      <c r="BQ146" s="175" t="str">
        <f t="shared" si="30"/>
        <v/>
      </c>
      <c r="BR146" s="175" t="str">
        <f t="shared" si="31"/>
        <v/>
      </c>
      <c r="BS146" s="175" t="str">
        <f t="shared" si="32"/>
        <v/>
      </c>
      <c r="BT146" s="175" t="str">
        <f t="shared" si="33"/>
        <v/>
      </c>
      <c r="BU146" s="175" t="str">
        <f t="shared" si="34"/>
        <v/>
      </c>
      <c r="BV146" s="175" t="str">
        <f t="shared" si="35"/>
        <v/>
      </c>
      <c r="BW146" s="176"/>
    </row>
    <row r="147" spans="1:75">
      <c r="A147" s="162">
        <f>'Statement of Marks'!A149</f>
        <v>144</v>
      </c>
      <c r="B147" s="163" t="str">
        <f>IF('Statement of Marks'!B149="","",'Statement of Marks'!B149)</f>
        <v/>
      </c>
      <c r="C147" s="164" t="str">
        <f>IF('Statement of Marks'!C149="","",'Statement of Marks'!C149)</f>
        <v/>
      </c>
      <c r="D147" s="165" t="str">
        <f>IF('Statement of Marks'!D149="","",'Statement of Marks'!D149)</f>
        <v/>
      </c>
      <c r="E147" s="166" t="str">
        <f>IF('Statement of Marks'!E149="","",'Statement of Marks'!E149)</f>
        <v/>
      </c>
      <c r="F147" s="166" t="str">
        <f>IF('Statement of Marks'!F149="","",'Statement of Marks'!F149)</f>
        <v/>
      </c>
      <c r="G147" s="166" t="str">
        <f>IF('Statement of Marks'!G149="","",'Statement of Marks'!G149)</f>
        <v/>
      </c>
      <c r="H147" s="167" t="str">
        <f>IF('Statement of Marks'!H149="","",'Statement of Marks'!H149)</f>
        <v/>
      </c>
      <c r="I147" s="167" t="str">
        <f>IF('Statement of Marks'!I149="","",'Statement of Marks'!I149)</f>
        <v/>
      </c>
      <c r="J147" s="168" t="str">
        <f>IF('Statement of Marks'!FD149="","",'Statement of Marks'!FD149)</f>
        <v xml:space="preserve"> </v>
      </c>
      <c r="K147" s="485" t="str">
        <f>IF('Statement of Marks'!FE149="","",'Statement of Marks'!FE149)</f>
        <v/>
      </c>
      <c r="L147" s="169" t="str">
        <f>IF('Statement of Marks'!FF149="","",'Statement of Marks'!FF149)</f>
        <v/>
      </c>
      <c r="M147" s="170" t="str">
        <f>IF('Statement of Marks'!FG149="","",'Statement of Marks'!FG149)</f>
        <v/>
      </c>
      <c r="N147" s="171" t="str">
        <f>IF('Statement of Marks'!FH149="","",'Statement of Marks'!FH149)</f>
        <v/>
      </c>
      <c r="O147" s="172" t="str">
        <f>IF('Statement of Marks'!FB149="","",'Statement of Marks'!FB149)</f>
        <v xml:space="preserve">      </v>
      </c>
      <c r="P147" s="173" t="str">
        <f>IF('Statement of Marks'!FI149="","",'Statement of Marks'!FI149)</f>
        <v/>
      </c>
      <c r="BJ147" s="174" t="str">
        <f>'Statement of Marks'!E149</f>
        <v/>
      </c>
      <c r="BK147" s="175" t="str">
        <f t="shared" si="24"/>
        <v/>
      </c>
      <c r="BL147" s="175" t="str">
        <f t="shared" si="25"/>
        <v/>
      </c>
      <c r="BM147" s="175" t="str">
        <f t="shared" si="26"/>
        <v/>
      </c>
      <c r="BN147" s="175" t="str">
        <f t="shared" si="27"/>
        <v/>
      </c>
      <c r="BO147" s="175" t="str">
        <f t="shared" si="28"/>
        <v/>
      </c>
      <c r="BP147" s="175" t="str">
        <f t="shared" si="29"/>
        <v/>
      </c>
      <c r="BQ147" s="175" t="str">
        <f t="shared" si="30"/>
        <v/>
      </c>
      <c r="BR147" s="175" t="str">
        <f t="shared" si="31"/>
        <v/>
      </c>
      <c r="BS147" s="175" t="str">
        <f t="shared" si="32"/>
        <v/>
      </c>
      <c r="BT147" s="175" t="str">
        <f t="shared" si="33"/>
        <v/>
      </c>
      <c r="BU147" s="175" t="str">
        <f t="shared" si="34"/>
        <v/>
      </c>
      <c r="BV147" s="175" t="str">
        <f t="shared" si="35"/>
        <v/>
      </c>
      <c r="BW147" s="176"/>
    </row>
    <row r="148" spans="1:75">
      <c r="A148" s="162">
        <f>'Statement of Marks'!A150</f>
        <v>145</v>
      </c>
      <c r="B148" s="163" t="str">
        <f>IF('Statement of Marks'!B150="","",'Statement of Marks'!B150)</f>
        <v/>
      </c>
      <c r="C148" s="164" t="str">
        <f>IF('Statement of Marks'!C150="","",'Statement of Marks'!C150)</f>
        <v/>
      </c>
      <c r="D148" s="165" t="str">
        <f>IF('Statement of Marks'!D150="","",'Statement of Marks'!D150)</f>
        <v/>
      </c>
      <c r="E148" s="166" t="str">
        <f>IF('Statement of Marks'!E150="","",'Statement of Marks'!E150)</f>
        <v/>
      </c>
      <c r="F148" s="166" t="str">
        <f>IF('Statement of Marks'!F150="","",'Statement of Marks'!F150)</f>
        <v/>
      </c>
      <c r="G148" s="166" t="str">
        <f>IF('Statement of Marks'!G150="","",'Statement of Marks'!G150)</f>
        <v/>
      </c>
      <c r="H148" s="167" t="str">
        <f>IF('Statement of Marks'!H150="","",'Statement of Marks'!H150)</f>
        <v/>
      </c>
      <c r="I148" s="167" t="str">
        <f>IF('Statement of Marks'!I150="","",'Statement of Marks'!I150)</f>
        <v/>
      </c>
      <c r="J148" s="168" t="str">
        <f>IF('Statement of Marks'!FD150="","",'Statement of Marks'!FD150)</f>
        <v xml:space="preserve"> </v>
      </c>
      <c r="K148" s="485" t="str">
        <f>IF('Statement of Marks'!FE150="","",'Statement of Marks'!FE150)</f>
        <v/>
      </c>
      <c r="L148" s="169" t="str">
        <f>IF('Statement of Marks'!FF150="","",'Statement of Marks'!FF150)</f>
        <v/>
      </c>
      <c r="M148" s="170" t="str">
        <f>IF('Statement of Marks'!FG150="","",'Statement of Marks'!FG150)</f>
        <v/>
      </c>
      <c r="N148" s="171" t="str">
        <f>IF('Statement of Marks'!FH150="","",'Statement of Marks'!FH150)</f>
        <v/>
      </c>
      <c r="O148" s="172" t="str">
        <f>IF('Statement of Marks'!FB150="","",'Statement of Marks'!FB150)</f>
        <v xml:space="preserve">      </v>
      </c>
      <c r="P148" s="173" t="str">
        <f>IF('Statement of Marks'!FI150="","",'Statement of Marks'!FI150)</f>
        <v/>
      </c>
      <c r="BJ148" s="174" t="str">
        <f>'Statement of Marks'!E150</f>
        <v/>
      </c>
      <c r="BK148" s="175" t="str">
        <f t="shared" si="24"/>
        <v/>
      </c>
      <c r="BL148" s="175" t="str">
        <f t="shared" si="25"/>
        <v/>
      </c>
      <c r="BM148" s="175" t="str">
        <f t="shared" si="26"/>
        <v/>
      </c>
      <c r="BN148" s="175" t="str">
        <f t="shared" si="27"/>
        <v/>
      </c>
      <c r="BO148" s="175" t="str">
        <f t="shared" si="28"/>
        <v/>
      </c>
      <c r="BP148" s="175" t="str">
        <f t="shared" si="29"/>
        <v/>
      </c>
      <c r="BQ148" s="175" t="str">
        <f t="shared" si="30"/>
        <v/>
      </c>
      <c r="BR148" s="175" t="str">
        <f t="shared" si="31"/>
        <v/>
      </c>
      <c r="BS148" s="175" t="str">
        <f t="shared" si="32"/>
        <v/>
      </c>
      <c r="BT148" s="175" t="str">
        <f t="shared" si="33"/>
        <v/>
      </c>
      <c r="BU148" s="175" t="str">
        <f t="shared" si="34"/>
        <v/>
      </c>
      <c r="BV148" s="175" t="str">
        <f t="shared" si="35"/>
        <v/>
      </c>
      <c r="BW148" s="176"/>
    </row>
    <row r="149" spans="1:75">
      <c r="A149" s="162">
        <f>'Statement of Marks'!A151</f>
        <v>146</v>
      </c>
      <c r="B149" s="163" t="str">
        <f>IF('Statement of Marks'!B151="","",'Statement of Marks'!B151)</f>
        <v/>
      </c>
      <c r="C149" s="164" t="str">
        <f>IF('Statement of Marks'!C151="","",'Statement of Marks'!C151)</f>
        <v/>
      </c>
      <c r="D149" s="165" t="str">
        <f>IF('Statement of Marks'!D151="","",'Statement of Marks'!D151)</f>
        <v/>
      </c>
      <c r="E149" s="166" t="str">
        <f>IF('Statement of Marks'!E151="","",'Statement of Marks'!E151)</f>
        <v/>
      </c>
      <c r="F149" s="166" t="str">
        <f>IF('Statement of Marks'!F151="","",'Statement of Marks'!F151)</f>
        <v/>
      </c>
      <c r="G149" s="166" t="str">
        <f>IF('Statement of Marks'!G151="","",'Statement of Marks'!G151)</f>
        <v/>
      </c>
      <c r="H149" s="167" t="str">
        <f>IF('Statement of Marks'!H151="","",'Statement of Marks'!H151)</f>
        <v/>
      </c>
      <c r="I149" s="167" t="str">
        <f>IF('Statement of Marks'!I151="","",'Statement of Marks'!I151)</f>
        <v/>
      </c>
      <c r="J149" s="168" t="str">
        <f>IF('Statement of Marks'!FD151="","",'Statement of Marks'!FD151)</f>
        <v xml:space="preserve"> </v>
      </c>
      <c r="K149" s="485" t="str">
        <f>IF('Statement of Marks'!FE151="","",'Statement of Marks'!FE151)</f>
        <v/>
      </c>
      <c r="L149" s="169" t="str">
        <f>IF('Statement of Marks'!FF151="","",'Statement of Marks'!FF151)</f>
        <v/>
      </c>
      <c r="M149" s="170" t="str">
        <f>IF('Statement of Marks'!FG151="","",'Statement of Marks'!FG151)</f>
        <v/>
      </c>
      <c r="N149" s="171" t="str">
        <f>IF('Statement of Marks'!FH151="","",'Statement of Marks'!FH151)</f>
        <v/>
      </c>
      <c r="O149" s="172" t="str">
        <f>IF('Statement of Marks'!FB151="","",'Statement of Marks'!FB151)</f>
        <v xml:space="preserve">      </v>
      </c>
      <c r="P149" s="173" t="str">
        <f>IF('Statement of Marks'!FI151="","",'Statement of Marks'!FI151)</f>
        <v/>
      </c>
      <c r="BJ149" s="174" t="str">
        <f>'Statement of Marks'!E151</f>
        <v/>
      </c>
      <c r="BK149" s="175" t="str">
        <f t="shared" si="24"/>
        <v/>
      </c>
      <c r="BL149" s="175" t="str">
        <f t="shared" si="25"/>
        <v/>
      </c>
      <c r="BM149" s="175" t="str">
        <f t="shared" si="26"/>
        <v/>
      </c>
      <c r="BN149" s="175" t="str">
        <f t="shared" si="27"/>
        <v/>
      </c>
      <c r="BO149" s="175" t="str">
        <f t="shared" si="28"/>
        <v/>
      </c>
      <c r="BP149" s="175" t="str">
        <f t="shared" si="29"/>
        <v/>
      </c>
      <c r="BQ149" s="175" t="str">
        <f t="shared" si="30"/>
        <v/>
      </c>
      <c r="BR149" s="175" t="str">
        <f t="shared" si="31"/>
        <v/>
      </c>
      <c r="BS149" s="175" t="str">
        <f t="shared" si="32"/>
        <v/>
      </c>
      <c r="BT149" s="175" t="str">
        <f t="shared" si="33"/>
        <v/>
      </c>
      <c r="BU149" s="175" t="str">
        <f t="shared" si="34"/>
        <v/>
      </c>
      <c r="BV149" s="175" t="str">
        <f t="shared" si="35"/>
        <v/>
      </c>
      <c r="BW149" s="176"/>
    </row>
    <row r="150" spans="1:75">
      <c r="A150" s="162">
        <f>'Statement of Marks'!A152</f>
        <v>147</v>
      </c>
      <c r="B150" s="163" t="str">
        <f>IF('Statement of Marks'!B152="","",'Statement of Marks'!B152)</f>
        <v/>
      </c>
      <c r="C150" s="164" t="str">
        <f>IF('Statement of Marks'!C152="","",'Statement of Marks'!C152)</f>
        <v/>
      </c>
      <c r="D150" s="165" t="str">
        <f>IF('Statement of Marks'!D152="","",'Statement of Marks'!D152)</f>
        <v/>
      </c>
      <c r="E150" s="166" t="str">
        <f>IF('Statement of Marks'!E152="","",'Statement of Marks'!E152)</f>
        <v/>
      </c>
      <c r="F150" s="166" t="str">
        <f>IF('Statement of Marks'!F152="","",'Statement of Marks'!F152)</f>
        <v/>
      </c>
      <c r="G150" s="166" t="str">
        <f>IF('Statement of Marks'!G152="","",'Statement of Marks'!G152)</f>
        <v/>
      </c>
      <c r="H150" s="167" t="str">
        <f>IF('Statement of Marks'!H152="","",'Statement of Marks'!H152)</f>
        <v/>
      </c>
      <c r="I150" s="167" t="str">
        <f>IF('Statement of Marks'!I152="","",'Statement of Marks'!I152)</f>
        <v/>
      </c>
      <c r="J150" s="168" t="str">
        <f>IF('Statement of Marks'!FD152="","",'Statement of Marks'!FD152)</f>
        <v xml:space="preserve"> </v>
      </c>
      <c r="K150" s="485" t="str">
        <f>IF('Statement of Marks'!FE152="","",'Statement of Marks'!FE152)</f>
        <v/>
      </c>
      <c r="L150" s="169" t="str">
        <f>IF('Statement of Marks'!FF152="","",'Statement of Marks'!FF152)</f>
        <v/>
      </c>
      <c r="M150" s="170" t="str">
        <f>IF('Statement of Marks'!FG152="","",'Statement of Marks'!FG152)</f>
        <v/>
      </c>
      <c r="N150" s="171" t="str">
        <f>IF('Statement of Marks'!FH152="","",'Statement of Marks'!FH152)</f>
        <v/>
      </c>
      <c r="O150" s="172" t="str">
        <f>IF('Statement of Marks'!FB152="","",'Statement of Marks'!FB152)</f>
        <v xml:space="preserve">      </v>
      </c>
      <c r="P150" s="173" t="str">
        <f>IF('Statement of Marks'!FI152="","",'Statement of Marks'!FI152)</f>
        <v/>
      </c>
      <c r="BJ150" s="174" t="str">
        <f>'Statement of Marks'!E152</f>
        <v/>
      </c>
      <c r="BK150" s="175" t="str">
        <f t="shared" si="24"/>
        <v/>
      </c>
      <c r="BL150" s="175" t="str">
        <f t="shared" si="25"/>
        <v/>
      </c>
      <c r="BM150" s="175" t="str">
        <f t="shared" si="26"/>
        <v/>
      </c>
      <c r="BN150" s="175" t="str">
        <f t="shared" si="27"/>
        <v/>
      </c>
      <c r="BO150" s="175" t="str">
        <f t="shared" si="28"/>
        <v/>
      </c>
      <c r="BP150" s="175" t="str">
        <f t="shared" si="29"/>
        <v/>
      </c>
      <c r="BQ150" s="175" t="str">
        <f t="shared" si="30"/>
        <v/>
      </c>
      <c r="BR150" s="175" t="str">
        <f t="shared" si="31"/>
        <v/>
      </c>
      <c r="BS150" s="175" t="str">
        <f t="shared" si="32"/>
        <v/>
      </c>
      <c r="BT150" s="175" t="str">
        <f t="shared" si="33"/>
        <v/>
      </c>
      <c r="BU150" s="175" t="str">
        <f t="shared" si="34"/>
        <v/>
      </c>
      <c r="BV150" s="175" t="str">
        <f t="shared" si="35"/>
        <v/>
      </c>
      <c r="BW150" s="176"/>
    </row>
    <row r="151" spans="1:75">
      <c r="A151" s="162">
        <f>'Statement of Marks'!A153</f>
        <v>148</v>
      </c>
      <c r="B151" s="163" t="str">
        <f>IF('Statement of Marks'!B153="","",'Statement of Marks'!B153)</f>
        <v/>
      </c>
      <c r="C151" s="164" t="str">
        <f>IF('Statement of Marks'!C153="","",'Statement of Marks'!C153)</f>
        <v/>
      </c>
      <c r="D151" s="165" t="str">
        <f>IF('Statement of Marks'!D153="","",'Statement of Marks'!D153)</f>
        <v/>
      </c>
      <c r="E151" s="166" t="str">
        <f>IF('Statement of Marks'!E153="","",'Statement of Marks'!E153)</f>
        <v/>
      </c>
      <c r="F151" s="166" t="str">
        <f>IF('Statement of Marks'!F153="","",'Statement of Marks'!F153)</f>
        <v/>
      </c>
      <c r="G151" s="166" t="str">
        <f>IF('Statement of Marks'!G153="","",'Statement of Marks'!G153)</f>
        <v/>
      </c>
      <c r="H151" s="167" t="str">
        <f>IF('Statement of Marks'!H153="","",'Statement of Marks'!H153)</f>
        <v/>
      </c>
      <c r="I151" s="167" t="str">
        <f>IF('Statement of Marks'!I153="","",'Statement of Marks'!I153)</f>
        <v/>
      </c>
      <c r="J151" s="168" t="str">
        <f>IF('Statement of Marks'!FD153="","",'Statement of Marks'!FD153)</f>
        <v xml:space="preserve"> </v>
      </c>
      <c r="K151" s="485" t="str">
        <f>IF('Statement of Marks'!FE153="","",'Statement of Marks'!FE153)</f>
        <v/>
      </c>
      <c r="L151" s="169" t="str">
        <f>IF('Statement of Marks'!FF153="","",'Statement of Marks'!FF153)</f>
        <v/>
      </c>
      <c r="M151" s="170" t="str">
        <f>IF('Statement of Marks'!FG153="","",'Statement of Marks'!FG153)</f>
        <v/>
      </c>
      <c r="N151" s="171" t="str">
        <f>IF('Statement of Marks'!FH153="","",'Statement of Marks'!FH153)</f>
        <v/>
      </c>
      <c r="O151" s="172" t="str">
        <f>IF('Statement of Marks'!FB153="","",'Statement of Marks'!FB153)</f>
        <v xml:space="preserve">      </v>
      </c>
      <c r="P151" s="173" t="str">
        <f>IF('Statement of Marks'!FI153="","",'Statement of Marks'!FI153)</f>
        <v/>
      </c>
      <c r="BJ151" s="174" t="str">
        <f>'Statement of Marks'!E153</f>
        <v/>
      </c>
      <c r="BK151" s="175" t="str">
        <f t="shared" si="24"/>
        <v/>
      </c>
      <c r="BL151" s="175" t="str">
        <f t="shared" si="25"/>
        <v/>
      </c>
      <c r="BM151" s="175" t="str">
        <f t="shared" si="26"/>
        <v/>
      </c>
      <c r="BN151" s="175" t="str">
        <f t="shared" si="27"/>
        <v/>
      </c>
      <c r="BO151" s="175" t="str">
        <f t="shared" si="28"/>
        <v/>
      </c>
      <c r="BP151" s="175" t="str">
        <f t="shared" si="29"/>
        <v/>
      </c>
      <c r="BQ151" s="175" t="str">
        <f t="shared" si="30"/>
        <v/>
      </c>
      <c r="BR151" s="175" t="str">
        <f t="shared" si="31"/>
        <v/>
      </c>
      <c r="BS151" s="175" t="str">
        <f t="shared" si="32"/>
        <v/>
      </c>
      <c r="BT151" s="175" t="str">
        <f t="shared" si="33"/>
        <v/>
      </c>
      <c r="BU151" s="175" t="str">
        <f t="shared" si="34"/>
        <v/>
      </c>
      <c r="BV151" s="175" t="str">
        <f t="shared" si="35"/>
        <v/>
      </c>
      <c r="BW151" s="176"/>
    </row>
    <row r="152" spans="1:75">
      <c r="A152" s="162">
        <f>'Statement of Marks'!A154</f>
        <v>149</v>
      </c>
      <c r="B152" s="163" t="str">
        <f>IF('Statement of Marks'!B154="","",'Statement of Marks'!B154)</f>
        <v/>
      </c>
      <c r="C152" s="164" t="str">
        <f>IF('Statement of Marks'!C154="","",'Statement of Marks'!C154)</f>
        <v/>
      </c>
      <c r="D152" s="165" t="str">
        <f>IF('Statement of Marks'!D154="","",'Statement of Marks'!D154)</f>
        <v/>
      </c>
      <c r="E152" s="166" t="str">
        <f>IF('Statement of Marks'!E154="","",'Statement of Marks'!E154)</f>
        <v/>
      </c>
      <c r="F152" s="166" t="str">
        <f>IF('Statement of Marks'!F154="","",'Statement of Marks'!F154)</f>
        <v/>
      </c>
      <c r="G152" s="166" t="str">
        <f>IF('Statement of Marks'!G154="","",'Statement of Marks'!G154)</f>
        <v/>
      </c>
      <c r="H152" s="167" t="str">
        <f>IF('Statement of Marks'!H154="","",'Statement of Marks'!H154)</f>
        <v/>
      </c>
      <c r="I152" s="167" t="str">
        <f>IF('Statement of Marks'!I154="","",'Statement of Marks'!I154)</f>
        <v/>
      </c>
      <c r="J152" s="168" t="str">
        <f>IF('Statement of Marks'!FD154="","",'Statement of Marks'!FD154)</f>
        <v xml:space="preserve"> </v>
      </c>
      <c r="K152" s="485" t="str">
        <f>IF('Statement of Marks'!FE154="","",'Statement of Marks'!FE154)</f>
        <v/>
      </c>
      <c r="L152" s="169" t="str">
        <f>IF('Statement of Marks'!FF154="","",'Statement of Marks'!FF154)</f>
        <v/>
      </c>
      <c r="M152" s="170" t="str">
        <f>IF('Statement of Marks'!FG154="","",'Statement of Marks'!FG154)</f>
        <v/>
      </c>
      <c r="N152" s="171" t="str">
        <f>IF('Statement of Marks'!FH154="","",'Statement of Marks'!FH154)</f>
        <v/>
      </c>
      <c r="O152" s="172" t="str">
        <f>IF('Statement of Marks'!FB154="","",'Statement of Marks'!FB154)</f>
        <v xml:space="preserve">      </v>
      </c>
      <c r="P152" s="173" t="str">
        <f>IF('Statement of Marks'!FI154="","",'Statement of Marks'!FI154)</f>
        <v/>
      </c>
      <c r="BJ152" s="174" t="str">
        <f>'Statement of Marks'!E154</f>
        <v/>
      </c>
      <c r="BK152" s="175" t="str">
        <f t="shared" si="24"/>
        <v/>
      </c>
      <c r="BL152" s="175" t="str">
        <f t="shared" si="25"/>
        <v/>
      </c>
      <c r="BM152" s="175" t="str">
        <f t="shared" si="26"/>
        <v/>
      </c>
      <c r="BN152" s="175" t="str">
        <f t="shared" si="27"/>
        <v/>
      </c>
      <c r="BO152" s="175" t="str">
        <f t="shared" si="28"/>
        <v/>
      </c>
      <c r="BP152" s="175" t="str">
        <f t="shared" si="29"/>
        <v/>
      </c>
      <c r="BQ152" s="175" t="str">
        <f t="shared" si="30"/>
        <v/>
      </c>
      <c r="BR152" s="175" t="str">
        <f t="shared" si="31"/>
        <v/>
      </c>
      <c r="BS152" s="175" t="str">
        <f t="shared" si="32"/>
        <v/>
      </c>
      <c r="BT152" s="175" t="str">
        <f t="shared" si="33"/>
        <v/>
      </c>
      <c r="BU152" s="175" t="str">
        <f t="shared" si="34"/>
        <v/>
      </c>
      <c r="BV152" s="175" t="str">
        <f t="shared" si="35"/>
        <v/>
      </c>
      <c r="BW152" s="176"/>
    </row>
    <row r="153" spans="1:75">
      <c r="A153" s="162">
        <f>'Statement of Marks'!A155</f>
        <v>150</v>
      </c>
      <c r="B153" s="163" t="str">
        <f>IF('Statement of Marks'!B155="","",'Statement of Marks'!B155)</f>
        <v/>
      </c>
      <c r="C153" s="164" t="str">
        <f>IF('Statement of Marks'!C155="","",'Statement of Marks'!C155)</f>
        <v/>
      </c>
      <c r="D153" s="165" t="str">
        <f>IF('Statement of Marks'!D155="","",'Statement of Marks'!D155)</f>
        <v/>
      </c>
      <c r="E153" s="166" t="str">
        <f>IF('Statement of Marks'!E155="","",'Statement of Marks'!E155)</f>
        <v/>
      </c>
      <c r="F153" s="166" t="str">
        <f>IF('Statement of Marks'!F155="","",'Statement of Marks'!F155)</f>
        <v/>
      </c>
      <c r="G153" s="166" t="str">
        <f>IF('Statement of Marks'!G155="","",'Statement of Marks'!G155)</f>
        <v/>
      </c>
      <c r="H153" s="167" t="str">
        <f>IF('Statement of Marks'!H155="","",'Statement of Marks'!H155)</f>
        <v/>
      </c>
      <c r="I153" s="167" t="str">
        <f>IF('Statement of Marks'!I155="","",'Statement of Marks'!I155)</f>
        <v/>
      </c>
      <c r="J153" s="168" t="str">
        <f>IF('Statement of Marks'!FD155="","",'Statement of Marks'!FD155)</f>
        <v xml:space="preserve"> </v>
      </c>
      <c r="K153" s="485" t="str">
        <f>IF('Statement of Marks'!FE155="","",'Statement of Marks'!FE155)</f>
        <v/>
      </c>
      <c r="L153" s="169" t="str">
        <f>IF('Statement of Marks'!FF155="","",'Statement of Marks'!FF155)</f>
        <v/>
      </c>
      <c r="M153" s="170" t="str">
        <f>IF('Statement of Marks'!FG155="","",'Statement of Marks'!FG155)</f>
        <v/>
      </c>
      <c r="N153" s="171" t="str">
        <f>IF('Statement of Marks'!FH155="","",'Statement of Marks'!FH155)</f>
        <v/>
      </c>
      <c r="O153" s="172" t="str">
        <f>IF('Statement of Marks'!FB155="","",'Statement of Marks'!FB155)</f>
        <v xml:space="preserve">      </v>
      </c>
      <c r="P153" s="173" t="str">
        <f>IF('Statement of Marks'!FI155="","",'Statement of Marks'!FI155)</f>
        <v/>
      </c>
      <c r="BJ153" s="174" t="str">
        <f>'Statement of Marks'!E155</f>
        <v/>
      </c>
      <c r="BK153" s="175" t="str">
        <f t="shared" si="24"/>
        <v/>
      </c>
      <c r="BL153" s="175" t="str">
        <f t="shared" si="25"/>
        <v/>
      </c>
      <c r="BM153" s="175" t="str">
        <f t="shared" si="26"/>
        <v/>
      </c>
      <c r="BN153" s="175" t="str">
        <f t="shared" si="27"/>
        <v/>
      </c>
      <c r="BO153" s="175" t="str">
        <f t="shared" si="28"/>
        <v/>
      </c>
      <c r="BP153" s="175" t="str">
        <f t="shared" si="29"/>
        <v/>
      </c>
      <c r="BQ153" s="175" t="str">
        <f t="shared" si="30"/>
        <v/>
      </c>
      <c r="BR153" s="175" t="str">
        <f t="shared" si="31"/>
        <v/>
      </c>
      <c r="BS153" s="175" t="str">
        <f t="shared" si="32"/>
        <v/>
      </c>
      <c r="BT153" s="175" t="str">
        <f t="shared" si="33"/>
        <v/>
      </c>
      <c r="BU153" s="175" t="str">
        <f t="shared" si="34"/>
        <v/>
      </c>
      <c r="BV153" s="175" t="str">
        <f t="shared" si="35"/>
        <v/>
      </c>
      <c r="BW153" s="176"/>
    </row>
    <row r="154" spans="1:75">
      <c r="A154" s="162">
        <f>'Statement of Marks'!A156</f>
        <v>151</v>
      </c>
      <c r="B154" s="163" t="str">
        <f>IF('Statement of Marks'!B156="","",'Statement of Marks'!B156)</f>
        <v/>
      </c>
      <c r="C154" s="164" t="str">
        <f>IF('Statement of Marks'!C156="","",'Statement of Marks'!C156)</f>
        <v/>
      </c>
      <c r="D154" s="165" t="str">
        <f>IF('Statement of Marks'!D156="","",'Statement of Marks'!D156)</f>
        <v/>
      </c>
      <c r="E154" s="166" t="str">
        <f>IF('Statement of Marks'!E156="","",'Statement of Marks'!E156)</f>
        <v/>
      </c>
      <c r="F154" s="166" t="str">
        <f>IF('Statement of Marks'!F156="","",'Statement of Marks'!F156)</f>
        <v/>
      </c>
      <c r="G154" s="166" t="str">
        <f>IF('Statement of Marks'!G156="","",'Statement of Marks'!G156)</f>
        <v/>
      </c>
      <c r="H154" s="167" t="str">
        <f>IF('Statement of Marks'!H156="","",'Statement of Marks'!H156)</f>
        <v/>
      </c>
      <c r="I154" s="167" t="str">
        <f>IF('Statement of Marks'!I156="","",'Statement of Marks'!I156)</f>
        <v/>
      </c>
      <c r="J154" s="168" t="str">
        <f>IF('Statement of Marks'!FD156="","",'Statement of Marks'!FD156)</f>
        <v xml:space="preserve"> </v>
      </c>
      <c r="K154" s="485" t="str">
        <f>IF('Statement of Marks'!FE156="","",'Statement of Marks'!FE156)</f>
        <v/>
      </c>
      <c r="L154" s="169" t="str">
        <f>IF('Statement of Marks'!FF156="","",'Statement of Marks'!FF156)</f>
        <v/>
      </c>
      <c r="M154" s="170" t="str">
        <f>IF('Statement of Marks'!FG156="","",'Statement of Marks'!FG156)</f>
        <v/>
      </c>
      <c r="N154" s="171" t="str">
        <f>IF('Statement of Marks'!FH156="","",'Statement of Marks'!FH156)</f>
        <v/>
      </c>
      <c r="O154" s="172" t="str">
        <f>IF('Statement of Marks'!FB156="","",'Statement of Marks'!FB156)</f>
        <v xml:space="preserve">      </v>
      </c>
      <c r="P154" s="173" t="str">
        <f>IF('Statement of Marks'!FI156="","",'Statement of Marks'!FI156)</f>
        <v/>
      </c>
      <c r="BJ154" s="174" t="str">
        <f>'Statement of Marks'!E156</f>
        <v/>
      </c>
      <c r="BK154" s="175" t="str">
        <f t="shared" si="24"/>
        <v/>
      </c>
      <c r="BL154" s="175" t="str">
        <f t="shared" si="25"/>
        <v/>
      </c>
      <c r="BM154" s="175" t="str">
        <f t="shared" si="26"/>
        <v/>
      </c>
      <c r="BN154" s="175" t="str">
        <f t="shared" si="27"/>
        <v/>
      </c>
      <c r="BO154" s="175" t="str">
        <f t="shared" si="28"/>
        <v/>
      </c>
      <c r="BP154" s="175" t="str">
        <f t="shared" si="29"/>
        <v/>
      </c>
      <c r="BQ154" s="175" t="str">
        <f t="shared" si="30"/>
        <v/>
      </c>
      <c r="BR154" s="175" t="str">
        <f t="shared" si="31"/>
        <v/>
      </c>
      <c r="BS154" s="175" t="str">
        <f t="shared" si="32"/>
        <v/>
      </c>
      <c r="BT154" s="175" t="str">
        <f t="shared" si="33"/>
        <v/>
      </c>
      <c r="BU154" s="175" t="str">
        <f t="shared" si="34"/>
        <v/>
      </c>
      <c r="BV154" s="175" t="str">
        <f t="shared" si="35"/>
        <v/>
      </c>
      <c r="BW154" s="176"/>
    </row>
    <row r="155" spans="1:75">
      <c r="A155" s="162">
        <f>'Statement of Marks'!A157</f>
        <v>152</v>
      </c>
      <c r="B155" s="163" t="str">
        <f>IF('Statement of Marks'!B157="","",'Statement of Marks'!B157)</f>
        <v/>
      </c>
      <c r="C155" s="164" t="str">
        <f>IF('Statement of Marks'!C157="","",'Statement of Marks'!C157)</f>
        <v/>
      </c>
      <c r="D155" s="165" t="str">
        <f>IF('Statement of Marks'!D157="","",'Statement of Marks'!D157)</f>
        <v/>
      </c>
      <c r="E155" s="166" t="str">
        <f>IF('Statement of Marks'!E157="","",'Statement of Marks'!E157)</f>
        <v/>
      </c>
      <c r="F155" s="166" t="str">
        <f>IF('Statement of Marks'!F157="","",'Statement of Marks'!F157)</f>
        <v/>
      </c>
      <c r="G155" s="166" t="str">
        <f>IF('Statement of Marks'!G157="","",'Statement of Marks'!G157)</f>
        <v/>
      </c>
      <c r="H155" s="167" t="str">
        <f>IF('Statement of Marks'!H157="","",'Statement of Marks'!H157)</f>
        <v/>
      </c>
      <c r="I155" s="167" t="str">
        <f>IF('Statement of Marks'!I157="","",'Statement of Marks'!I157)</f>
        <v/>
      </c>
      <c r="J155" s="168" t="str">
        <f>IF('Statement of Marks'!FD157="","",'Statement of Marks'!FD157)</f>
        <v xml:space="preserve"> </v>
      </c>
      <c r="K155" s="485" t="str">
        <f>IF('Statement of Marks'!FE157="","",'Statement of Marks'!FE157)</f>
        <v/>
      </c>
      <c r="L155" s="169" t="str">
        <f>IF('Statement of Marks'!FF157="","",'Statement of Marks'!FF157)</f>
        <v/>
      </c>
      <c r="M155" s="170" t="str">
        <f>IF('Statement of Marks'!FG157="","",'Statement of Marks'!FG157)</f>
        <v/>
      </c>
      <c r="N155" s="171" t="str">
        <f>IF('Statement of Marks'!FH157="","",'Statement of Marks'!FH157)</f>
        <v/>
      </c>
      <c r="O155" s="172" t="str">
        <f>IF('Statement of Marks'!FB157="","",'Statement of Marks'!FB157)</f>
        <v xml:space="preserve">      </v>
      </c>
      <c r="P155" s="173" t="str">
        <f>IF('Statement of Marks'!FI157="","",'Statement of Marks'!FI157)</f>
        <v/>
      </c>
      <c r="BJ155" s="174" t="str">
        <f>'Statement of Marks'!E157</f>
        <v/>
      </c>
      <c r="BK155" s="175" t="str">
        <f t="shared" si="24"/>
        <v/>
      </c>
      <c r="BL155" s="175" t="str">
        <f t="shared" si="25"/>
        <v/>
      </c>
      <c r="BM155" s="175" t="str">
        <f t="shared" si="26"/>
        <v/>
      </c>
      <c r="BN155" s="175" t="str">
        <f t="shared" si="27"/>
        <v/>
      </c>
      <c r="BO155" s="175" t="str">
        <f t="shared" si="28"/>
        <v/>
      </c>
      <c r="BP155" s="175" t="str">
        <f t="shared" si="29"/>
        <v/>
      </c>
      <c r="BQ155" s="175" t="str">
        <f t="shared" si="30"/>
        <v/>
      </c>
      <c r="BR155" s="175" t="str">
        <f t="shared" si="31"/>
        <v/>
      </c>
      <c r="BS155" s="175" t="str">
        <f t="shared" si="32"/>
        <v/>
      </c>
      <c r="BT155" s="175" t="str">
        <f t="shared" si="33"/>
        <v/>
      </c>
      <c r="BU155" s="175" t="str">
        <f t="shared" si="34"/>
        <v/>
      </c>
      <c r="BV155" s="175" t="str">
        <f t="shared" si="35"/>
        <v/>
      </c>
      <c r="BW155" s="176"/>
    </row>
    <row r="156" spans="1:75">
      <c r="A156" s="162">
        <f>'Statement of Marks'!A158</f>
        <v>153</v>
      </c>
      <c r="B156" s="163" t="str">
        <f>IF('Statement of Marks'!B158="","",'Statement of Marks'!B158)</f>
        <v/>
      </c>
      <c r="C156" s="164" t="str">
        <f>IF('Statement of Marks'!C158="","",'Statement of Marks'!C158)</f>
        <v/>
      </c>
      <c r="D156" s="165" t="str">
        <f>IF('Statement of Marks'!D158="","",'Statement of Marks'!D158)</f>
        <v/>
      </c>
      <c r="E156" s="166" t="str">
        <f>IF('Statement of Marks'!E158="","",'Statement of Marks'!E158)</f>
        <v/>
      </c>
      <c r="F156" s="166" t="str">
        <f>IF('Statement of Marks'!F158="","",'Statement of Marks'!F158)</f>
        <v/>
      </c>
      <c r="G156" s="166" t="str">
        <f>IF('Statement of Marks'!G158="","",'Statement of Marks'!G158)</f>
        <v/>
      </c>
      <c r="H156" s="167" t="str">
        <f>IF('Statement of Marks'!H158="","",'Statement of Marks'!H158)</f>
        <v/>
      </c>
      <c r="I156" s="167" t="str">
        <f>IF('Statement of Marks'!I158="","",'Statement of Marks'!I158)</f>
        <v/>
      </c>
      <c r="J156" s="168" t="str">
        <f>IF('Statement of Marks'!FD158="","",'Statement of Marks'!FD158)</f>
        <v xml:space="preserve"> </v>
      </c>
      <c r="K156" s="485" t="str">
        <f>IF('Statement of Marks'!FE158="","",'Statement of Marks'!FE158)</f>
        <v/>
      </c>
      <c r="L156" s="169" t="str">
        <f>IF('Statement of Marks'!FF158="","",'Statement of Marks'!FF158)</f>
        <v/>
      </c>
      <c r="M156" s="170" t="str">
        <f>IF('Statement of Marks'!FG158="","",'Statement of Marks'!FG158)</f>
        <v/>
      </c>
      <c r="N156" s="171" t="str">
        <f>IF('Statement of Marks'!FH158="","",'Statement of Marks'!FH158)</f>
        <v/>
      </c>
      <c r="O156" s="172" t="str">
        <f>IF('Statement of Marks'!FB158="","",'Statement of Marks'!FB158)</f>
        <v xml:space="preserve">      </v>
      </c>
      <c r="P156" s="173" t="str">
        <f>IF('Statement of Marks'!FI158="","",'Statement of Marks'!FI158)</f>
        <v/>
      </c>
      <c r="BJ156" s="174" t="str">
        <f>'Statement of Marks'!E158</f>
        <v/>
      </c>
      <c r="BK156" s="175" t="str">
        <f t="shared" si="24"/>
        <v/>
      </c>
      <c r="BL156" s="175" t="str">
        <f t="shared" si="25"/>
        <v/>
      </c>
      <c r="BM156" s="175" t="str">
        <f t="shared" si="26"/>
        <v/>
      </c>
      <c r="BN156" s="175" t="str">
        <f t="shared" si="27"/>
        <v/>
      </c>
      <c r="BO156" s="175" t="str">
        <f t="shared" si="28"/>
        <v/>
      </c>
      <c r="BP156" s="175" t="str">
        <f t="shared" si="29"/>
        <v/>
      </c>
      <c r="BQ156" s="175" t="str">
        <f t="shared" si="30"/>
        <v/>
      </c>
      <c r="BR156" s="175" t="str">
        <f t="shared" si="31"/>
        <v/>
      </c>
      <c r="BS156" s="175" t="str">
        <f t="shared" si="32"/>
        <v/>
      </c>
      <c r="BT156" s="175" t="str">
        <f t="shared" si="33"/>
        <v/>
      </c>
      <c r="BU156" s="175" t="str">
        <f t="shared" si="34"/>
        <v/>
      </c>
      <c r="BV156" s="175" t="str">
        <f t="shared" si="35"/>
        <v/>
      </c>
      <c r="BW156" s="176"/>
    </row>
    <row r="157" spans="1:75">
      <c r="A157" s="162">
        <f>'Statement of Marks'!A159</f>
        <v>154</v>
      </c>
      <c r="B157" s="163" t="str">
        <f>IF('Statement of Marks'!B159="","",'Statement of Marks'!B159)</f>
        <v/>
      </c>
      <c r="C157" s="164" t="str">
        <f>IF('Statement of Marks'!C159="","",'Statement of Marks'!C159)</f>
        <v/>
      </c>
      <c r="D157" s="165" t="str">
        <f>IF('Statement of Marks'!D159="","",'Statement of Marks'!D159)</f>
        <v/>
      </c>
      <c r="E157" s="166" t="str">
        <f>IF('Statement of Marks'!E159="","",'Statement of Marks'!E159)</f>
        <v/>
      </c>
      <c r="F157" s="166" t="str">
        <f>IF('Statement of Marks'!F159="","",'Statement of Marks'!F159)</f>
        <v/>
      </c>
      <c r="G157" s="166" t="str">
        <f>IF('Statement of Marks'!G159="","",'Statement of Marks'!G159)</f>
        <v/>
      </c>
      <c r="H157" s="167" t="str">
        <f>IF('Statement of Marks'!H159="","",'Statement of Marks'!H159)</f>
        <v/>
      </c>
      <c r="I157" s="167" t="str">
        <f>IF('Statement of Marks'!I159="","",'Statement of Marks'!I159)</f>
        <v/>
      </c>
      <c r="J157" s="168" t="str">
        <f>IF('Statement of Marks'!FD159="","",'Statement of Marks'!FD159)</f>
        <v xml:space="preserve"> </v>
      </c>
      <c r="K157" s="485" t="str">
        <f>IF('Statement of Marks'!FE159="","",'Statement of Marks'!FE159)</f>
        <v/>
      </c>
      <c r="L157" s="169" t="str">
        <f>IF('Statement of Marks'!FF159="","",'Statement of Marks'!FF159)</f>
        <v/>
      </c>
      <c r="M157" s="170" t="str">
        <f>IF('Statement of Marks'!FG159="","",'Statement of Marks'!FG159)</f>
        <v/>
      </c>
      <c r="N157" s="171" t="str">
        <f>IF('Statement of Marks'!FH159="","",'Statement of Marks'!FH159)</f>
        <v/>
      </c>
      <c r="O157" s="172" t="str">
        <f>IF('Statement of Marks'!FB159="","",'Statement of Marks'!FB159)</f>
        <v xml:space="preserve">      </v>
      </c>
      <c r="P157" s="173" t="str">
        <f>IF('Statement of Marks'!FI159="","",'Statement of Marks'!FI159)</f>
        <v/>
      </c>
      <c r="BJ157" s="174" t="str">
        <f>'Statement of Marks'!E159</f>
        <v/>
      </c>
      <c r="BK157" s="175" t="str">
        <f t="shared" si="24"/>
        <v/>
      </c>
      <c r="BL157" s="175" t="str">
        <f t="shared" si="25"/>
        <v/>
      </c>
      <c r="BM157" s="175" t="str">
        <f t="shared" si="26"/>
        <v/>
      </c>
      <c r="BN157" s="175" t="str">
        <f t="shared" si="27"/>
        <v/>
      </c>
      <c r="BO157" s="175" t="str">
        <f t="shared" si="28"/>
        <v/>
      </c>
      <c r="BP157" s="175" t="str">
        <f t="shared" si="29"/>
        <v/>
      </c>
      <c r="BQ157" s="175" t="str">
        <f t="shared" si="30"/>
        <v/>
      </c>
      <c r="BR157" s="175" t="str">
        <f t="shared" si="31"/>
        <v/>
      </c>
      <c r="BS157" s="175" t="str">
        <f t="shared" si="32"/>
        <v/>
      </c>
      <c r="BT157" s="175" t="str">
        <f t="shared" si="33"/>
        <v/>
      </c>
      <c r="BU157" s="175" t="str">
        <f t="shared" si="34"/>
        <v/>
      </c>
      <c r="BV157" s="175" t="str">
        <f t="shared" si="35"/>
        <v/>
      </c>
      <c r="BW157" s="176"/>
    </row>
    <row r="158" spans="1:75">
      <c r="A158" s="162">
        <f>'Statement of Marks'!A160</f>
        <v>155</v>
      </c>
      <c r="B158" s="163" t="str">
        <f>IF('Statement of Marks'!B160="","",'Statement of Marks'!B160)</f>
        <v/>
      </c>
      <c r="C158" s="164" t="str">
        <f>IF('Statement of Marks'!C160="","",'Statement of Marks'!C160)</f>
        <v/>
      </c>
      <c r="D158" s="165" t="str">
        <f>IF('Statement of Marks'!D160="","",'Statement of Marks'!D160)</f>
        <v/>
      </c>
      <c r="E158" s="166" t="str">
        <f>IF('Statement of Marks'!E160="","",'Statement of Marks'!E160)</f>
        <v/>
      </c>
      <c r="F158" s="166" t="str">
        <f>IF('Statement of Marks'!F160="","",'Statement of Marks'!F160)</f>
        <v/>
      </c>
      <c r="G158" s="166" t="str">
        <f>IF('Statement of Marks'!G160="","",'Statement of Marks'!G160)</f>
        <v/>
      </c>
      <c r="H158" s="167" t="str">
        <f>IF('Statement of Marks'!H160="","",'Statement of Marks'!H160)</f>
        <v/>
      </c>
      <c r="I158" s="167" t="str">
        <f>IF('Statement of Marks'!I160="","",'Statement of Marks'!I160)</f>
        <v/>
      </c>
      <c r="J158" s="168" t="str">
        <f>IF('Statement of Marks'!FD160="","",'Statement of Marks'!FD160)</f>
        <v xml:space="preserve"> </v>
      </c>
      <c r="K158" s="485" t="str">
        <f>IF('Statement of Marks'!FE160="","",'Statement of Marks'!FE160)</f>
        <v/>
      </c>
      <c r="L158" s="169" t="str">
        <f>IF('Statement of Marks'!FF160="","",'Statement of Marks'!FF160)</f>
        <v/>
      </c>
      <c r="M158" s="170" t="str">
        <f>IF('Statement of Marks'!FG160="","",'Statement of Marks'!FG160)</f>
        <v/>
      </c>
      <c r="N158" s="171" t="str">
        <f>IF('Statement of Marks'!FH160="","",'Statement of Marks'!FH160)</f>
        <v/>
      </c>
      <c r="O158" s="172" t="str">
        <f>IF('Statement of Marks'!FB160="","",'Statement of Marks'!FB160)</f>
        <v xml:space="preserve">      </v>
      </c>
      <c r="P158" s="173" t="str">
        <f>IF('Statement of Marks'!FI160="","",'Statement of Marks'!FI160)</f>
        <v/>
      </c>
      <c r="BJ158" s="174" t="str">
        <f>'Statement of Marks'!E160</f>
        <v/>
      </c>
      <c r="BK158" s="175" t="str">
        <f t="shared" si="24"/>
        <v/>
      </c>
      <c r="BL158" s="175" t="str">
        <f t="shared" si="25"/>
        <v/>
      </c>
      <c r="BM158" s="175" t="str">
        <f t="shared" si="26"/>
        <v/>
      </c>
      <c r="BN158" s="175" t="str">
        <f t="shared" si="27"/>
        <v/>
      </c>
      <c r="BO158" s="175" t="str">
        <f t="shared" si="28"/>
        <v/>
      </c>
      <c r="BP158" s="175" t="str">
        <f t="shared" si="29"/>
        <v/>
      </c>
      <c r="BQ158" s="175" t="str">
        <f t="shared" si="30"/>
        <v/>
      </c>
      <c r="BR158" s="175" t="str">
        <f t="shared" si="31"/>
        <v/>
      </c>
      <c r="BS158" s="175" t="str">
        <f t="shared" si="32"/>
        <v/>
      </c>
      <c r="BT158" s="175" t="str">
        <f t="shared" si="33"/>
        <v/>
      </c>
      <c r="BU158" s="175" t="str">
        <f t="shared" si="34"/>
        <v/>
      </c>
      <c r="BV158" s="175" t="str">
        <f t="shared" si="35"/>
        <v/>
      </c>
      <c r="BW158" s="176"/>
    </row>
    <row r="159" spans="1:75">
      <c r="A159" s="162">
        <f>'Statement of Marks'!A161</f>
        <v>156</v>
      </c>
      <c r="B159" s="163" t="str">
        <f>IF('Statement of Marks'!B161="","",'Statement of Marks'!B161)</f>
        <v/>
      </c>
      <c r="C159" s="164" t="str">
        <f>IF('Statement of Marks'!C161="","",'Statement of Marks'!C161)</f>
        <v/>
      </c>
      <c r="D159" s="165" t="str">
        <f>IF('Statement of Marks'!D161="","",'Statement of Marks'!D161)</f>
        <v/>
      </c>
      <c r="E159" s="166" t="str">
        <f>IF('Statement of Marks'!E161="","",'Statement of Marks'!E161)</f>
        <v/>
      </c>
      <c r="F159" s="166" t="str">
        <f>IF('Statement of Marks'!F161="","",'Statement of Marks'!F161)</f>
        <v/>
      </c>
      <c r="G159" s="166" t="str">
        <f>IF('Statement of Marks'!G161="","",'Statement of Marks'!G161)</f>
        <v/>
      </c>
      <c r="H159" s="167" t="str">
        <f>IF('Statement of Marks'!H161="","",'Statement of Marks'!H161)</f>
        <v/>
      </c>
      <c r="I159" s="167" t="str">
        <f>IF('Statement of Marks'!I161="","",'Statement of Marks'!I161)</f>
        <v/>
      </c>
      <c r="J159" s="168" t="str">
        <f>IF('Statement of Marks'!FD161="","",'Statement of Marks'!FD161)</f>
        <v xml:space="preserve"> </v>
      </c>
      <c r="K159" s="485" t="str">
        <f>IF('Statement of Marks'!FE161="","",'Statement of Marks'!FE161)</f>
        <v/>
      </c>
      <c r="L159" s="169" t="str">
        <f>IF('Statement of Marks'!FF161="","",'Statement of Marks'!FF161)</f>
        <v/>
      </c>
      <c r="M159" s="170" t="str">
        <f>IF('Statement of Marks'!FG161="","",'Statement of Marks'!FG161)</f>
        <v/>
      </c>
      <c r="N159" s="171" t="str">
        <f>IF('Statement of Marks'!FH161="","",'Statement of Marks'!FH161)</f>
        <v/>
      </c>
      <c r="O159" s="172" t="str">
        <f>IF('Statement of Marks'!FB161="","",'Statement of Marks'!FB161)</f>
        <v xml:space="preserve">      </v>
      </c>
      <c r="P159" s="173" t="str">
        <f>IF('Statement of Marks'!FI161="","",'Statement of Marks'!FI161)</f>
        <v/>
      </c>
      <c r="BJ159" s="174" t="str">
        <f>'Statement of Marks'!E161</f>
        <v/>
      </c>
      <c r="BK159" s="175" t="str">
        <f t="shared" si="24"/>
        <v/>
      </c>
      <c r="BL159" s="175" t="str">
        <f t="shared" si="25"/>
        <v/>
      </c>
      <c r="BM159" s="175" t="str">
        <f t="shared" si="26"/>
        <v/>
      </c>
      <c r="BN159" s="175" t="str">
        <f t="shared" si="27"/>
        <v/>
      </c>
      <c r="BO159" s="175" t="str">
        <f t="shared" si="28"/>
        <v/>
      </c>
      <c r="BP159" s="175" t="str">
        <f t="shared" si="29"/>
        <v/>
      </c>
      <c r="BQ159" s="175" t="str">
        <f t="shared" si="30"/>
        <v/>
      </c>
      <c r="BR159" s="175" t="str">
        <f t="shared" si="31"/>
        <v/>
      </c>
      <c r="BS159" s="175" t="str">
        <f t="shared" si="32"/>
        <v/>
      </c>
      <c r="BT159" s="175" t="str">
        <f t="shared" si="33"/>
        <v/>
      </c>
      <c r="BU159" s="175" t="str">
        <f t="shared" si="34"/>
        <v/>
      </c>
      <c r="BV159" s="175" t="str">
        <f t="shared" si="35"/>
        <v/>
      </c>
      <c r="BW159" s="176"/>
    </row>
    <row r="160" spans="1:75">
      <c r="A160" s="162">
        <f>'Statement of Marks'!A162</f>
        <v>157</v>
      </c>
      <c r="B160" s="163" t="str">
        <f>IF('Statement of Marks'!B162="","",'Statement of Marks'!B162)</f>
        <v/>
      </c>
      <c r="C160" s="164" t="str">
        <f>IF('Statement of Marks'!C162="","",'Statement of Marks'!C162)</f>
        <v/>
      </c>
      <c r="D160" s="165" t="str">
        <f>IF('Statement of Marks'!D162="","",'Statement of Marks'!D162)</f>
        <v/>
      </c>
      <c r="E160" s="166" t="str">
        <f>IF('Statement of Marks'!E162="","",'Statement of Marks'!E162)</f>
        <v/>
      </c>
      <c r="F160" s="166" t="str">
        <f>IF('Statement of Marks'!F162="","",'Statement of Marks'!F162)</f>
        <v/>
      </c>
      <c r="G160" s="166" t="str">
        <f>IF('Statement of Marks'!G162="","",'Statement of Marks'!G162)</f>
        <v/>
      </c>
      <c r="H160" s="167" t="str">
        <f>IF('Statement of Marks'!H162="","",'Statement of Marks'!H162)</f>
        <v/>
      </c>
      <c r="I160" s="167" t="str">
        <f>IF('Statement of Marks'!I162="","",'Statement of Marks'!I162)</f>
        <v/>
      </c>
      <c r="J160" s="168" t="str">
        <f>IF('Statement of Marks'!FD162="","",'Statement of Marks'!FD162)</f>
        <v xml:space="preserve"> </v>
      </c>
      <c r="K160" s="485" t="str">
        <f>IF('Statement of Marks'!FE162="","",'Statement of Marks'!FE162)</f>
        <v/>
      </c>
      <c r="L160" s="169" t="str">
        <f>IF('Statement of Marks'!FF162="","",'Statement of Marks'!FF162)</f>
        <v/>
      </c>
      <c r="M160" s="170" t="str">
        <f>IF('Statement of Marks'!FG162="","",'Statement of Marks'!FG162)</f>
        <v/>
      </c>
      <c r="N160" s="171" t="str">
        <f>IF('Statement of Marks'!FH162="","",'Statement of Marks'!FH162)</f>
        <v/>
      </c>
      <c r="O160" s="172" t="str">
        <f>IF('Statement of Marks'!FB162="","",'Statement of Marks'!FB162)</f>
        <v xml:space="preserve">      </v>
      </c>
      <c r="P160" s="173" t="str">
        <f>IF('Statement of Marks'!FI162="","",'Statement of Marks'!FI162)</f>
        <v/>
      </c>
      <c r="BJ160" s="174" t="str">
        <f>'Statement of Marks'!E162</f>
        <v/>
      </c>
      <c r="BK160" s="175" t="str">
        <f t="shared" si="24"/>
        <v/>
      </c>
      <c r="BL160" s="175" t="str">
        <f t="shared" si="25"/>
        <v/>
      </c>
      <c r="BM160" s="175" t="str">
        <f t="shared" si="26"/>
        <v/>
      </c>
      <c r="BN160" s="175" t="str">
        <f t="shared" si="27"/>
        <v/>
      </c>
      <c r="BO160" s="175" t="str">
        <f t="shared" si="28"/>
        <v/>
      </c>
      <c r="BP160" s="175" t="str">
        <f t="shared" si="29"/>
        <v/>
      </c>
      <c r="BQ160" s="175" t="str">
        <f t="shared" si="30"/>
        <v/>
      </c>
      <c r="BR160" s="175" t="str">
        <f t="shared" si="31"/>
        <v/>
      </c>
      <c r="BS160" s="175" t="str">
        <f t="shared" si="32"/>
        <v/>
      </c>
      <c r="BT160" s="175" t="str">
        <f t="shared" si="33"/>
        <v/>
      </c>
      <c r="BU160" s="175" t="str">
        <f t="shared" si="34"/>
        <v/>
      </c>
      <c r="BV160" s="175" t="str">
        <f t="shared" si="35"/>
        <v/>
      </c>
      <c r="BW160" s="176"/>
    </row>
    <row r="161" spans="1:75">
      <c r="A161" s="162">
        <f>'Statement of Marks'!A163</f>
        <v>158</v>
      </c>
      <c r="B161" s="163" t="str">
        <f>IF('Statement of Marks'!B163="","",'Statement of Marks'!B163)</f>
        <v/>
      </c>
      <c r="C161" s="164" t="str">
        <f>IF('Statement of Marks'!C163="","",'Statement of Marks'!C163)</f>
        <v/>
      </c>
      <c r="D161" s="165" t="str">
        <f>IF('Statement of Marks'!D163="","",'Statement of Marks'!D163)</f>
        <v/>
      </c>
      <c r="E161" s="166" t="str">
        <f>IF('Statement of Marks'!E163="","",'Statement of Marks'!E163)</f>
        <v/>
      </c>
      <c r="F161" s="166" t="str">
        <f>IF('Statement of Marks'!F163="","",'Statement of Marks'!F163)</f>
        <v/>
      </c>
      <c r="G161" s="166" t="str">
        <f>IF('Statement of Marks'!G163="","",'Statement of Marks'!G163)</f>
        <v/>
      </c>
      <c r="H161" s="167" t="str">
        <f>IF('Statement of Marks'!H163="","",'Statement of Marks'!H163)</f>
        <v/>
      </c>
      <c r="I161" s="167" t="str">
        <f>IF('Statement of Marks'!I163="","",'Statement of Marks'!I163)</f>
        <v/>
      </c>
      <c r="J161" s="168" t="str">
        <f>IF('Statement of Marks'!FD163="","",'Statement of Marks'!FD163)</f>
        <v xml:space="preserve"> </v>
      </c>
      <c r="K161" s="485" t="str">
        <f>IF('Statement of Marks'!FE163="","",'Statement of Marks'!FE163)</f>
        <v/>
      </c>
      <c r="L161" s="169" t="str">
        <f>IF('Statement of Marks'!FF163="","",'Statement of Marks'!FF163)</f>
        <v/>
      </c>
      <c r="M161" s="170" t="str">
        <f>IF('Statement of Marks'!FG163="","",'Statement of Marks'!FG163)</f>
        <v/>
      </c>
      <c r="N161" s="171" t="str">
        <f>IF('Statement of Marks'!FH163="","",'Statement of Marks'!FH163)</f>
        <v/>
      </c>
      <c r="O161" s="172" t="str">
        <f>IF('Statement of Marks'!FB163="","",'Statement of Marks'!FB163)</f>
        <v xml:space="preserve">      </v>
      </c>
      <c r="P161" s="173" t="str">
        <f>IF('Statement of Marks'!FI163="","",'Statement of Marks'!FI163)</f>
        <v/>
      </c>
      <c r="BJ161" s="174" t="str">
        <f>'Statement of Marks'!E163</f>
        <v/>
      </c>
      <c r="BK161" s="175" t="str">
        <f t="shared" si="24"/>
        <v/>
      </c>
      <c r="BL161" s="175" t="str">
        <f t="shared" si="25"/>
        <v/>
      </c>
      <c r="BM161" s="175" t="str">
        <f t="shared" si="26"/>
        <v/>
      </c>
      <c r="BN161" s="175" t="str">
        <f t="shared" si="27"/>
        <v/>
      </c>
      <c r="BO161" s="175" t="str">
        <f t="shared" si="28"/>
        <v/>
      </c>
      <c r="BP161" s="175" t="str">
        <f t="shared" si="29"/>
        <v/>
      </c>
      <c r="BQ161" s="175" t="str">
        <f t="shared" si="30"/>
        <v/>
      </c>
      <c r="BR161" s="175" t="str">
        <f t="shared" si="31"/>
        <v/>
      </c>
      <c r="BS161" s="175" t="str">
        <f t="shared" si="32"/>
        <v/>
      </c>
      <c r="BT161" s="175" t="str">
        <f t="shared" si="33"/>
        <v/>
      </c>
      <c r="BU161" s="175" t="str">
        <f t="shared" si="34"/>
        <v/>
      </c>
      <c r="BV161" s="175" t="str">
        <f t="shared" si="35"/>
        <v/>
      </c>
      <c r="BW161" s="176"/>
    </row>
    <row r="162" spans="1:75">
      <c r="A162" s="162">
        <f>'Statement of Marks'!A164</f>
        <v>159</v>
      </c>
      <c r="B162" s="163" t="str">
        <f>IF('Statement of Marks'!B164="","",'Statement of Marks'!B164)</f>
        <v/>
      </c>
      <c r="C162" s="164" t="str">
        <f>IF('Statement of Marks'!C164="","",'Statement of Marks'!C164)</f>
        <v/>
      </c>
      <c r="D162" s="165" t="str">
        <f>IF('Statement of Marks'!D164="","",'Statement of Marks'!D164)</f>
        <v/>
      </c>
      <c r="E162" s="166" t="str">
        <f>IF('Statement of Marks'!E164="","",'Statement of Marks'!E164)</f>
        <v/>
      </c>
      <c r="F162" s="166" t="str">
        <f>IF('Statement of Marks'!F164="","",'Statement of Marks'!F164)</f>
        <v/>
      </c>
      <c r="G162" s="166" t="str">
        <f>IF('Statement of Marks'!G164="","",'Statement of Marks'!G164)</f>
        <v/>
      </c>
      <c r="H162" s="167" t="str">
        <f>IF('Statement of Marks'!H164="","",'Statement of Marks'!H164)</f>
        <v/>
      </c>
      <c r="I162" s="167" t="str">
        <f>IF('Statement of Marks'!I164="","",'Statement of Marks'!I164)</f>
        <v/>
      </c>
      <c r="J162" s="168" t="str">
        <f>IF('Statement of Marks'!FD164="","",'Statement of Marks'!FD164)</f>
        <v xml:space="preserve"> </v>
      </c>
      <c r="K162" s="485" t="str">
        <f>IF('Statement of Marks'!FE164="","",'Statement of Marks'!FE164)</f>
        <v/>
      </c>
      <c r="L162" s="169" t="str">
        <f>IF('Statement of Marks'!FF164="","",'Statement of Marks'!FF164)</f>
        <v/>
      </c>
      <c r="M162" s="170" t="str">
        <f>IF('Statement of Marks'!FG164="","",'Statement of Marks'!FG164)</f>
        <v/>
      </c>
      <c r="N162" s="171" t="str">
        <f>IF('Statement of Marks'!FH164="","",'Statement of Marks'!FH164)</f>
        <v/>
      </c>
      <c r="O162" s="172" t="str">
        <f>IF('Statement of Marks'!FB164="","",'Statement of Marks'!FB164)</f>
        <v xml:space="preserve">      </v>
      </c>
      <c r="P162" s="173" t="str">
        <f>IF('Statement of Marks'!FI164="","",'Statement of Marks'!FI164)</f>
        <v/>
      </c>
      <c r="BJ162" s="174" t="str">
        <f>'Statement of Marks'!E164</f>
        <v/>
      </c>
      <c r="BK162" s="175" t="str">
        <f t="shared" si="24"/>
        <v/>
      </c>
      <c r="BL162" s="175" t="str">
        <f t="shared" si="25"/>
        <v/>
      </c>
      <c r="BM162" s="175" t="str">
        <f t="shared" si="26"/>
        <v/>
      </c>
      <c r="BN162" s="175" t="str">
        <f t="shared" si="27"/>
        <v/>
      </c>
      <c r="BO162" s="175" t="str">
        <f t="shared" si="28"/>
        <v/>
      </c>
      <c r="BP162" s="175" t="str">
        <f t="shared" si="29"/>
        <v/>
      </c>
      <c r="BQ162" s="175" t="str">
        <f t="shared" si="30"/>
        <v/>
      </c>
      <c r="BR162" s="175" t="str">
        <f t="shared" si="31"/>
        <v/>
      </c>
      <c r="BS162" s="175" t="str">
        <f t="shared" si="32"/>
        <v/>
      </c>
      <c r="BT162" s="175" t="str">
        <f t="shared" si="33"/>
        <v/>
      </c>
      <c r="BU162" s="175" t="str">
        <f t="shared" si="34"/>
        <v/>
      </c>
      <c r="BV162" s="175" t="str">
        <f t="shared" si="35"/>
        <v/>
      </c>
      <c r="BW162" s="176"/>
    </row>
    <row r="163" spans="1:75">
      <c r="A163" s="162">
        <f>'Statement of Marks'!A165</f>
        <v>160</v>
      </c>
      <c r="B163" s="163" t="str">
        <f>IF('Statement of Marks'!B165="","",'Statement of Marks'!B165)</f>
        <v/>
      </c>
      <c r="C163" s="164" t="str">
        <f>IF('Statement of Marks'!C165="","",'Statement of Marks'!C165)</f>
        <v/>
      </c>
      <c r="D163" s="165" t="str">
        <f>IF('Statement of Marks'!D165="","",'Statement of Marks'!D165)</f>
        <v/>
      </c>
      <c r="E163" s="166" t="str">
        <f>IF('Statement of Marks'!E165="","",'Statement of Marks'!E165)</f>
        <v/>
      </c>
      <c r="F163" s="166" t="str">
        <f>IF('Statement of Marks'!F165="","",'Statement of Marks'!F165)</f>
        <v/>
      </c>
      <c r="G163" s="166" t="str">
        <f>IF('Statement of Marks'!G165="","",'Statement of Marks'!G165)</f>
        <v/>
      </c>
      <c r="H163" s="167" t="str">
        <f>IF('Statement of Marks'!H165="","",'Statement of Marks'!H165)</f>
        <v/>
      </c>
      <c r="I163" s="167" t="str">
        <f>IF('Statement of Marks'!I165="","",'Statement of Marks'!I165)</f>
        <v/>
      </c>
      <c r="J163" s="168" t="str">
        <f>IF('Statement of Marks'!FD165="","",'Statement of Marks'!FD165)</f>
        <v xml:space="preserve"> </v>
      </c>
      <c r="K163" s="485" t="str">
        <f>IF('Statement of Marks'!FE165="","",'Statement of Marks'!FE165)</f>
        <v/>
      </c>
      <c r="L163" s="169" t="str">
        <f>IF('Statement of Marks'!FF165="","",'Statement of Marks'!FF165)</f>
        <v/>
      </c>
      <c r="M163" s="170" t="str">
        <f>IF('Statement of Marks'!FG165="","",'Statement of Marks'!FG165)</f>
        <v/>
      </c>
      <c r="N163" s="171" t="str">
        <f>IF('Statement of Marks'!FH165="","",'Statement of Marks'!FH165)</f>
        <v/>
      </c>
      <c r="O163" s="172" t="str">
        <f>IF('Statement of Marks'!FB165="","",'Statement of Marks'!FB165)</f>
        <v xml:space="preserve">      </v>
      </c>
      <c r="P163" s="173" t="str">
        <f>IF('Statement of Marks'!FI165="","",'Statement of Marks'!FI165)</f>
        <v/>
      </c>
      <c r="BJ163" s="174" t="str">
        <f>'Statement of Marks'!E165</f>
        <v/>
      </c>
      <c r="BK163" s="175" t="str">
        <f t="shared" si="24"/>
        <v/>
      </c>
      <c r="BL163" s="175" t="str">
        <f t="shared" si="25"/>
        <v/>
      </c>
      <c r="BM163" s="175" t="str">
        <f t="shared" si="26"/>
        <v/>
      </c>
      <c r="BN163" s="175" t="str">
        <f t="shared" si="27"/>
        <v/>
      </c>
      <c r="BO163" s="175" t="str">
        <f t="shared" si="28"/>
        <v/>
      </c>
      <c r="BP163" s="175" t="str">
        <f t="shared" si="29"/>
        <v/>
      </c>
      <c r="BQ163" s="175" t="str">
        <f t="shared" si="30"/>
        <v/>
      </c>
      <c r="BR163" s="175" t="str">
        <f t="shared" si="31"/>
        <v/>
      </c>
      <c r="BS163" s="175" t="str">
        <f t="shared" si="32"/>
        <v/>
      </c>
      <c r="BT163" s="175" t="str">
        <f t="shared" si="33"/>
        <v/>
      </c>
      <c r="BU163" s="175" t="str">
        <f t="shared" si="34"/>
        <v/>
      </c>
      <c r="BV163" s="175" t="str">
        <f t="shared" si="35"/>
        <v/>
      </c>
      <c r="BW163" s="176"/>
    </row>
    <row r="164" spans="1:75">
      <c r="A164" s="162">
        <f>'Statement of Marks'!A166</f>
        <v>161</v>
      </c>
      <c r="B164" s="163" t="str">
        <f>IF('Statement of Marks'!B166="","",'Statement of Marks'!B166)</f>
        <v/>
      </c>
      <c r="C164" s="164" t="str">
        <f>IF('Statement of Marks'!C166="","",'Statement of Marks'!C166)</f>
        <v/>
      </c>
      <c r="D164" s="165" t="str">
        <f>IF('Statement of Marks'!D166="","",'Statement of Marks'!D166)</f>
        <v/>
      </c>
      <c r="E164" s="166" t="str">
        <f>IF('Statement of Marks'!E166="","",'Statement of Marks'!E166)</f>
        <v/>
      </c>
      <c r="F164" s="166" t="str">
        <f>IF('Statement of Marks'!F166="","",'Statement of Marks'!F166)</f>
        <v/>
      </c>
      <c r="G164" s="166" t="str">
        <f>IF('Statement of Marks'!G166="","",'Statement of Marks'!G166)</f>
        <v/>
      </c>
      <c r="H164" s="167" t="str">
        <f>IF('Statement of Marks'!H166="","",'Statement of Marks'!H166)</f>
        <v/>
      </c>
      <c r="I164" s="167" t="str">
        <f>IF('Statement of Marks'!I166="","",'Statement of Marks'!I166)</f>
        <v/>
      </c>
      <c r="J164" s="168" t="str">
        <f>IF('Statement of Marks'!FD166="","",'Statement of Marks'!FD166)</f>
        <v xml:space="preserve"> </v>
      </c>
      <c r="K164" s="485" t="str">
        <f>IF('Statement of Marks'!FE166="","",'Statement of Marks'!FE166)</f>
        <v/>
      </c>
      <c r="L164" s="169" t="str">
        <f>IF('Statement of Marks'!FF166="","",'Statement of Marks'!FF166)</f>
        <v/>
      </c>
      <c r="M164" s="170" t="str">
        <f>IF('Statement of Marks'!FG166="","",'Statement of Marks'!FG166)</f>
        <v/>
      </c>
      <c r="N164" s="171" t="str">
        <f>IF('Statement of Marks'!FH166="","",'Statement of Marks'!FH166)</f>
        <v/>
      </c>
      <c r="O164" s="172" t="str">
        <f>IF('Statement of Marks'!FB166="","",'Statement of Marks'!FB166)</f>
        <v xml:space="preserve">      </v>
      </c>
      <c r="P164" s="173" t="str">
        <f>IF('Statement of Marks'!FI166="","",'Statement of Marks'!FI166)</f>
        <v/>
      </c>
      <c r="BJ164" s="174" t="str">
        <f>'Statement of Marks'!E166</f>
        <v/>
      </c>
      <c r="BK164" s="175" t="str">
        <f t="shared" si="24"/>
        <v/>
      </c>
      <c r="BL164" s="175" t="str">
        <f t="shared" si="25"/>
        <v/>
      </c>
      <c r="BM164" s="175" t="str">
        <f t="shared" si="26"/>
        <v/>
      </c>
      <c r="BN164" s="175" t="str">
        <f t="shared" si="27"/>
        <v/>
      </c>
      <c r="BO164" s="175" t="str">
        <f t="shared" si="28"/>
        <v/>
      </c>
      <c r="BP164" s="175" t="str">
        <f t="shared" si="29"/>
        <v/>
      </c>
      <c r="BQ164" s="175" t="str">
        <f t="shared" si="30"/>
        <v/>
      </c>
      <c r="BR164" s="175" t="str">
        <f t="shared" si="31"/>
        <v/>
      </c>
      <c r="BS164" s="175" t="str">
        <f t="shared" si="32"/>
        <v/>
      </c>
      <c r="BT164" s="175" t="str">
        <f t="shared" si="33"/>
        <v/>
      </c>
      <c r="BU164" s="175" t="str">
        <f t="shared" si="34"/>
        <v/>
      </c>
      <c r="BV164" s="175" t="str">
        <f t="shared" si="35"/>
        <v/>
      </c>
      <c r="BW164" s="176"/>
    </row>
    <row r="165" spans="1:75">
      <c r="A165" s="162">
        <f>'Statement of Marks'!A167</f>
        <v>162</v>
      </c>
      <c r="B165" s="163" t="str">
        <f>IF('Statement of Marks'!B167="","",'Statement of Marks'!B167)</f>
        <v/>
      </c>
      <c r="C165" s="164" t="str">
        <f>IF('Statement of Marks'!C167="","",'Statement of Marks'!C167)</f>
        <v/>
      </c>
      <c r="D165" s="165" t="str">
        <f>IF('Statement of Marks'!D167="","",'Statement of Marks'!D167)</f>
        <v/>
      </c>
      <c r="E165" s="166" t="str">
        <f>IF('Statement of Marks'!E167="","",'Statement of Marks'!E167)</f>
        <v/>
      </c>
      <c r="F165" s="166" t="str">
        <f>IF('Statement of Marks'!F167="","",'Statement of Marks'!F167)</f>
        <v/>
      </c>
      <c r="G165" s="166" t="str">
        <f>IF('Statement of Marks'!G167="","",'Statement of Marks'!G167)</f>
        <v/>
      </c>
      <c r="H165" s="167" t="str">
        <f>IF('Statement of Marks'!H167="","",'Statement of Marks'!H167)</f>
        <v/>
      </c>
      <c r="I165" s="167" t="str">
        <f>IF('Statement of Marks'!I167="","",'Statement of Marks'!I167)</f>
        <v/>
      </c>
      <c r="J165" s="168" t="str">
        <f>IF('Statement of Marks'!FD167="","",'Statement of Marks'!FD167)</f>
        <v xml:space="preserve"> </v>
      </c>
      <c r="K165" s="485" t="str">
        <f>IF('Statement of Marks'!FE167="","",'Statement of Marks'!FE167)</f>
        <v/>
      </c>
      <c r="L165" s="169" t="str">
        <f>IF('Statement of Marks'!FF167="","",'Statement of Marks'!FF167)</f>
        <v/>
      </c>
      <c r="M165" s="170" t="str">
        <f>IF('Statement of Marks'!FG167="","",'Statement of Marks'!FG167)</f>
        <v/>
      </c>
      <c r="N165" s="171" t="str">
        <f>IF('Statement of Marks'!FH167="","",'Statement of Marks'!FH167)</f>
        <v/>
      </c>
      <c r="O165" s="172" t="str">
        <f>IF('Statement of Marks'!FB167="","",'Statement of Marks'!FB167)</f>
        <v xml:space="preserve">      </v>
      </c>
      <c r="P165" s="173" t="str">
        <f>IF('Statement of Marks'!FI167="","",'Statement of Marks'!FI167)</f>
        <v/>
      </c>
      <c r="BJ165" s="174" t="str">
        <f>'Statement of Marks'!E167</f>
        <v/>
      </c>
      <c r="BK165" s="175" t="str">
        <f t="shared" si="24"/>
        <v/>
      </c>
      <c r="BL165" s="175" t="str">
        <f t="shared" si="25"/>
        <v/>
      </c>
      <c r="BM165" s="175" t="str">
        <f t="shared" si="26"/>
        <v/>
      </c>
      <c r="BN165" s="175" t="str">
        <f t="shared" si="27"/>
        <v/>
      </c>
      <c r="BO165" s="175" t="str">
        <f t="shared" si="28"/>
        <v/>
      </c>
      <c r="BP165" s="175" t="str">
        <f t="shared" si="29"/>
        <v/>
      </c>
      <c r="BQ165" s="175" t="str">
        <f t="shared" si="30"/>
        <v/>
      </c>
      <c r="BR165" s="175" t="str">
        <f t="shared" si="31"/>
        <v/>
      </c>
      <c r="BS165" s="175" t="str">
        <f t="shared" si="32"/>
        <v/>
      </c>
      <c r="BT165" s="175" t="str">
        <f t="shared" si="33"/>
        <v/>
      </c>
      <c r="BU165" s="175" t="str">
        <f t="shared" si="34"/>
        <v/>
      </c>
      <c r="BV165" s="175" t="str">
        <f t="shared" si="35"/>
        <v/>
      </c>
      <c r="BW165" s="176"/>
    </row>
    <row r="166" spans="1:75">
      <c r="A166" s="162">
        <f>'Statement of Marks'!A168</f>
        <v>163</v>
      </c>
      <c r="B166" s="163" t="str">
        <f>IF('Statement of Marks'!B168="","",'Statement of Marks'!B168)</f>
        <v/>
      </c>
      <c r="C166" s="164" t="str">
        <f>IF('Statement of Marks'!C168="","",'Statement of Marks'!C168)</f>
        <v/>
      </c>
      <c r="D166" s="165" t="str">
        <f>IF('Statement of Marks'!D168="","",'Statement of Marks'!D168)</f>
        <v/>
      </c>
      <c r="E166" s="166" t="str">
        <f>IF('Statement of Marks'!E168="","",'Statement of Marks'!E168)</f>
        <v/>
      </c>
      <c r="F166" s="166" t="str">
        <f>IF('Statement of Marks'!F168="","",'Statement of Marks'!F168)</f>
        <v/>
      </c>
      <c r="G166" s="166" t="str">
        <f>IF('Statement of Marks'!G168="","",'Statement of Marks'!G168)</f>
        <v/>
      </c>
      <c r="H166" s="167" t="str">
        <f>IF('Statement of Marks'!H168="","",'Statement of Marks'!H168)</f>
        <v/>
      </c>
      <c r="I166" s="167" t="str">
        <f>IF('Statement of Marks'!I168="","",'Statement of Marks'!I168)</f>
        <v/>
      </c>
      <c r="J166" s="168" t="str">
        <f>IF('Statement of Marks'!FD168="","",'Statement of Marks'!FD168)</f>
        <v xml:space="preserve"> </v>
      </c>
      <c r="K166" s="485" t="str">
        <f>IF('Statement of Marks'!FE168="","",'Statement of Marks'!FE168)</f>
        <v/>
      </c>
      <c r="L166" s="169" t="str">
        <f>IF('Statement of Marks'!FF168="","",'Statement of Marks'!FF168)</f>
        <v/>
      </c>
      <c r="M166" s="170" t="str">
        <f>IF('Statement of Marks'!FG168="","",'Statement of Marks'!FG168)</f>
        <v/>
      </c>
      <c r="N166" s="171" t="str">
        <f>IF('Statement of Marks'!FH168="","",'Statement of Marks'!FH168)</f>
        <v/>
      </c>
      <c r="O166" s="172" t="str">
        <f>IF('Statement of Marks'!FB168="","",'Statement of Marks'!FB168)</f>
        <v xml:space="preserve">      </v>
      </c>
      <c r="P166" s="173" t="str">
        <f>IF('Statement of Marks'!FI168="","",'Statement of Marks'!FI168)</f>
        <v/>
      </c>
      <c r="BJ166" s="174" t="str">
        <f>'Statement of Marks'!E168</f>
        <v/>
      </c>
      <c r="BK166" s="175" t="str">
        <f t="shared" si="24"/>
        <v/>
      </c>
      <c r="BL166" s="175" t="str">
        <f t="shared" si="25"/>
        <v/>
      </c>
      <c r="BM166" s="175" t="str">
        <f t="shared" si="26"/>
        <v/>
      </c>
      <c r="BN166" s="175" t="str">
        <f t="shared" si="27"/>
        <v/>
      </c>
      <c r="BO166" s="175" t="str">
        <f t="shared" si="28"/>
        <v/>
      </c>
      <c r="BP166" s="175" t="str">
        <f t="shared" si="29"/>
        <v/>
      </c>
      <c r="BQ166" s="175" t="str">
        <f t="shared" si="30"/>
        <v/>
      </c>
      <c r="BR166" s="175" t="str">
        <f t="shared" si="31"/>
        <v/>
      </c>
      <c r="BS166" s="175" t="str">
        <f t="shared" si="32"/>
        <v/>
      </c>
      <c r="BT166" s="175" t="str">
        <f t="shared" si="33"/>
        <v/>
      </c>
      <c r="BU166" s="175" t="str">
        <f t="shared" si="34"/>
        <v/>
      </c>
      <c r="BV166" s="175" t="str">
        <f t="shared" si="35"/>
        <v/>
      </c>
      <c r="BW166" s="176"/>
    </row>
    <row r="167" spans="1:75">
      <c r="A167" s="162">
        <f>'Statement of Marks'!A169</f>
        <v>164</v>
      </c>
      <c r="B167" s="163" t="str">
        <f>IF('Statement of Marks'!B169="","",'Statement of Marks'!B169)</f>
        <v/>
      </c>
      <c r="C167" s="164" t="str">
        <f>IF('Statement of Marks'!C169="","",'Statement of Marks'!C169)</f>
        <v/>
      </c>
      <c r="D167" s="165" t="str">
        <f>IF('Statement of Marks'!D169="","",'Statement of Marks'!D169)</f>
        <v/>
      </c>
      <c r="E167" s="166" t="str">
        <f>IF('Statement of Marks'!E169="","",'Statement of Marks'!E169)</f>
        <v/>
      </c>
      <c r="F167" s="166" t="str">
        <f>IF('Statement of Marks'!F169="","",'Statement of Marks'!F169)</f>
        <v/>
      </c>
      <c r="G167" s="166" t="str">
        <f>IF('Statement of Marks'!G169="","",'Statement of Marks'!G169)</f>
        <v/>
      </c>
      <c r="H167" s="167" t="str">
        <f>IF('Statement of Marks'!H169="","",'Statement of Marks'!H169)</f>
        <v/>
      </c>
      <c r="I167" s="167" t="str">
        <f>IF('Statement of Marks'!I169="","",'Statement of Marks'!I169)</f>
        <v/>
      </c>
      <c r="J167" s="168" t="str">
        <f>IF('Statement of Marks'!FD169="","",'Statement of Marks'!FD169)</f>
        <v xml:space="preserve"> </v>
      </c>
      <c r="K167" s="485" t="str">
        <f>IF('Statement of Marks'!FE169="","",'Statement of Marks'!FE169)</f>
        <v/>
      </c>
      <c r="L167" s="169" t="str">
        <f>IF('Statement of Marks'!FF169="","",'Statement of Marks'!FF169)</f>
        <v/>
      </c>
      <c r="M167" s="170" t="str">
        <f>IF('Statement of Marks'!FG169="","",'Statement of Marks'!FG169)</f>
        <v/>
      </c>
      <c r="N167" s="171" t="str">
        <f>IF('Statement of Marks'!FH169="","",'Statement of Marks'!FH169)</f>
        <v/>
      </c>
      <c r="O167" s="172" t="str">
        <f>IF('Statement of Marks'!FB169="","",'Statement of Marks'!FB169)</f>
        <v xml:space="preserve">      </v>
      </c>
      <c r="P167" s="173" t="str">
        <f>IF('Statement of Marks'!FI169="","",'Statement of Marks'!FI169)</f>
        <v/>
      </c>
      <c r="BJ167" s="174" t="str">
        <f>'Statement of Marks'!E169</f>
        <v/>
      </c>
      <c r="BK167" s="175" t="str">
        <f t="shared" si="24"/>
        <v/>
      </c>
      <c r="BL167" s="175" t="str">
        <f t="shared" si="25"/>
        <v/>
      </c>
      <c r="BM167" s="175" t="str">
        <f t="shared" si="26"/>
        <v/>
      </c>
      <c r="BN167" s="175" t="str">
        <f t="shared" si="27"/>
        <v/>
      </c>
      <c r="BO167" s="175" t="str">
        <f t="shared" si="28"/>
        <v/>
      </c>
      <c r="BP167" s="175" t="str">
        <f t="shared" si="29"/>
        <v/>
      </c>
      <c r="BQ167" s="175" t="str">
        <f t="shared" si="30"/>
        <v/>
      </c>
      <c r="BR167" s="175" t="str">
        <f t="shared" si="31"/>
        <v/>
      </c>
      <c r="BS167" s="175" t="str">
        <f t="shared" si="32"/>
        <v/>
      </c>
      <c r="BT167" s="175" t="str">
        <f t="shared" si="33"/>
        <v/>
      </c>
      <c r="BU167" s="175" t="str">
        <f t="shared" si="34"/>
        <v/>
      </c>
      <c r="BV167" s="175" t="str">
        <f t="shared" si="35"/>
        <v/>
      </c>
      <c r="BW167" s="176"/>
    </row>
    <row r="168" spans="1:75">
      <c r="A168" s="162">
        <f>'Statement of Marks'!A170</f>
        <v>165</v>
      </c>
      <c r="B168" s="163" t="str">
        <f>IF('Statement of Marks'!B170="","",'Statement of Marks'!B170)</f>
        <v/>
      </c>
      <c r="C168" s="164" t="str">
        <f>IF('Statement of Marks'!C170="","",'Statement of Marks'!C170)</f>
        <v/>
      </c>
      <c r="D168" s="165" t="str">
        <f>IF('Statement of Marks'!D170="","",'Statement of Marks'!D170)</f>
        <v/>
      </c>
      <c r="E168" s="166" t="str">
        <f>IF('Statement of Marks'!E170="","",'Statement of Marks'!E170)</f>
        <v/>
      </c>
      <c r="F168" s="166" t="str">
        <f>IF('Statement of Marks'!F170="","",'Statement of Marks'!F170)</f>
        <v/>
      </c>
      <c r="G168" s="166" t="str">
        <f>IF('Statement of Marks'!G170="","",'Statement of Marks'!G170)</f>
        <v/>
      </c>
      <c r="H168" s="167" t="str">
        <f>IF('Statement of Marks'!H170="","",'Statement of Marks'!H170)</f>
        <v/>
      </c>
      <c r="I168" s="167" t="str">
        <f>IF('Statement of Marks'!I170="","",'Statement of Marks'!I170)</f>
        <v/>
      </c>
      <c r="J168" s="168" t="str">
        <f>IF('Statement of Marks'!FD170="","",'Statement of Marks'!FD170)</f>
        <v xml:space="preserve"> </v>
      </c>
      <c r="K168" s="485" t="str">
        <f>IF('Statement of Marks'!FE170="","",'Statement of Marks'!FE170)</f>
        <v/>
      </c>
      <c r="L168" s="169" t="str">
        <f>IF('Statement of Marks'!FF170="","",'Statement of Marks'!FF170)</f>
        <v/>
      </c>
      <c r="M168" s="170" t="str">
        <f>IF('Statement of Marks'!FG170="","",'Statement of Marks'!FG170)</f>
        <v/>
      </c>
      <c r="N168" s="171" t="str">
        <f>IF('Statement of Marks'!FH170="","",'Statement of Marks'!FH170)</f>
        <v/>
      </c>
      <c r="O168" s="172" t="str">
        <f>IF('Statement of Marks'!FB170="","",'Statement of Marks'!FB170)</f>
        <v xml:space="preserve">      </v>
      </c>
      <c r="P168" s="173" t="str">
        <f>IF('Statement of Marks'!FI170="","",'Statement of Marks'!FI170)</f>
        <v/>
      </c>
      <c r="BJ168" s="174" t="str">
        <f>'Statement of Marks'!E170</f>
        <v/>
      </c>
      <c r="BK168" s="175" t="str">
        <f t="shared" si="24"/>
        <v/>
      </c>
      <c r="BL168" s="175" t="str">
        <f t="shared" si="25"/>
        <v/>
      </c>
      <c r="BM168" s="175" t="str">
        <f t="shared" si="26"/>
        <v/>
      </c>
      <c r="BN168" s="175" t="str">
        <f t="shared" si="27"/>
        <v/>
      </c>
      <c r="BO168" s="175" t="str">
        <f t="shared" si="28"/>
        <v/>
      </c>
      <c r="BP168" s="175" t="str">
        <f t="shared" si="29"/>
        <v/>
      </c>
      <c r="BQ168" s="175" t="str">
        <f t="shared" si="30"/>
        <v/>
      </c>
      <c r="BR168" s="175" t="str">
        <f t="shared" si="31"/>
        <v/>
      </c>
      <c r="BS168" s="175" t="str">
        <f t="shared" si="32"/>
        <v/>
      </c>
      <c r="BT168" s="175" t="str">
        <f t="shared" si="33"/>
        <v/>
      </c>
      <c r="BU168" s="175" t="str">
        <f t="shared" si="34"/>
        <v/>
      </c>
      <c r="BV168" s="175" t="str">
        <f t="shared" si="35"/>
        <v/>
      </c>
      <c r="BW168" s="176"/>
    </row>
    <row r="169" spans="1:75">
      <c r="A169" s="162">
        <f>'Statement of Marks'!A171</f>
        <v>166</v>
      </c>
      <c r="B169" s="163" t="str">
        <f>IF('Statement of Marks'!B171="","",'Statement of Marks'!B171)</f>
        <v/>
      </c>
      <c r="C169" s="164" t="str">
        <f>IF('Statement of Marks'!C171="","",'Statement of Marks'!C171)</f>
        <v/>
      </c>
      <c r="D169" s="165" t="str">
        <f>IF('Statement of Marks'!D171="","",'Statement of Marks'!D171)</f>
        <v/>
      </c>
      <c r="E169" s="166" t="str">
        <f>IF('Statement of Marks'!E171="","",'Statement of Marks'!E171)</f>
        <v/>
      </c>
      <c r="F169" s="166" t="str">
        <f>IF('Statement of Marks'!F171="","",'Statement of Marks'!F171)</f>
        <v/>
      </c>
      <c r="G169" s="166" t="str">
        <f>IF('Statement of Marks'!G171="","",'Statement of Marks'!G171)</f>
        <v/>
      </c>
      <c r="H169" s="167" t="str">
        <f>IF('Statement of Marks'!H171="","",'Statement of Marks'!H171)</f>
        <v/>
      </c>
      <c r="I169" s="167" t="str">
        <f>IF('Statement of Marks'!I171="","",'Statement of Marks'!I171)</f>
        <v/>
      </c>
      <c r="J169" s="168" t="str">
        <f>IF('Statement of Marks'!FD171="","",'Statement of Marks'!FD171)</f>
        <v xml:space="preserve"> </v>
      </c>
      <c r="K169" s="485" t="str">
        <f>IF('Statement of Marks'!FE171="","",'Statement of Marks'!FE171)</f>
        <v/>
      </c>
      <c r="L169" s="169" t="str">
        <f>IF('Statement of Marks'!FF171="","",'Statement of Marks'!FF171)</f>
        <v/>
      </c>
      <c r="M169" s="170" t="str">
        <f>IF('Statement of Marks'!FG171="","",'Statement of Marks'!FG171)</f>
        <v/>
      </c>
      <c r="N169" s="171" t="str">
        <f>IF('Statement of Marks'!FH171="","",'Statement of Marks'!FH171)</f>
        <v/>
      </c>
      <c r="O169" s="172" t="str">
        <f>IF('Statement of Marks'!FB171="","",'Statement of Marks'!FB171)</f>
        <v xml:space="preserve">      </v>
      </c>
      <c r="P169" s="173" t="str">
        <f>IF('Statement of Marks'!FI171="","",'Statement of Marks'!FI171)</f>
        <v/>
      </c>
      <c r="BJ169" s="174" t="str">
        <f>'Statement of Marks'!E171</f>
        <v/>
      </c>
      <c r="BK169" s="175" t="str">
        <f t="shared" si="24"/>
        <v/>
      </c>
      <c r="BL169" s="175" t="str">
        <f t="shared" si="25"/>
        <v/>
      </c>
      <c r="BM169" s="175" t="str">
        <f t="shared" si="26"/>
        <v/>
      </c>
      <c r="BN169" s="175" t="str">
        <f t="shared" si="27"/>
        <v/>
      </c>
      <c r="BO169" s="175" t="str">
        <f t="shared" si="28"/>
        <v/>
      </c>
      <c r="BP169" s="175" t="str">
        <f t="shared" si="29"/>
        <v/>
      </c>
      <c r="BQ169" s="175" t="str">
        <f t="shared" si="30"/>
        <v/>
      </c>
      <c r="BR169" s="175" t="str">
        <f t="shared" si="31"/>
        <v/>
      </c>
      <c r="BS169" s="175" t="str">
        <f t="shared" si="32"/>
        <v/>
      </c>
      <c r="BT169" s="175" t="str">
        <f t="shared" si="33"/>
        <v/>
      </c>
      <c r="BU169" s="175" t="str">
        <f t="shared" si="34"/>
        <v/>
      </c>
      <c r="BV169" s="175" t="str">
        <f t="shared" si="35"/>
        <v/>
      </c>
      <c r="BW169" s="176"/>
    </row>
    <row r="170" spans="1:75">
      <c r="A170" s="162">
        <f>'Statement of Marks'!A172</f>
        <v>167</v>
      </c>
      <c r="B170" s="163" t="str">
        <f>IF('Statement of Marks'!B172="","",'Statement of Marks'!B172)</f>
        <v/>
      </c>
      <c r="C170" s="164" t="str">
        <f>IF('Statement of Marks'!C172="","",'Statement of Marks'!C172)</f>
        <v/>
      </c>
      <c r="D170" s="165" t="str">
        <f>IF('Statement of Marks'!D172="","",'Statement of Marks'!D172)</f>
        <v/>
      </c>
      <c r="E170" s="166" t="str">
        <f>IF('Statement of Marks'!E172="","",'Statement of Marks'!E172)</f>
        <v/>
      </c>
      <c r="F170" s="166" t="str">
        <f>IF('Statement of Marks'!F172="","",'Statement of Marks'!F172)</f>
        <v/>
      </c>
      <c r="G170" s="166" t="str">
        <f>IF('Statement of Marks'!G172="","",'Statement of Marks'!G172)</f>
        <v/>
      </c>
      <c r="H170" s="167" t="str">
        <f>IF('Statement of Marks'!H172="","",'Statement of Marks'!H172)</f>
        <v/>
      </c>
      <c r="I170" s="167" t="str">
        <f>IF('Statement of Marks'!I172="","",'Statement of Marks'!I172)</f>
        <v/>
      </c>
      <c r="J170" s="168" t="str">
        <f>IF('Statement of Marks'!FD172="","",'Statement of Marks'!FD172)</f>
        <v xml:space="preserve"> </v>
      </c>
      <c r="K170" s="485" t="str">
        <f>IF('Statement of Marks'!FE172="","",'Statement of Marks'!FE172)</f>
        <v/>
      </c>
      <c r="L170" s="169" t="str">
        <f>IF('Statement of Marks'!FF172="","",'Statement of Marks'!FF172)</f>
        <v/>
      </c>
      <c r="M170" s="170" t="str">
        <f>IF('Statement of Marks'!FG172="","",'Statement of Marks'!FG172)</f>
        <v/>
      </c>
      <c r="N170" s="171" t="str">
        <f>IF('Statement of Marks'!FH172="","",'Statement of Marks'!FH172)</f>
        <v/>
      </c>
      <c r="O170" s="172" t="str">
        <f>IF('Statement of Marks'!FB172="","",'Statement of Marks'!FB172)</f>
        <v xml:space="preserve">      </v>
      </c>
      <c r="P170" s="173" t="str">
        <f>IF('Statement of Marks'!FI172="","",'Statement of Marks'!FI172)</f>
        <v/>
      </c>
      <c r="BJ170" s="174" t="str">
        <f>'Statement of Marks'!E172</f>
        <v/>
      </c>
      <c r="BK170" s="175" t="str">
        <f t="shared" si="24"/>
        <v/>
      </c>
      <c r="BL170" s="175" t="str">
        <f t="shared" si="25"/>
        <v/>
      </c>
      <c r="BM170" s="175" t="str">
        <f t="shared" si="26"/>
        <v/>
      </c>
      <c r="BN170" s="175" t="str">
        <f t="shared" si="27"/>
        <v/>
      </c>
      <c r="BO170" s="175" t="str">
        <f t="shared" si="28"/>
        <v/>
      </c>
      <c r="BP170" s="175" t="str">
        <f t="shared" si="29"/>
        <v/>
      </c>
      <c r="BQ170" s="175" t="str">
        <f t="shared" si="30"/>
        <v/>
      </c>
      <c r="BR170" s="175" t="str">
        <f t="shared" si="31"/>
        <v/>
      </c>
      <c r="BS170" s="175" t="str">
        <f t="shared" si="32"/>
        <v/>
      </c>
      <c r="BT170" s="175" t="str">
        <f t="shared" si="33"/>
        <v/>
      </c>
      <c r="BU170" s="175" t="str">
        <f t="shared" si="34"/>
        <v/>
      </c>
      <c r="BV170" s="175" t="str">
        <f t="shared" si="35"/>
        <v/>
      </c>
      <c r="BW170" s="176"/>
    </row>
    <row r="171" spans="1:75">
      <c r="A171" s="162">
        <f>'Statement of Marks'!A173</f>
        <v>168</v>
      </c>
      <c r="B171" s="163" t="str">
        <f>IF('Statement of Marks'!B173="","",'Statement of Marks'!B173)</f>
        <v/>
      </c>
      <c r="C171" s="164" t="str">
        <f>IF('Statement of Marks'!C173="","",'Statement of Marks'!C173)</f>
        <v/>
      </c>
      <c r="D171" s="165" t="str">
        <f>IF('Statement of Marks'!D173="","",'Statement of Marks'!D173)</f>
        <v/>
      </c>
      <c r="E171" s="166" t="str">
        <f>IF('Statement of Marks'!E173="","",'Statement of Marks'!E173)</f>
        <v/>
      </c>
      <c r="F171" s="166" t="str">
        <f>IF('Statement of Marks'!F173="","",'Statement of Marks'!F173)</f>
        <v/>
      </c>
      <c r="G171" s="166" t="str">
        <f>IF('Statement of Marks'!G173="","",'Statement of Marks'!G173)</f>
        <v/>
      </c>
      <c r="H171" s="167" t="str">
        <f>IF('Statement of Marks'!H173="","",'Statement of Marks'!H173)</f>
        <v/>
      </c>
      <c r="I171" s="167" t="str">
        <f>IF('Statement of Marks'!I173="","",'Statement of Marks'!I173)</f>
        <v/>
      </c>
      <c r="J171" s="168" t="str">
        <f>IF('Statement of Marks'!FD173="","",'Statement of Marks'!FD173)</f>
        <v xml:space="preserve"> </v>
      </c>
      <c r="K171" s="485" t="str">
        <f>IF('Statement of Marks'!FE173="","",'Statement of Marks'!FE173)</f>
        <v/>
      </c>
      <c r="L171" s="169" t="str">
        <f>IF('Statement of Marks'!FF173="","",'Statement of Marks'!FF173)</f>
        <v/>
      </c>
      <c r="M171" s="170" t="str">
        <f>IF('Statement of Marks'!FG173="","",'Statement of Marks'!FG173)</f>
        <v/>
      </c>
      <c r="N171" s="171" t="str">
        <f>IF('Statement of Marks'!FH173="","",'Statement of Marks'!FH173)</f>
        <v/>
      </c>
      <c r="O171" s="172" t="str">
        <f>IF('Statement of Marks'!FB173="","",'Statement of Marks'!FB173)</f>
        <v xml:space="preserve">      </v>
      </c>
      <c r="P171" s="173" t="str">
        <f>IF('Statement of Marks'!FI173="","",'Statement of Marks'!FI173)</f>
        <v/>
      </c>
      <c r="BJ171" s="174" t="str">
        <f>'Statement of Marks'!E173</f>
        <v/>
      </c>
      <c r="BK171" s="175" t="str">
        <f t="shared" si="24"/>
        <v/>
      </c>
      <c r="BL171" s="175" t="str">
        <f t="shared" si="25"/>
        <v/>
      </c>
      <c r="BM171" s="175" t="str">
        <f t="shared" si="26"/>
        <v/>
      </c>
      <c r="BN171" s="175" t="str">
        <f t="shared" si="27"/>
        <v/>
      </c>
      <c r="BO171" s="175" t="str">
        <f t="shared" si="28"/>
        <v/>
      </c>
      <c r="BP171" s="175" t="str">
        <f t="shared" si="29"/>
        <v/>
      </c>
      <c r="BQ171" s="175" t="str">
        <f t="shared" si="30"/>
        <v/>
      </c>
      <c r="BR171" s="175" t="str">
        <f t="shared" si="31"/>
        <v/>
      </c>
      <c r="BS171" s="175" t="str">
        <f t="shared" si="32"/>
        <v/>
      </c>
      <c r="BT171" s="175" t="str">
        <f t="shared" si="33"/>
        <v/>
      </c>
      <c r="BU171" s="175" t="str">
        <f t="shared" si="34"/>
        <v/>
      </c>
      <c r="BV171" s="175" t="str">
        <f t="shared" si="35"/>
        <v/>
      </c>
      <c r="BW171" s="176"/>
    </row>
    <row r="172" spans="1:75">
      <c r="A172" s="162">
        <f>'Statement of Marks'!A174</f>
        <v>169</v>
      </c>
      <c r="B172" s="163" t="str">
        <f>IF('Statement of Marks'!B174="","",'Statement of Marks'!B174)</f>
        <v/>
      </c>
      <c r="C172" s="164" t="str">
        <f>IF('Statement of Marks'!C174="","",'Statement of Marks'!C174)</f>
        <v/>
      </c>
      <c r="D172" s="165" t="str">
        <f>IF('Statement of Marks'!D174="","",'Statement of Marks'!D174)</f>
        <v/>
      </c>
      <c r="E172" s="166" t="str">
        <f>IF('Statement of Marks'!E174="","",'Statement of Marks'!E174)</f>
        <v/>
      </c>
      <c r="F172" s="166" t="str">
        <f>IF('Statement of Marks'!F174="","",'Statement of Marks'!F174)</f>
        <v/>
      </c>
      <c r="G172" s="166" t="str">
        <f>IF('Statement of Marks'!G174="","",'Statement of Marks'!G174)</f>
        <v/>
      </c>
      <c r="H172" s="167" t="str">
        <f>IF('Statement of Marks'!H174="","",'Statement of Marks'!H174)</f>
        <v/>
      </c>
      <c r="I172" s="167" t="str">
        <f>IF('Statement of Marks'!I174="","",'Statement of Marks'!I174)</f>
        <v/>
      </c>
      <c r="J172" s="168" t="str">
        <f>IF('Statement of Marks'!FD174="","",'Statement of Marks'!FD174)</f>
        <v xml:space="preserve"> </v>
      </c>
      <c r="K172" s="485" t="str">
        <f>IF('Statement of Marks'!FE174="","",'Statement of Marks'!FE174)</f>
        <v/>
      </c>
      <c r="L172" s="169" t="str">
        <f>IF('Statement of Marks'!FF174="","",'Statement of Marks'!FF174)</f>
        <v/>
      </c>
      <c r="M172" s="170" t="str">
        <f>IF('Statement of Marks'!FG174="","",'Statement of Marks'!FG174)</f>
        <v/>
      </c>
      <c r="N172" s="171" t="str">
        <f>IF('Statement of Marks'!FH174="","",'Statement of Marks'!FH174)</f>
        <v/>
      </c>
      <c r="O172" s="172" t="str">
        <f>IF('Statement of Marks'!FB174="","",'Statement of Marks'!FB174)</f>
        <v xml:space="preserve">      </v>
      </c>
      <c r="P172" s="173" t="str">
        <f>IF('Statement of Marks'!FI174="","",'Statement of Marks'!FI174)</f>
        <v/>
      </c>
      <c r="BJ172" s="174" t="str">
        <f>'Statement of Marks'!E174</f>
        <v/>
      </c>
      <c r="BK172" s="175" t="str">
        <f t="shared" si="24"/>
        <v/>
      </c>
      <c r="BL172" s="175" t="str">
        <f t="shared" si="25"/>
        <v/>
      </c>
      <c r="BM172" s="175" t="str">
        <f t="shared" si="26"/>
        <v/>
      </c>
      <c r="BN172" s="175" t="str">
        <f t="shared" si="27"/>
        <v/>
      </c>
      <c r="BO172" s="175" t="str">
        <f t="shared" si="28"/>
        <v/>
      </c>
      <c r="BP172" s="175" t="str">
        <f t="shared" si="29"/>
        <v/>
      </c>
      <c r="BQ172" s="175" t="str">
        <f t="shared" si="30"/>
        <v/>
      </c>
      <c r="BR172" s="175" t="str">
        <f t="shared" si="31"/>
        <v/>
      </c>
      <c r="BS172" s="175" t="str">
        <f t="shared" si="32"/>
        <v/>
      </c>
      <c r="BT172" s="175" t="str">
        <f t="shared" si="33"/>
        <v/>
      </c>
      <c r="BU172" s="175" t="str">
        <f t="shared" si="34"/>
        <v/>
      </c>
      <c r="BV172" s="175" t="str">
        <f t="shared" si="35"/>
        <v/>
      </c>
      <c r="BW172" s="176"/>
    </row>
    <row r="173" spans="1:75">
      <c r="A173" s="162">
        <f>'Statement of Marks'!A175</f>
        <v>170</v>
      </c>
      <c r="B173" s="163" t="str">
        <f>IF('Statement of Marks'!B175="","",'Statement of Marks'!B175)</f>
        <v/>
      </c>
      <c r="C173" s="164" t="str">
        <f>IF('Statement of Marks'!C175="","",'Statement of Marks'!C175)</f>
        <v/>
      </c>
      <c r="D173" s="165" t="str">
        <f>IF('Statement of Marks'!D175="","",'Statement of Marks'!D175)</f>
        <v/>
      </c>
      <c r="E173" s="166" t="str">
        <f>IF('Statement of Marks'!E175="","",'Statement of Marks'!E175)</f>
        <v/>
      </c>
      <c r="F173" s="166" t="str">
        <f>IF('Statement of Marks'!F175="","",'Statement of Marks'!F175)</f>
        <v/>
      </c>
      <c r="G173" s="166" t="str">
        <f>IF('Statement of Marks'!G175="","",'Statement of Marks'!G175)</f>
        <v/>
      </c>
      <c r="H173" s="167" t="str">
        <f>IF('Statement of Marks'!H175="","",'Statement of Marks'!H175)</f>
        <v/>
      </c>
      <c r="I173" s="167" t="str">
        <f>IF('Statement of Marks'!I175="","",'Statement of Marks'!I175)</f>
        <v/>
      </c>
      <c r="J173" s="168" t="str">
        <f>IF('Statement of Marks'!FD175="","",'Statement of Marks'!FD175)</f>
        <v xml:space="preserve"> </v>
      </c>
      <c r="K173" s="485" t="str">
        <f>IF('Statement of Marks'!FE175="","",'Statement of Marks'!FE175)</f>
        <v/>
      </c>
      <c r="L173" s="169" t="str">
        <f>IF('Statement of Marks'!FF175="","",'Statement of Marks'!FF175)</f>
        <v/>
      </c>
      <c r="M173" s="170" t="str">
        <f>IF('Statement of Marks'!FG175="","",'Statement of Marks'!FG175)</f>
        <v/>
      </c>
      <c r="N173" s="171" t="str">
        <f>IF('Statement of Marks'!FH175="","",'Statement of Marks'!FH175)</f>
        <v/>
      </c>
      <c r="O173" s="172" t="str">
        <f>IF('Statement of Marks'!FB175="","",'Statement of Marks'!FB175)</f>
        <v xml:space="preserve">      </v>
      </c>
      <c r="P173" s="173" t="str">
        <f>IF('Statement of Marks'!FI175="","",'Statement of Marks'!FI175)</f>
        <v/>
      </c>
      <c r="BJ173" s="174" t="str">
        <f>'Statement of Marks'!E175</f>
        <v/>
      </c>
      <c r="BK173" s="175" t="str">
        <f t="shared" si="24"/>
        <v/>
      </c>
      <c r="BL173" s="175" t="str">
        <f t="shared" si="25"/>
        <v/>
      </c>
      <c r="BM173" s="175" t="str">
        <f t="shared" si="26"/>
        <v/>
      </c>
      <c r="BN173" s="175" t="str">
        <f t="shared" si="27"/>
        <v/>
      </c>
      <c r="BO173" s="175" t="str">
        <f t="shared" si="28"/>
        <v/>
      </c>
      <c r="BP173" s="175" t="str">
        <f t="shared" si="29"/>
        <v/>
      </c>
      <c r="BQ173" s="175" t="str">
        <f t="shared" si="30"/>
        <v/>
      </c>
      <c r="BR173" s="175" t="str">
        <f t="shared" si="31"/>
        <v/>
      </c>
      <c r="BS173" s="175" t="str">
        <f t="shared" si="32"/>
        <v/>
      </c>
      <c r="BT173" s="175" t="str">
        <f t="shared" si="33"/>
        <v/>
      </c>
      <c r="BU173" s="175" t="str">
        <f t="shared" si="34"/>
        <v/>
      </c>
      <c r="BV173" s="175" t="str">
        <f t="shared" si="35"/>
        <v/>
      </c>
      <c r="BW173" s="176"/>
    </row>
    <row r="174" spans="1:75">
      <c r="A174" s="162">
        <f>'Statement of Marks'!A176</f>
        <v>171</v>
      </c>
      <c r="B174" s="163" t="str">
        <f>IF('Statement of Marks'!B176="","",'Statement of Marks'!B176)</f>
        <v/>
      </c>
      <c r="C174" s="164" t="str">
        <f>IF('Statement of Marks'!C176="","",'Statement of Marks'!C176)</f>
        <v/>
      </c>
      <c r="D174" s="165" t="str">
        <f>IF('Statement of Marks'!D176="","",'Statement of Marks'!D176)</f>
        <v/>
      </c>
      <c r="E174" s="166" t="str">
        <f>IF('Statement of Marks'!E176="","",'Statement of Marks'!E176)</f>
        <v/>
      </c>
      <c r="F174" s="166" t="str">
        <f>IF('Statement of Marks'!F176="","",'Statement of Marks'!F176)</f>
        <v/>
      </c>
      <c r="G174" s="166" t="str">
        <f>IF('Statement of Marks'!G176="","",'Statement of Marks'!G176)</f>
        <v/>
      </c>
      <c r="H174" s="167" t="str">
        <f>IF('Statement of Marks'!H176="","",'Statement of Marks'!H176)</f>
        <v/>
      </c>
      <c r="I174" s="167" t="str">
        <f>IF('Statement of Marks'!I176="","",'Statement of Marks'!I176)</f>
        <v/>
      </c>
      <c r="J174" s="168" t="str">
        <f>IF('Statement of Marks'!FD176="","",'Statement of Marks'!FD176)</f>
        <v xml:space="preserve"> </v>
      </c>
      <c r="K174" s="485" t="str">
        <f>IF('Statement of Marks'!FE176="","",'Statement of Marks'!FE176)</f>
        <v/>
      </c>
      <c r="L174" s="169" t="str">
        <f>IF('Statement of Marks'!FF176="","",'Statement of Marks'!FF176)</f>
        <v/>
      </c>
      <c r="M174" s="170" t="str">
        <f>IF('Statement of Marks'!FG176="","",'Statement of Marks'!FG176)</f>
        <v/>
      </c>
      <c r="N174" s="171" t="str">
        <f>IF('Statement of Marks'!FH176="","",'Statement of Marks'!FH176)</f>
        <v/>
      </c>
      <c r="O174" s="172" t="str">
        <f>IF('Statement of Marks'!FB176="","",'Statement of Marks'!FB176)</f>
        <v xml:space="preserve">      </v>
      </c>
      <c r="P174" s="173" t="str">
        <f>IF('Statement of Marks'!FI176="","",'Statement of Marks'!FI176)</f>
        <v/>
      </c>
      <c r="BJ174" s="174" t="str">
        <f>'Statement of Marks'!E176</f>
        <v/>
      </c>
      <c r="BK174" s="175" t="str">
        <f t="shared" si="24"/>
        <v/>
      </c>
      <c r="BL174" s="175" t="str">
        <f t="shared" si="25"/>
        <v/>
      </c>
      <c r="BM174" s="175" t="str">
        <f t="shared" si="26"/>
        <v/>
      </c>
      <c r="BN174" s="175" t="str">
        <f t="shared" si="27"/>
        <v/>
      </c>
      <c r="BO174" s="175" t="str">
        <f t="shared" si="28"/>
        <v/>
      </c>
      <c r="BP174" s="175" t="str">
        <f t="shared" si="29"/>
        <v/>
      </c>
      <c r="BQ174" s="175" t="str">
        <f t="shared" si="30"/>
        <v/>
      </c>
      <c r="BR174" s="175" t="str">
        <f t="shared" si="31"/>
        <v/>
      </c>
      <c r="BS174" s="175" t="str">
        <f t="shared" si="32"/>
        <v/>
      </c>
      <c r="BT174" s="175" t="str">
        <f t="shared" si="33"/>
        <v/>
      </c>
      <c r="BU174" s="175" t="str">
        <f t="shared" si="34"/>
        <v/>
      </c>
      <c r="BV174" s="175" t="str">
        <f t="shared" si="35"/>
        <v/>
      </c>
      <c r="BW174" s="176"/>
    </row>
    <row r="175" spans="1:75">
      <c r="A175" s="162">
        <f>'Statement of Marks'!A177</f>
        <v>172</v>
      </c>
      <c r="B175" s="163" t="str">
        <f>IF('Statement of Marks'!B177="","",'Statement of Marks'!B177)</f>
        <v/>
      </c>
      <c r="C175" s="164" t="str">
        <f>IF('Statement of Marks'!C177="","",'Statement of Marks'!C177)</f>
        <v/>
      </c>
      <c r="D175" s="165" t="str">
        <f>IF('Statement of Marks'!D177="","",'Statement of Marks'!D177)</f>
        <v/>
      </c>
      <c r="E175" s="166" t="str">
        <f>IF('Statement of Marks'!E177="","",'Statement of Marks'!E177)</f>
        <v/>
      </c>
      <c r="F175" s="166" t="str">
        <f>IF('Statement of Marks'!F177="","",'Statement of Marks'!F177)</f>
        <v/>
      </c>
      <c r="G175" s="166" t="str">
        <f>IF('Statement of Marks'!G177="","",'Statement of Marks'!G177)</f>
        <v/>
      </c>
      <c r="H175" s="167" t="str">
        <f>IF('Statement of Marks'!H177="","",'Statement of Marks'!H177)</f>
        <v/>
      </c>
      <c r="I175" s="167" t="str">
        <f>IF('Statement of Marks'!I177="","",'Statement of Marks'!I177)</f>
        <v/>
      </c>
      <c r="J175" s="168" t="str">
        <f>IF('Statement of Marks'!FD177="","",'Statement of Marks'!FD177)</f>
        <v xml:space="preserve"> </v>
      </c>
      <c r="K175" s="485" t="str">
        <f>IF('Statement of Marks'!FE177="","",'Statement of Marks'!FE177)</f>
        <v/>
      </c>
      <c r="L175" s="169" t="str">
        <f>IF('Statement of Marks'!FF177="","",'Statement of Marks'!FF177)</f>
        <v/>
      </c>
      <c r="M175" s="170" t="str">
        <f>IF('Statement of Marks'!FG177="","",'Statement of Marks'!FG177)</f>
        <v/>
      </c>
      <c r="N175" s="171" t="str">
        <f>IF('Statement of Marks'!FH177="","",'Statement of Marks'!FH177)</f>
        <v/>
      </c>
      <c r="O175" s="172" t="str">
        <f>IF('Statement of Marks'!FB177="","",'Statement of Marks'!FB177)</f>
        <v xml:space="preserve">      </v>
      </c>
      <c r="P175" s="173" t="str">
        <f>IF('Statement of Marks'!FI177="","",'Statement of Marks'!FI177)</f>
        <v/>
      </c>
      <c r="BJ175" s="174" t="str">
        <f>'Statement of Marks'!E177</f>
        <v/>
      </c>
      <c r="BK175" s="175" t="str">
        <f t="shared" si="24"/>
        <v/>
      </c>
      <c r="BL175" s="175" t="str">
        <f t="shared" si="25"/>
        <v/>
      </c>
      <c r="BM175" s="175" t="str">
        <f t="shared" si="26"/>
        <v/>
      </c>
      <c r="BN175" s="175" t="str">
        <f t="shared" si="27"/>
        <v/>
      </c>
      <c r="BO175" s="175" t="str">
        <f t="shared" si="28"/>
        <v/>
      </c>
      <c r="BP175" s="175" t="str">
        <f t="shared" si="29"/>
        <v/>
      </c>
      <c r="BQ175" s="175" t="str">
        <f t="shared" si="30"/>
        <v/>
      </c>
      <c r="BR175" s="175" t="str">
        <f t="shared" si="31"/>
        <v/>
      </c>
      <c r="BS175" s="175" t="str">
        <f t="shared" si="32"/>
        <v/>
      </c>
      <c r="BT175" s="175" t="str">
        <f t="shared" si="33"/>
        <v/>
      </c>
      <c r="BU175" s="175" t="str">
        <f t="shared" si="34"/>
        <v/>
      </c>
      <c r="BV175" s="175" t="str">
        <f t="shared" si="35"/>
        <v/>
      </c>
      <c r="BW175" s="176"/>
    </row>
    <row r="176" spans="1:75">
      <c r="A176" s="162">
        <f>'Statement of Marks'!A178</f>
        <v>173</v>
      </c>
      <c r="B176" s="163" t="str">
        <f>IF('Statement of Marks'!B178="","",'Statement of Marks'!B178)</f>
        <v/>
      </c>
      <c r="C176" s="164" t="str">
        <f>IF('Statement of Marks'!C178="","",'Statement of Marks'!C178)</f>
        <v/>
      </c>
      <c r="D176" s="165" t="str">
        <f>IF('Statement of Marks'!D178="","",'Statement of Marks'!D178)</f>
        <v/>
      </c>
      <c r="E176" s="166" t="str">
        <f>IF('Statement of Marks'!E178="","",'Statement of Marks'!E178)</f>
        <v/>
      </c>
      <c r="F176" s="166" t="str">
        <f>IF('Statement of Marks'!F178="","",'Statement of Marks'!F178)</f>
        <v/>
      </c>
      <c r="G176" s="166" t="str">
        <f>IF('Statement of Marks'!G178="","",'Statement of Marks'!G178)</f>
        <v/>
      </c>
      <c r="H176" s="167" t="str">
        <f>IF('Statement of Marks'!H178="","",'Statement of Marks'!H178)</f>
        <v/>
      </c>
      <c r="I176" s="167" t="str">
        <f>IF('Statement of Marks'!I178="","",'Statement of Marks'!I178)</f>
        <v/>
      </c>
      <c r="J176" s="168" t="str">
        <f>IF('Statement of Marks'!FD178="","",'Statement of Marks'!FD178)</f>
        <v xml:space="preserve"> </v>
      </c>
      <c r="K176" s="485" t="str">
        <f>IF('Statement of Marks'!FE178="","",'Statement of Marks'!FE178)</f>
        <v/>
      </c>
      <c r="L176" s="169" t="str">
        <f>IF('Statement of Marks'!FF178="","",'Statement of Marks'!FF178)</f>
        <v/>
      </c>
      <c r="M176" s="170" t="str">
        <f>IF('Statement of Marks'!FG178="","",'Statement of Marks'!FG178)</f>
        <v/>
      </c>
      <c r="N176" s="171" t="str">
        <f>IF('Statement of Marks'!FH178="","",'Statement of Marks'!FH178)</f>
        <v/>
      </c>
      <c r="O176" s="172" t="str">
        <f>IF('Statement of Marks'!FB178="","",'Statement of Marks'!FB178)</f>
        <v xml:space="preserve">      </v>
      </c>
      <c r="P176" s="173" t="str">
        <f>IF('Statement of Marks'!FI178="","",'Statement of Marks'!FI178)</f>
        <v/>
      </c>
      <c r="BJ176" s="174" t="str">
        <f>'Statement of Marks'!E178</f>
        <v/>
      </c>
      <c r="BK176" s="175" t="str">
        <f t="shared" si="24"/>
        <v/>
      </c>
      <c r="BL176" s="175" t="str">
        <f t="shared" si="25"/>
        <v/>
      </c>
      <c r="BM176" s="175" t="str">
        <f t="shared" si="26"/>
        <v/>
      </c>
      <c r="BN176" s="175" t="str">
        <f t="shared" si="27"/>
        <v/>
      </c>
      <c r="BO176" s="175" t="str">
        <f t="shared" si="28"/>
        <v/>
      </c>
      <c r="BP176" s="175" t="str">
        <f t="shared" si="29"/>
        <v/>
      </c>
      <c r="BQ176" s="175" t="str">
        <f t="shared" si="30"/>
        <v/>
      </c>
      <c r="BR176" s="175" t="str">
        <f t="shared" si="31"/>
        <v/>
      </c>
      <c r="BS176" s="175" t="str">
        <f t="shared" si="32"/>
        <v/>
      </c>
      <c r="BT176" s="175" t="str">
        <f t="shared" si="33"/>
        <v/>
      </c>
      <c r="BU176" s="175" t="str">
        <f t="shared" si="34"/>
        <v/>
      </c>
      <c r="BV176" s="175" t="str">
        <f t="shared" si="35"/>
        <v/>
      </c>
      <c r="BW176" s="176"/>
    </row>
    <row r="177" spans="1:75">
      <c r="A177" s="162">
        <f>'Statement of Marks'!A179</f>
        <v>174</v>
      </c>
      <c r="B177" s="163" t="str">
        <f>IF('Statement of Marks'!B179="","",'Statement of Marks'!B179)</f>
        <v/>
      </c>
      <c r="C177" s="164" t="str">
        <f>IF('Statement of Marks'!C179="","",'Statement of Marks'!C179)</f>
        <v/>
      </c>
      <c r="D177" s="165" t="str">
        <f>IF('Statement of Marks'!D179="","",'Statement of Marks'!D179)</f>
        <v/>
      </c>
      <c r="E177" s="166" t="str">
        <f>IF('Statement of Marks'!E179="","",'Statement of Marks'!E179)</f>
        <v/>
      </c>
      <c r="F177" s="166" t="str">
        <f>IF('Statement of Marks'!F179="","",'Statement of Marks'!F179)</f>
        <v/>
      </c>
      <c r="G177" s="166" t="str">
        <f>IF('Statement of Marks'!G179="","",'Statement of Marks'!G179)</f>
        <v/>
      </c>
      <c r="H177" s="167" t="str">
        <f>IF('Statement of Marks'!H179="","",'Statement of Marks'!H179)</f>
        <v/>
      </c>
      <c r="I177" s="167" t="str">
        <f>IF('Statement of Marks'!I179="","",'Statement of Marks'!I179)</f>
        <v/>
      </c>
      <c r="J177" s="168" t="str">
        <f>IF('Statement of Marks'!FD179="","",'Statement of Marks'!FD179)</f>
        <v xml:space="preserve"> </v>
      </c>
      <c r="K177" s="485" t="str">
        <f>IF('Statement of Marks'!FE179="","",'Statement of Marks'!FE179)</f>
        <v/>
      </c>
      <c r="L177" s="169" t="str">
        <f>IF('Statement of Marks'!FF179="","",'Statement of Marks'!FF179)</f>
        <v/>
      </c>
      <c r="M177" s="170" t="str">
        <f>IF('Statement of Marks'!FG179="","",'Statement of Marks'!FG179)</f>
        <v/>
      </c>
      <c r="N177" s="171" t="str">
        <f>IF('Statement of Marks'!FH179="","",'Statement of Marks'!FH179)</f>
        <v/>
      </c>
      <c r="O177" s="172" t="str">
        <f>IF('Statement of Marks'!FB179="","",'Statement of Marks'!FB179)</f>
        <v xml:space="preserve">      </v>
      </c>
      <c r="P177" s="173" t="str">
        <f>IF('Statement of Marks'!FI179="","",'Statement of Marks'!FI179)</f>
        <v/>
      </c>
      <c r="BJ177" s="174" t="str">
        <f>'Statement of Marks'!E179</f>
        <v/>
      </c>
      <c r="BK177" s="175" t="str">
        <f t="shared" si="24"/>
        <v/>
      </c>
      <c r="BL177" s="175" t="str">
        <f t="shared" si="25"/>
        <v/>
      </c>
      <c r="BM177" s="175" t="str">
        <f t="shared" si="26"/>
        <v/>
      </c>
      <c r="BN177" s="175" t="str">
        <f t="shared" si="27"/>
        <v/>
      </c>
      <c r="BO177" s="175" t="str">
        <f t="shared" si="28"/>
        <v/>
      </c>
      <c r="BP177" s="175" t="str">
        <f t="shared" si="29"/>
        <v/>
      </c>
      <c r="BQ177" s="175" t="str">
        <f t="shared" si="30"/>
        <v/>
      </c>
      <c r="BR177" s="175" t="str">
        <f t="shared" si="31"/>
        <v/>
      </c>
      <c r="BS177" s="175" t="str">
        <f t="shared" si="32"/>
        <v/>
      </c>
      <c r="BT177" s="175" t="str">
        <f t="shared" si="33"/>
        <v/>
      </c>
      <c r="BU177" s="175" t="str">
        <f t="shared" si="34"/>
        <v/>
      </c>
      <c r="BV177" s="175" t="str">
        <f t="shared" si="35"/>
        <v/>
      </c>
      <c r="BW177" s="176"/>
    </row>
    <row r="178" spans="1:75">
      <c r="A178" s="162">
        <f>'Statement of Marks'!A180</f>
        <v>175</v>
      </c>
      <c r="B178" s="163" t="str">
        <f>IF('Statement of Marks'!B180="","",'Statement of Marks'!B180)</f>
        <v/>
      </c>
      <c r="C178" s="164" t="str">
        <f>IF('Statement of Marks'!C180="","",'Statement of Marks'!C180)</f>
        <v/>
      </c>
      <c r="D178" s="165" t="str">
        <f>IF('Statement of Marks'!D180="","",'Statement of Marks'!D180)</f>
        <v/>
      </c>
      <c r="E178" s="166" t="str">
        <f>IF('Statement of Marks'!E180="","",'Statement of Marks'!E180)</f>
        <v/>
      </c>
      <c r="F178" s="166" t="str">
        <f>IF('Statement of Marks'!F180="","",'Statement of Marks'!F180)</f>
        <v/>
      </c>
      <c r="G178" s="166" t="str">
        <f>IF('Statement of Marks'!G180="","",'Statement of Marks'!G180)</f>
        <v/>
      </c>
      <c r="H178" s="167" t="str">
        <f>IF('Statement of Marks'!H180="","",'Statement of Marks'!H180)</f>
        <v/>
      </c>
      <c r="I178" s="167" t="str">
        <f>IF('Statement of Marks'!I180="","",'Statement of Marks'!I180)</f>
        <v/>
      </c>
      <c r="J178" s="168" t="str">
        <f>IF('Statement of Marks'!FD180="","",'Statement of Marks'!FD180)</f>
        <v xml:space="preserve"> </v>
      </c>
      <c r="K178" s="485" t="str">
        <f>IF('Statement of Marks'!FE180="","",'Statement of Marks'!FE180)</f>
        <v/>
      </c>
      <c r="L178" s="169" t="str">
        <f>IF('Statement of Marks'!FF180="","",'Statement of Marks'!FF180)</f>
        <v/>
      </c>
      <c r="M178" s="170" t="str">
        <f>IF('Statement of Marks'!FG180="","",'Statement of Marks'!FG180)</f>
        <v/>
      </c>
      <c r="N178" s="171" t="str">
        <f>IF('Statement of Marks'!FH180="","",'Statement of Marks'!FH180)</f>
        <v/>
      </c>
      <c r="O178" s="172" t="str">
        <f>IF('Statement of Marks'!FB180="","",'Statement of Marks'!FB180)</f>
        <v xml:space="preserve">      </v>
      </c>
      <c r="P178" s="173" t="str">
        <f>IF('Statement of Marks'!FI180="","",'Statement of Marks'!FI180)</f>
        <v/>
      </c>
      <c r="BJ178" s="174" t="str">
        <f>'Statement of Marks'!E180</f>
        <v/>
      </c>
      <c r="BK178" s="175" t="str">
        <f t="shared" si="24"/>
        <v/>
      </c>
      <c r="BL178" s="175" t="str">
        <f t="shared" si="25"/>
        <v/>
      </c>
      <c r="BM178" s="175" t="str">
        <f t="shared" si="26"/>
        <v/>
      </c>
      <c r="BN178" s="175" t="str">
        <f t="shared" si="27"/>
        <v/>
      </c>
      <c r="BO178" s="175" t="str">
        <f t="shared" si="28"/>
        <v/>
      </c>
      <c r="BP178" s="175" t="str">
        <f t="shared" si="29"/>
        <v/>
      </c>
      <c r="BQ178" s="175" t="str">
        <f t="shared" si="30"/>
        <v/>
      </c>
      <c r="BR178" s="175" t="str">
        <f t="shared" si="31"/>
        <v/>
      </c>
      <c r="BS178" s="175" t="str">
        <f t="shared" si="32"/>
        <v/>
      </c>
      <c r="BT178" s="175" t="str">
        <f t="shared" si="33"/>
        <v/>
      </c>
      <c r="BU178" s="175" t="str">
        <f t="shared" si="34"/>
        <v/>
      </c>
      <c r="BV178" s="175" t="str">
        <f t="shared" si="35"/>
        <v/>
      </c>
      <c r="BW178" s="176"/>
    </row>
    <row r="179" spans="1:75">
      <c r="A179" s="162">
        <f>'Statement of Marks'!A181</f>
        <v>176</v>
      </c>
      <c r="B179" s="163" t="str">
        <f>IF('Statement of Marks'!B181="","",'Statement of Marks'!B181)</f>
        <v/>
      </c>
      <c r="C179" s="164" t="str">
        <f>IF('Statement of Marks'!C181="","",'Statement of Marks'!C181)</f>
        <v/>
      </c>
      <c r="D179" s="165" t="str">
        <f>IF('Statement of Marks'!D181="","",'Statement of Marks'!D181)</f>
        <v/>
      </c>
      <c r="E179" s="166" t="str">
        <f>IF('Statement of Marks'!E181="","",'Statement of Marks'!E181)</f>
        <v/>
      </c>
      <c r="F179" s="166" t="str">
        <f>IF('Statement of Marks'!F181="","",'Statement of Marks'!F181)</f>
        <v/>
      </c>
      <c r="G179" s="166" t="str">
        <f>IF('Statement of Marks'!G181="","",'Statement of Marks'!G181)</f>
        <v/>
      </c>
      <c r="H179" s="167" t="str">
        <f>IF('Statement of Marks'!H181="","",'Statement of Marks'!H181)</f>
        <v/>
      </c>
      <c r="I179" s="167" t="str">
        <f>IF('Statement of Marks'!I181="","",'Statement of Marks'!I181)</f>
        <v/>
      </c>
      <c r="J179" s="168" t="str">
        <f>IF('Statement of Marks'!FD181="","",'Statement of Marks'!FD181)</f>
        <v xml:space="preserve"> </v>
      </c>
      <c r="K179" s="485" t="str">
        <f>IF('Statement of Marks'!FE181="","",'Statement of Marks'!FE181)</f>
        <v/>
      </c>
      <c r="L179" s="169" t="str">
        <f>IF('Statement of Marks'!FF181="","",'Statement of Marks'!FF181)</f>
        <v/>
      </c>
      <c r="M179" s="170" t="str">
        <f>IF('Statement of Marks'!FG181="","",'Statement of Marks'!FG181)</f>
        <v/>
      </c>
      <c r="N179" s="171" t="str">
        <f>IF('Statement of Marks'!FH181="","",'Statement of Marks'!FH181)</f>
        <v/>
      </c>
      <c r="O179" s="172" t="str">
        <f>IF('Statement of Marks'!FB181="","",'Statement of Marks'!FB181)</f>
        <v xml:space="preserve">      </v>
      </c>
      <c r="P179" s="173" t="str">
        <f>IF('Statement of Marks'!FI181="","",'Statement of Marks'!FI181)</f>
        <v/>
      </c>
      <c r="BJ179" s="174" t="str">
        <f>'Statement of Marks'!E181</f>
        <v/>
      </c>
      <c r="BK179" s="175" t="str">
        <f t="shared" si="24"/>
        <v/>
      </c>
      <c r="BL179" s="175" t="str">
        <f t="shared" si="25"/>
        <v/>
      </c>
      <c r="BM179" s="175" t="str">
        <f t="shared" si="26"/>
        <v/>
      </c>
      <c r="BN179" s="175" t="str">
        <f t="shared" si="27"/>
        <v/>
      </c>
      <c r="BO179" s="175" t="str">
        <f t="shared" si="28"/>
        <v/>
      </c>
      <c r="BP179" s="175" t="str">
        <f t="shared" si="29"/>
        <v/>
      </c>
      <c r="BQ179" s="175" t="str">
        <f t="shared" si="30"/>
        <v/>
      </c>
      <c r="BR179" s="175" t="str">
        <f t="shared" si="31"/>
        <v/>
      </c>
      <c r="BS179" s="175" t="str">
        <f t="shared" si="32"/>
        <v/>
      </c>
      <c r="BT179" s="175" t="str">
        <f t="shared" si="33"/>
        <v/>
      </c>
      <c r="BU179" s="175" t="str">
        <f t="shared" si="34"/>
        <v/>
      </c>
      <c r="BV179" s="175" t="str">
        <f t="shared" si="35"/>
        <v/>
      </c>
      <c r="BW179" s="176"/>
    </row>
    <row r="180" spans="1:75">
      <c r="A180" s="162">
        <f>'Statement of Marks'!A182</f>
        <v>177</v>
      </c>
      <c r="B180" s="163" t="str">
        <f>IF('Statement of Marks'!B182="","",'Statement of Marks'!B182)</f>
        <v/>
      </c>
      <c r="C180" s="164" t="str">
        <f>IF('Statement of Marks'!C182="","",'Statement of Marks'!C182)</f>
        <v/>
      </c>
      <c r="D180" s="165" t="str">
        <f>IF('Statement of Marks'!D182="","",'Statement of Marks'!D182)</f>
        <v/>
      </c>
      <c r="E180" s="166" t="str">
        <f>IF('Statement of Marks'!E182="","",'Statement of Marks'!E182)</f>
        <v/>
      </c>
      <c r="F180" s="166" t="str">
        <f>IF('Statement of Marks'!F182="","",'Statement of Marks'!F182)</f>
        <v/>
      </c>
      <c r="G180" s="166" t="str">
        <f>IF('Statement of Marks'!G182="","",'Statement of Marks'!G182)</f>
        <v/>
      </c>
      <c r="H180" s="167" t="str">
        <f>IF('Statement of Marks'!H182="","",'Statement of Marks'!H182)</f>
        <v/>
      </c>
      <c r="I180" s="167" t="str">
        <f>IF('Statement of Marks'!I182="","",'Statement of Marks'!I182)</f>
        <v/>
      </c>
      <c r="J180" s="168" t="str">
        <f>IF('Statement of Marks'!FD182="","",'Statement of Marks'!FD182)</f>
        <v xml:space="preserve"> </v>
      </c>
      <c r="K180" s="485" t="str">
        <f>IF('Statement of Marks'!FE182="","",'Statement of Marks'!FE182)</f>
        <v/>
      </c>
      <c r="L180" s="169" t="str">
        <f>IF('Statement of Marks'!FF182="","",'Statement of Marks'!FF182)</f>
        <v/>
      </c>
      <c r="M180" s="170" t="str">
        <f>IF('Statement of Marks'!FG182="","",'Statement of Marks'!FG182)</f>
        <v/>
      </c>
      <c r="N180" s="171" t="str">
        <f>IF('Statement of Marks'!FH182="","",'Statement of Marks'!FH182)</f>
        <v/>
      </c>
      <c r="O180" s="172" t="str">
        <f>IF('Statement of Marks'!FB182="","",'Statement of Marks'!FB182)</f>
        <v xml:space="preserve">      </v>
      </c>
      <c r="P180" s="173" t="str">
        <f>IF('Statement of Marks'!FI182="","",'Statement of Marks'!FI182)</f>
        <v/>
      </c>
      <c r="BJ180" s="174" t="str">
        <f>'Statement of Marks'!E182</f>
        <v/>
      </c>
      <c r="BK180" s="175" t="str">
        <f t="shared" si="24"/>
        <v/>
      </c>
      <c r="BL180" s="175" t="str">
        <f t="shared" si="25"/>
        <v/>
      </c>
      <c r="BM180" s="175" t="str">
        <f t="shared" si="26"/>
        <v/>
      </c>
      <c r="BN180" s="175" t="str">
        <f t="shared" si="27"/>
        <v/>
      </c>
      <c r="BO180" s="175" t="str">
        <f t="shared" si="28"/>
        <v/>
      </c>
      <c r="BP180" s="175" t="str">
        <f t="shared" si="29"/>
        <v/>
      </c>
      <c r="BQ180" s="175" t="str">
        <f t="shared" si="30"/>
        <v/>
      </c>
      <c r="BR180" s="175" t="str">
        <f t="shared" si="31"/>
        <v/>
      </c>
      <c r="BS180" s="175" t="str">
        <f t="shared" si="32"/>
        <v/>
      </c>
      <c r="BT180" s="175" t="str">
        <f t="shared" si="33"/>
        <v/>
      </c>
      <c r="BU180" s="175" t="str">
        <f t="shared" si="34"/>
        <v/>
      </c>
      <c r="BV180" s="175" t="str">
        <f t="shared" si="35"/>
        <v/>
      </c>
      <c r="BW180" s="176"/>
    </row>
    <row r="181" spans="1:75">
      <c r="A181" s="162">
        <f>'Statement of Marks'!A183</f>
        <v>178</v>
      </c>
      <c r="B181" s="163" t="str">
        <f>IF('Statement of Marks'!B183="","",'Statement of Marks'!B183)</f>
        <v/>
      </c>
      <c r="C181" s="164" t="str">
        <f>IF('Statement of Marks'!C183="","",'Statement of Marks'!C183)</f>
        <v/>
      </c>
      <c r="D181" s="165" t="str">
        <f>IF('Statement of Marks'!D183="","",'Statement of Marks'!D183)</f>
        <v/>
      </c>
      <c r="E181" s="166" t="str">
        <f>IF('Statement of Marks'!E183="","",'Statement of Marks'!E183)</f>
        <v/>
      </c>
      <c r="F181" s="166" t="str">
        <f>IF('Statement of Marks'!F183="","",'Statement of Marks'!F183)</f>
        <v/>
      </c>
      <c r="G181" s="166" t="str">
        <f>IF('Statement of Marks'!G183="","",'Statement of Marks'!G183)</f>
        <v/>
      </c>
      <c r="H181" s="167" t="str">
        <f>IF('Statement of Marks'!H183="","",'Statement of Marks'!H183)</f>
        <v/>
      </c>
      <c r="I181" s="167" t="str">
        <f>IF('Statement of Marks'!I183="","",'Statement of Marks'!I183)</f>
        <v/>
      </c>
      <c r="J181" s="168" t="str">
        <f>IF('Statement of Marks'!FD183="","",'Statement of Marks'!FD183)</f>
        <v xml:space="preserve"> </v>
      </c>
      <c r="K181" s="485" t="str">
        <f>IF('Statement of Marks'!FE183="","",'Statement of Marks'!FE183)</f>
        <v/>
      </c>
      <c r="L181" s="169" t="str">
        <f>IF('Statement of Marks'!FF183="","",'Statement of Marks'!FF183)</f>
        <v/>
      </c>
      <c r="M181" s="170" t="str">
        <f>IF('Statement of Marks'!FG183="","",'Statement of Marks'!FG183)</f>
        <v/>
      </c>
      <c r="N181" s="171" t="str">
        <f>IF('Statement of Marks'!FH183="","",'Statement of Marks'!FH183)</f>
        <v/>
      </c>
      <c r="O181" s="172" t="str">
        <f>IF('Statement of Marks'!FB183="","",'Statement of Marks'!FB183)</f>
        <v xml:space="preserve">      </v>
      </c>
      <c r="P181" s="173" t="str">
        <f>IF('Statement of Marks'!FI183="","",'Statement of Marks'!FI183)</f>
        <v/>
      </c>
      <c r="BJ181" s="174" t="str">
        <f>'Statement of Marks'!E183</f>
        <v/>
      </c>
      <c r="BK181" s="175" t="str">
        <f t="shared" si="24"/>
        <v/>
      </c>
      <c r="BL181" s="175" t="str">
        <f t="shared" si="25"/>
        <v/>
      </c>
      <c r="BM181" s="175" t="str">
        <f t="shared" si="26"/>
        <v/>
      </c>
      <c r="BN181" s="175" t="str">
        <f t="shared" si="27"/>
        <v/>
      </c>
      <c r="BO181" s="175" t="str">
        <f t="shared" si="28"/>
        <v/>
      </c>
      <c r="BP181" s="175" t="str">
        <f t="shared" si="29"/>
        <v/>
      </c>
      <c r="BQ181" s="175" t="str">
        <f t="shared" si="30"/>
        <v/>
      </c>
      <c r="BR181" s="175" t="str">
        <f t="shared" si="31"/>
        <v/>
      </c>
      <c r="BS181" s="175" t="str">
        <f t="shared" si="32"/>
        <v/>
      </c>
      <c r="BT181" s="175" t="str">
        <f t="shared" si="33"/>
        <v/>
      </c>
      <c r="BU181" s="175" t="str">
        <f t="shared" si="34"/>
        <v/>
      </c>
      <c r="BV181" s="175" t="str">
        <f t="shared" si="35"/>
        <v/>
      </c>
      <c r="BW181" s="176"/>
    </row>
    <row r="182" spans="1:75">
      <c r="A182" s="162">
        <f>'Statement of Marks'!A184</f>
        <v>179</v>
      </c>
      <c r="B182" s="163" t="str">
        <f>IF('Statement of Marks'!B184="","",'Statement of Marks'!B184)</f>
        <v/>
      </c>
      <c r="C182" s="164" t="str">
        <f>IF('Statement of Marks'!C184="","",'Statement of Marks'!C184)</f>
        <v/>
      </c>
      <c r="D182" s="165" t="str">
        <f>IF('Statement of Marks'!D184="","",'Statement of Marks'!D184)</f>
        <v/>
      </c>
      <c r="E182" s="166" t="str">
        <f>IF('Statement of Marks'!E184="","",'Statement of Marks'!E184)</f>
        <v/>
      </c>
      <c r="F182" s="166" t="str">
        <f>IF('Statement of Marks'!F184="","",'Statement of Marks'!F184)</f>
        <v/>
      </c>
      <c r="G182" s="166" t="str">
        <f>IF('Statement of Marks'!G184="","",'Statement of Marks'!G184)</f>
        <v/>
      </c>
      <c r="H182" s="167" t="str">
        <f>IF('Statement of Marks'!H184="","",'Statement of Marks'!H184)</f>
        <v/>
      </c>
      <c r="I182" s="167" t="str">
        <f>IF('Statement of Marks'!I184="","",'Statement of Marks'!I184)</f>
        <v/>
      </c>
      <c r="J182" s="168" t="str">
        <f>IF('Statement of Marks'!FD184="","",'Statement of Marks'!FD184)</f>
        <v xml:space="preserve"> </v>
      </c>
      <c r="K182" s="485" t="str">
        <f>IF('Statement of Marks'!FE184="","",'Statement of Marks'!FE184)</f>
        <v/>
      </c>
      <c r="L182" s="169" t="str">
        <f>IF('Statement of Marks'!FF184="","",'Statement of Marks'!FF184)</f>
        <v/>
      </c>
      <c r="M182" s="170" t="str">
        <f>IF('Statement of Marks'!FG184="","",'Statement of Marks'!FG184)</f>
        <v/>
      </c>
      <c r="N182" s="171" t="str">
        <f>IF('Statement of Marks'!FH184="","",'Statement of Marks'!FH184)</f>
        <v/>
      </c>
      <c r="O182" s="172" t="str">
        <f>IF('Statement of Marks'!FB184="","",'Statement of Marks'!FB184)</f>
        <v xml:space="preserve">      </v>
      </c>
      <c r="P182" s="173" t="str">
        <f>IF('Statement of Marks'!FI184="","",'Statement of Marks'!FI184)</f>
        <v/>
      </c>
      <c r="BJ182" s="174" t="str">
        <f>'Statement of Marks'!E184</f>
        <v/>
      </c>
      <c r="BK182" s="175" t="str">
        <f t="shared" si="24"/>
        <v/>
      </c>
      <c r="BL182" s="175" t="str">
        <f t="shared" si="25"/>
        <v/>
      </c>
      <c r="BM182" s="175" t="str">
        <f t="shared" si="26"/>
        <v/>
      </c>
      <c r="BN182" s="175" t="str">
        <f t="shared" si="27"/>
        <v/>
      </c>
      <c r="BO182" s="175" t="str">
        <f t="shared" si="28"/>
        <v/>
      </c>
      <c r="BP182" s="175" t="str">
        <f t="shared" si="29"/>
        <v/>
      </c>
      <c r="BQ182" s="175" t="str">
        <f t="shared" si="30"/>
        <v/>
      </c>
      <c r="BR182" s="175" t="str">
        <f t="shared" si="31"/>
        <v/>
      </c>
      <c r="BS182" s="175" t="str">
        <f t="shared" si="32"/>
        <v/>
      </c>
      <c r="BT182" s="175" t="str">
        <f t="shared" si="33"/>
        <v/>
      </c>
      <c r="BU182" s="175" t="str">
        <f t="shared" si="34"/>
        <v/>
      </c>
      <c r="BV182" s="175" t="str">
        <f t="shared" si="35"/>
        <v/>
      </c>
      <c r="BW182" s="176"/>
    </row>
    <row r="183" spans="1:75">
      <c r="A183" s="162">
        <f>'Statement of Marks'!A185</f>
        <v>180</v>
      </c>
      <c r="B183" s="163" t="str">
        <f>IF('Statement of Marks'!B185="","",'Statement of Marks'!B185)</f>
        <v/>
      </c>
      <c r="C183" s="164" t="str">
        <f>IF('Statement of Marks'!C185="","",'Statement of Marks'!C185)</f>
        <v/>
      </c>
      <c r="D183" s="165" t="str">
        <f>IF('Statement of Marks'!D185="","",'Statement of Marks'!D185)</f>
        <v/>
      </c>
      <c r="E183" s="166" t="str">
        <f>IF('Statement of Marks'!E185="","",'Statement of Marks'!E185)</f>
        <v/>
      </c>
      <c r="F183" s="166" t="str">
        <f>IF('Statement of Marks'!F185="","",'Statement of Marks'!F185)</f>
        <v/>
      </c>
      <c r="G183" s="166" t="str">
        <f>IF('Statement of Marks'!G185="","",'Statement of Marks'!G185)</f>
        <v/>
      </c>
      <c r="H183" s="167" t="str">
        <f>IF('Statement of Marks'!H185="","",'Statement of Marks'!H185)</f>
        <v/>
      </c>
      <c r="I183" s="167" t="str">
        <f>IF('Statement of Marks'!I185="","",'Statement of Marks'!I185)</f>
        <v/>
      </c>
      <c r="J183" s="168" t="str">
        <f>IF('Statement of Marks'!FD185="","",'Statement of Marks'!FD185)</f>
        <v xml:space="preserve"> </v>
      </c>
      <c r="K183" s="485" t="str">
        <f>IF('Statement of Marks'!FE185="","",'Statement of Marks'!FE185)</f>
        <v/>
      </c>
      <c r="L183" s="169" t="str">
        <f>IF('Statement of Marks'!FF185="","",'Statement of Marks'!FF185)</f>
        <v/>
      </c>
      <c r="M183" s="170" t="str">
        <f>IF('Statement of Marks'!FG185="","",'Statement of Marks'!FG185)</f>
        <v/>
      </c>
      <c r="N183" s="171" t="str">
        <f>IF('Statement of Marks'!FH185="","",'Statement of Marks'!FH185)</f>
        <v/>
      </c>
      <c r="O183" s="172" t="str">
        <f>IF('Statement of Marks'!FB185="","",'Statement of Marks'!FB185)</f>
        <v xml:space="preserve">      </v>
      </c>
      <c r="P183" s="173" t="str">
        <f>IF('Statement of Marks'!FI185="","",'Statement of Marks'!FI185)</f>
        <v/>
      </c>
      <c r="BJ183" s="174" t="str">
        <f>'Statement of Marks'!E185</f>
        <v/>
      </c>
      <c r="BK183" s="175" t="str">
        <f t="shared" si="24"/>
        <v/>
      </c>
      <c r="BL183" s="175" t="str">
        <f t="shared" si="25"/>
        <v/>
      </c>
      <c r="BM183" s="175" t="str">
        <f t="shared" si="26"/>
        <v/>
      </c>
      <c r="BN183" s="175" t="str">
        <f t="shared" si="27"/>
        <v/>
      </c>
      <c r="BO183" s="175" t="str">
        <f t="shared" si="28"/>
        <v/>
      </c>
      <c r="BP183" s="175" t="str">
        <f t="shared" si="29"/>
        <v/>
      </c>
      <c r="BQ183" s="175" t="str">
        <f t="shared" si="30"/>
        <v/>
      </c>
      <c r="BR183" s="175" t="str">
        <f t="shared" si="31"/>
        <v/>
      </c>
      <c r="BS183" s="175" t="str">
        <f t="shared" si="32"/>
        <v/>
      </c>
      <c r="BT183" s="175" t="str">
        <f t="shared" si="33"/>
        <v/>
      </c>
      <c r="BU183" s="175" t="str">
        <f t="shared" si="34"/>
        <v/>
      </c>
      <c r="BV183" s="175" t="str">
        <f t="shared" si="35"/>
        <v/>
      </c>
      <c r="BW183" s="176"/>
    </row>
    <row r="184" spans="1:75">
      <c r="A184" s="162">
        <f>'Statement of Marks'!A186</f>
        <v>181</v>
      </c>
      <c r="B184" s="163" t="str">
        <f>IF('Statement of Marks'!B186="","",'Statement of Marks'!B186)</f>
        <v/>
      </c>
      <c r="C184" s="164" t="str">
        <f>IF('Statement of Marks'!C186="","",'Statement of Marks'!C186)</f>
        <v/>
      </c>
      <c r="D184" s="165" t="str">
        <f>IF('Statement of Marks'!D186="","",'Statement of Marks'!D186)</f>
        <v/>
      </c>
      <c r="E184" s="166" t="str">
        <f>IF('Statement of Marks'!E186="","",'Statement of Marks'!E186)</f>
        <v/>
      </c>
      <c r="F184" s="166" t="str">
        <f>IF('Statement of Marks'!F186="","",'Statement of Marks'!F186)</f>
        <v/>
      </c>
      <c r="G184" s="166" t="str">
        <f>IF('Statement of Marks'!G186="","",'Statement of Marks'!G186)</f>
        <v/>
      </c>
      <c r="H184" s="167" t="str">
        <f>IF('Statement of Marks'!H186="","",'Statement of Marks'!H186)</f>
        <v/>
      </c>
      <c r="I184" s="167" t="str">
        <f>IF('Statement of Marks'!I186="","",'Statement of Marks'!I186)</f>
        <v/>
      </c>
      <c r="J184" s="168" t="str">
        <f>IF('Statement of Marks'!FD186="","",'Statement of Marks'!FD186)</f>
        <v xml:space="preserve"> </v>
      </c>
      <c r="K184" s="485" t="str">
        <f>IF('Statement of Marks'!FE186="","",'Statement of Marks'!FE186)</f>
        <v/>
      </c>
      <c r="L184" s="169" t="str">
        <f>IF('Statement of Marks'!FF186="","",'Statement of Marks'!FF186)</f>
        <v/>
      </c>
      <c r="M184" s="170" t="str">
        <f>IF('Statement of Marks'!FG186="","",'Statement of Marks'!FG186)</f>
        <v/>
      </c>
      <c r="N184" s="171" t="str">
        <f>IF('Statement of Marks'!FH186="","",'Statement of Marks'!FH186)</f>
        <v/>
      </c>
      <c r="O184" s="172" t="str">
        <f>IF('Statement of Marks'!FB186="","",'Statement of Marks'!FB186)</f>
        <v xml:space="preserve">      </v>
      </c>
      <c r="P184" s="173" t="str">
        <f>IF('Statement of Marks'!FI186="","",'Statement of Marks'!FI186)</f>
        <v/>
      </c>
      <c r="BJ184" s="174" t="str">
        <f>'Statement of Marks'!E186</f>
        <v/>
      </c>
      <c r="BK184" s="175" t="str">
        <f t="shared" si="24"/>
        <v/>
      </c>
      <c r="BL184" s="175" t="str">
        <f t="shared" si="25"/>
        <v/>
      </c>
      <c r="BM184" s="175" t="str">
        <f t="shared" si="26"/>
        <v/>
      </c>
      <c r="BN184" s="175" t="str">
        <f t="shared" si="27"/>
        <v/>
      </c>
      <c r="BO184" s="175" t="str">
        <f t="shared" si="28"/>
        <v/>
      </c>
      <c r="BP184" s="175" t="str">
        <f t="shared" si="29"/>
        <v/>
      </c>
      <c r="BQ184" s="175" t="str">
        <f t="shared" si="30"/>
        <v/>
      </c>
      <c r="BR184" s="175" t="str">
        <f t="shared" si="31"/>
        <v/>
      </c>
      <c r="BS184" s="175" t="str">
        <f t="shared" si="32"/>
        <v/>
      </c>
      <c r="BT184" s="175" t="str">
        <f t="shared" si="33"/>
        <v/>
      </c>
      <c r="BU184" s="175" t="str">
        <f t="shared" si="34"/>
        <v/>
      </c>
      <c r="BV184" s="175" t="str">
        <f t="shared" si="35"/>
        <v/>
      </c>
      <c r="BW184" s="176"/>
    </row>
    <row r="185" spans="1:75">
      <c r="A185" s="162">
        <f>'Statement of Marks'!A187</f>
        <v>182</v>
      </c>
      <c r="B185" s="163" t="str">
        <f>IF('Statement of Marks'!B187="","",'Statement of Marks'!B187)</f>
        <v/>
      </c>
      <c r="C185" s="164" t="str">
        <f>IF('Statement of Marks'!C187="","",'Statement of Marks'!C187)</f>
        <v/>
      </c>
      <c r="D185" s="165" t="str">
        <f>IF('Statement of Marks'!D187="","",'Statement of Marks'!D187)</f>
        <v/>
      </c>
      <c r="E185" s="166" t="str">
        <f>IF('Statement of Marks'!E187="","",'Statement of Marks'!E187)</f>
        <v/>
      </c>
      <c r="F185" s="166" t="str">
        <f>IF('Statement of Marks'!F187="","",'Statement of Marks'!F187)</f>
        <v/>
      </c>
      <c r="G185" s="166" t="str">
        <f>IF('Statement of Marks'!G187="","",'Statement of Marks'!G187)</f>
        <v/>
      </c>
      <c r="H185" s="167" t="str">
        <f>IF('Statement of Marks'!H187="","",'Statement of Marks'!H187)</f>
        <v/>
      </c>
      <c r="I185" s="167" t="str">
        <f>IF('Statement of Marks'!I187="","",'Statement of Marks'!I187)</f>
        <v/>
      </c>
      <c r="J185" s="168" t="str">
        <f>IF('Statement of Marks'!FD187="","",'Statement of Marks'!FD187)</f>
        <v xml:space="preserve"> </v>
      </c>
      <c r="K185" s="485" t="str">
        <f>IF('Statement of Marks'!FE187="","",'Statement of Marks'!FE187)</f>
        <v/>
      </c>
      <c r="L185" s="169" t="str">
        <f>IF('Statement of Marks'!FF187="","",'Statement of Marks'!FF187)</f>
        <v/>
      </c>
      <c r="M185" s="170" t="str">
        <f>IF('Statement of Marks'!FG187="","",'Statement of Marks'!FG187)</f>
        <v/>
      </c>
      <c r="N185" s="171" t="str">
        <f>IF('Statement of Marks'!FH187="","",'Statement of Marks'!FH187)</f>
        <v/>
      </c>
      <c r="O185" s="172" t="str">
        <f>IF('Statement of Marks'!FB187="","",'Statement of Marks'!FB187)</f>
        <v xml:space="preserve">      </v>
      </c>
      <c r="P185" s="173" t="str">
        <f>IF('Statement of Marks'!FI187="","",'Statement of Marks'!FI187)</f>
        <v/>
      </c>
      <c r="BJ185" s="174" t="str">
        <f>'Statement of Marks'!E187</f>
        <v/>
      </c>
      <c r="BK185" s="175" t="str">
        <f t="shared" si="24"/>
        <v/>
      </c>
      <c r="BL185" s="175" t="str">
        <f t="shared" si="25"/>
        <v/>
      </c>
      <c r="BM185" s="175" t="str">
        <f t="shared" si="26"/>
        <v/>
      </c>
      <c r="BN185" s="175" t="str">
        <f t="shared" si="27"/>
        <v/>
      </c>
      <c r="BO185" s="175" t="str">
        <f t="shared" si="28"/>
        <v/>
      </c>
      <c r="BP185" s="175" t="str">
        <f t="shared" si="29"/>
        <v/>
      </c>
      <c r="BQ185" s="175" t="str">
        <f t="shared" si="30"/>
        <v/>
      </c>
      <c r="BR185" s="175" t="str">
        <f t="shared" si="31"/>
        <v/>
      </c>
      <c r="BS185" s="175" t="str">
        <f t="shared" si="32"/>
        <v/>
      </c>
      <c r="BT185" s="175" t="str">
        <f t="shared" si="33"/>
        <v/>
      </c>
      <c r="BU185" s="175" t="str">
        <f t="shared" si="34"/>
        <v/>
      </c>
      <c r="BV185" s="175" t="str">
        <f t="shared" si="35"/>
        <v/>
      </c>
      <c r="BW185" s="176"/>
    </row>
    <row r="186" spans="1:75">
      <c r="A186" s="162">
        <f>'Statement of Marks'!A188</f>
        <v>183</v>
      </c>
      <c r="B186" s="163" t="str">
        <f>IF('Statement of Marks'!B188="","",'Statement of Marks'!B188)</f>
        <v/>
      </c>
      <c r="C186" s="164" t="str">
        <f>IF('Statement of Marks'!C188="","",'Statement of Marks'!C188)</f>
        <v/>
      </c>
      <c r="D186" s="165" t="str">
        <f>IF('Statement of Marks'!D188="","",'Statement of Marks'!D188)</f>
        <v/>
      </c>
      <c r="E186" s="166" t="str">
        <f>IF('Statement of Marks'!E188="","",'Statement of Marks'!E188)</f>
        <v/>
      </c>
      <c r="F186" s="166" t="str">
        <f>IF('Statement of Marks'!F188="","",'Statement of Marks'!F188)</f>
        <v/>
      </c>
      <c r="G186" s="166" t="str">
        <f>IF('Statement of Marks'!G188="","",'Statement of Marks'!G188)</f>
        <v/>
      </c>
      <c r="H186" s="167" t="str">
        <f>IF('Statement of Marks'!H188="","",'Statement of Marks'!H188)</f>
        <v/>
      </c>
      <c r="I186" s="167" t="str">
        <f>IF('Statement of Marks'!I188="","",'Statement of Marks'!I188)</f>
        <v/>
      </c>
      <c r="J186" s="168" t="str">
        <f>IF('Statement of Marks'!FD188="","",'Statement of Marks'!FD188)</f>
        <v xml:space="preserve"> </v>
      </c>
      <c r="K186" s="485" t="str">
        <f>IF('Statement of Marks'!FE188="","",'Statement of Marks'!FE188)</f>
        <v/>
      </c>
      <c r="L186" s="169" t="str">
        <f>IF('Statement of Marks'!FF188="","",'Statement of Marks'!FF188)</f>
        <v/>
      </c>
      <c r="M186" s="170" t="str">
        <f>IF('Statement of Marks'!FG188="","",'Statement of Marks'!FG188)</f>
        <v/>
      </c>
      <c r="N186" s="171" t="str">
        <f>IF('Statement of Marks'!FH188="","",'Statement of Marks'!FH188)</f>
        <v/>
      </c>
      <c r="O186" s="172" t="str">
        <f>IF('Statement of Marks'!FB188="","",'Statement of Marks'!FB188)</f>
        <v xml:space="preserve">      </v>
      </c>
      <c r="P186" s="173" t="str">
        <f>IF('Statement of Marks'!FI188="","",'Statement of Marks'!FI188)</f>
        <v/>
      </c>
      <c r="BJ186" s="174" t="str">
        <f>'Statement of Marks'!E188</f>
        <v/>
      </c>
      <c r="BK186" s="175" t="str">
        <f t="shared" si="24"/>
        <v/>
      </c>
      <c r="BL186" s="175" t="str">
        <f t="shared" si="25"/>
        <v/>
      </c>
      <c r="BM186" s="175" t="str">
        <f t="shared" si="26"/>
        <v/>
      </c>
      <c r="BN186" s="175" t="str">
        <f t="shared" si="27"/>
        <v/>
      </c>
      <c r="BO186" s="175" t="str">
        <f t="shared" si="28"/>
        <v/>
      </c>
      <c r="BP186" s="175" t="str">
        <f t="shared" si="29"/>
        <v/>
      </c>
      <c r="BQ186" s="175" t="str">
        <f t="shared" si="30"/>
        <v/>
      </c>
      <c r="BR186" s="175" t="str">
        <f t="shared" si="31"/>
        <v/>
      </c>
      <c r="BS186" s="175" t="str">
        <f t="shared" si="32"/>
        <v/>
      </c>
      <c r="BT186" s="175" t="str">
        <f t="shared" si="33"/>
        <v/>
      </c>
      <c r="BU186" s="175" t="str">
        <f t="shared" si="34"/>
        <v/>
      </c>
      <c r="BV186" s="175" t="str">
        <f t="shared" si="35"/>
        <v/>
      </c>
      <c r="BW186" s="176"/>
    </row>
    <row r="187" spans="1:75">
      <c r="A187" s="162">
        <f>'Statement of Marks'!A189</f>
        <v>184</v>
      </c>
      <c r="B187" s="163" t="str">
        <f>IF('Statement of Marks'!B189="","",'Statement of Marks'!B189)</f>
        <v/>
      </c>
      <c r="C187" s="164" t="str">
        <f>IF('Statement of Marks'!C189="","",'Statement of Marks'!C189)</f>
        <v/>
      </c>
      <c r="D187" s="165" t="str">
        <f>IF('Statement of Marks'!D189="","",'Statement of Marks'!D189)</f>
        <v/>
      </c>
      <c r="E187" s="166" t="str">
        <f>IF('Statement of Marks'!E189="","",'Statement of Marks'!E189)</f>
        <v/>
      </c>
      <c r="F187" s="166" t="str">
        <f>IF('Statement of Marks'!F189="","",'Statement of Marks'!F189)</f>
        <v/>
      </c>
      <c r="G187" s="166" t="str">
        <f>IF('Statement of Marks'!G189="","",'Statement of Marks'!G189)</f>
        <v/>
      </c>
      <c r="H187" s="167" t="str">
        <f>IF('Statement of Marks'!H189="","",'Statement of Marks'!H189)</f>
        <v/>
      </c>
      <c r="I187" s="167" t="str">
        <f>IF('Statement of Marks'!I189="","",'Statement of Marks'!I189)</f>
        <v/>
      </c>
      <c r="J187" s="168" t="str">
        <f>IF('Statement of Marks'!FD189="","",'Statement of Marks'!FD189)</f>
        <v xml:space="preserve"> </v>
      </c>
      <c r="K187" s="485" t="str">
        <f>IF('Statement of Marks'!FE189="","",'Statement of Marks'!FE189)</f>
        <v/>
      </c>
      <c r="L187" s="169" t="str">
        <f>IF('Statement of Marks'!FF189="","",'Statement of Marks'!FF189)</f>
        <v/>
      </c>
      <c r="M187" s="170" t="str">
        <f>IF('Statement of Marks'!FG189="","",'Statement of Marks'!FG189)</f>
        <v/>
      </c>
      <c r="N187" s="171" t="str">
        <f>IF('Statement of Marks'!FH189="","",'Statement of Marks'!FH189)</f>
        <v/>
      </c>
      <c r="O187" s="172" t="str">
        <f>IF('Statement of Marks'!FB189="","",'Statement of Marks'!FB189)</f>
        <v xml:space="preserve">      </v>
      </c>
      <c r="P187" s="173" t="str">
        <f>IF('Statement of Marks'!FI189="","",'Statement of Marks'!FI189)</f>
        <v/>
      </c>
      <c r="BJ187" s="174" t="str">
        <f>'Statement of Marks'!E189</f>
        <v/>
      </c>
      <c r="BK187" s="175" t="str">
        <f t="shared" si="24"/>
        <v/>
      </c>
      <c r="BL187" s="175" t="str">
        <f t="shared" si="25"/>
        <v/>
      </c>
      <c r="BM187" s="175" t="str">
        <f t="shared" si="26"/>
        <v/>
      </c>
      <c r="BN187" s="175" t="str">
        <f t="shared" si="27"/>
        <v/>
      </c>
      <c r="BO187" s="175" t="str">
        <f t="shared" si="28"/>
        <v/>
      </c>
      <c r="BP187" s="175" t="str">
        <f t="shared" si="29"/>
        <v/>
      </c>
      <c r="BQ187" s="175" t="str">
        <f t="shared" si="30"/>
        <v/>
      </c>
      <c r="BR187" s="175" t="str">
        <f t="shared" si="31"/>
        <v/>
      </c>
      <c r="BS187" s="175" t="str">
        <f t="shared" si="32"/>
        <v/>
      </c>
      <c r="BT187" s="175" t="str">
        <f t="shared" si="33"/>
        <v/>
      </c>
      <c r="BU187" s="175" t="str">
        <f t="shared" si="34"/>
        <v/>
      </c>
      <c r="BV187" s="175" t="str">
        <f t="shared" si="35"/>
        <v/>
      </c>
      <c r="BW187" s="176"/>
    </row>
    <row r="188" spans="1:75">
      <c r="A188" s="162">
        <f>'Statement of Marks'!A190</f>
        <v>185</v>
      </c>
      <c r="B188" s="163" t="str">
        <f>IF('Statement of Marks'!B190="","",'Statement of Marks'!B190)</f>
        <v/>
      </c>
      <c r="C188" s="164" t="str">
        <f>IF('Statement of Marks'!C190="","",'Statement of Marks'!C190)</f>
        <v/>
      </c>
      <c r="D188" s="165" t="str">
        <f>IF('Statement of Marks'!D190="","",'Statement of Marks'!D190)</f>
        <v/>
      </c>
      <c r="E188" s="166" t="str">
        <f>IF('Statement of Marks'!E190="","",'Statement of Marks'!E190)</f>
        <v/>
      </c>
      <c r="F188" s="166" t="str">
        <f>IF('Statement of Marks'!F190="","",'Statement of Marks'!F190)</f>
        <v/>
      </c>
      <c r="G188" s="166" t="str">
        <f>IF('Statement of Marks'!G190="","",'Statement of Marks'!G190)</f>
        <v/>
      </c>
      <c r="H188" s="167" t="str">
        <f>IF('Statement of Marks'!H190="","",'Statement of Marks'!H190)</f>
        <v/>
      </c>
      <c r="I188" s="167" t="str">
        <f>IF('Statement of Marks'!I190="","",'Statement of Marks'!I190)</f>
        <v/>
      </c>
      <c r="J188" s="168" t="str">
        <f>IF('Statement of Marks'!FD190="","",'Statement of Marks'!FD190)</f>
        <v xml:space="preserve"> </v>
      </c>
      <c r="K188" s="485" t="str">
        <f>IF('Statement of Marks'!FE190="","",'Statement of Marks'!FE190)</f>
        <v/>
      </c>
      <c r="L188" s="169" t="str">
        <f>IF('Statement of Marks'!FF190="","",'Statement of Marks'!FF190)</f>
        <v/>
      </c>
      <c r="M188" s="170" t="str">
        <f>IF('Statement of Marks'!FG190="","",'Statement of Marks'!FG190)</f>
        <v/>
      </c>
      <c r="N188" s="171" t="str">
        <f>IF('Statement of Marks'!FH190="","",'Statement of Marks'!FH190)</f>
        <v/>
      </c>
      <c r="O188" s="172" t="str">
        <f>IF('Statement of Marks'!FB190="","",'Statement of Marks'!FB190)</f>
        <v xml:space="preserve">      </v>
      </c>
      <c r="P188" s="173" t="str">
        <f>IF('Statement of Marks'!FI190="","",'Statement of Marks'!FI190)</f>
        <v/>
      </c>
      <c r="BJ188" s="174" t="str">
        <f>'Statement of Marks'!E190</f>
        <v/>
      </c>
      <c r="BK188" s="175" t="str">
        <f t="shared" si="24"/>
        <v/>
      </c>
      <c r="BL188" s="175" t="str">
        <f t="shared" si="25"/>
        <v/>
      </c>
      <c r="BM188" s="175" t="str">
        <f t="shared" si="26"/>
        <v/>
      </c>
      <c r="BN188" s="175" t="str">
        <f t="shared" si="27"/>
        <v/>
      </c>
      <c r="BO188" s="175" t="str">
        <f t="shared" si="28"/>
        <v/>
      </c>
      <c r="BP188" s="175" t="str">
        <f t="shared" si="29"/>
        <v/>
      </c>
      <c r="BQ188" s="175" t="str">
        <f t="shared" si="30"/>
        <v/>
      </c>
      <c r="BR188" s="175" t="str">
        <f t="shared" si="31"/>
        <v/>
      </c>
      <c r="BS188" s="175" t="str">
        <f t="shared" si="32"/>
        <v/>
      </c>
      <c r="BT188" s="175" t="str">
        <f t="shared" si="33"/>
        <v/>
      </c>
      <c r="BU188" s="175" t="str">
        <f t="shared" si="34"/>
        <v/>
      </c>
      <c r="BV188" s="175" t="str">
        <f t="shared" si="35"/>
        <v/>
      </c>
      <c r="BW188" s="176"/>
    </row>
    <row r="189" spans="1:75">
      <c r="A189" s="162">
        <f>'Statement of Marks'!A191</f>
        <v>186</v>
      </c>
      <c r="B189" s="163" t="str">
        <f>IF('Statement of Marks'!B191="","",'Statement of Marks'!B191)</f>
        <v/>
      </c>
      <c r="C189" s="164" t="str">
        <f>IF('Statement of Marks'!C191="","",'Statement of Marks'!C191)</f>
        <v/>
      </c>
      <c r="D189" s="165" t="str">
        <f>IF('Statement of Marks'!D191="","",'Statement of Marks'!D191)</f>
        <v/>
      </c>
      <c r="E189" s="166" t="str">
        <f>IF('Statement of Marks'!E191="","",'Statement of Marks'!E191)</f>
        <v/>
      </c>
      <c r="F189" s="166" t="str">
        <f>IF('Statement of Marks'!F191="","",'Statement of Marks'!F191)</f>
        <v/>
      </c>
      <c r="G189" s="166" t="str">
        <f>IF('Statement of Marks'!G191="","",'Statement of Marks'!G191)</f>
        <v/>
      </c>
      <c r="H189" s="167" t="str">
        <f>IF('Statement of Marks'!H191="","",'Statement of Marks'!H191)</f>
        <v/>
      </c>
      <c r="I189" s="167" t="str">
        <f>IF('Statement of Marks'!I191="","",'Statement of Marks'!I191)</f>
        <v/>
      </c>
      <c r="J189" s="168" t="str">
        <f>IF('Statement of Marks'!FD191="","",'Statement of Marks'!FD191)</f>
        <v xml:space="preserve"> </v>
      </c>
      <c r="K189" s="485" t="str">
        <f>IF('Statement of Marks'!FE191="","",'Statement of Marks'!FE191)</f>
        <v/>
      </c>
      <c r="L189" s="169" t="str">
        <f>IF('Statement of Marks'!FF191="","",'Statement of Marks'!FF191)</f>
        <v/>
      </c>
      <c r="M189" s="170" t="str">
        <f>IF('Statement of Marks'!FG191="","",'Statement of Marks'!FG191)</f>
        <v/>
      </c>
      <c r="N189" s="171" t="str">
        <f>IF('Statement of Marks'!FH191="","",'Statement of Marks'!FH191)</f>
        <v/>
      </c>
      <c r="O189" s="172" t="str">
        <f>IF('Statement of Marks'!FB191="","",'Statement of Marks'!FB191)</f>
        <v xml:space="preserve">      </v>
      </c>
      <c r="P189" s="173" t="str">
        <f>IF('Statement of Marks'!FI191="","",'Statement of Marks'!FI191)</f>
        <v/>
      </c>
      <c r="BJ189" s="174" t="str">
        <f>'Statement of Marks'!E191</f>
        <v/>
      </c>
      <c r="BK189" s="175" t="str">
        <f t="shared" ref="BK189:BK204" si="36">IF(AND(H189="SC",I189="M"),M189,"")</f>
        <v/>
      </c>
      <c r="BL189" s="175" t="str">
        <f t="shared" ref="BL189:BL204" si="37">IF(AND(H189="SC",I189="F"),M189,"")</f>
        <v/>
      </c>
      <c r="BM189" s="175" t="str">
        <f t="shared" ref="BM189:BM204" si="38">IF(AND(H189="ST",I189="M"),M189,"")</f>
        <v/>
      </c>
      <c r="BN189" s="175" t="str">
        <f t="shared" ref="BN189:BN204" si="39">IF(AND(H189="ST",I189="F"),M189,"")</f>
        <v/>
      </c>
      <c r="BO189" s="175" t="str">
        <f t="shared" ref="BO189:BO204" si="40">IF(AND(H189="OBC",I189="M"),M189,"")</f>
        <v/>
      </c>
      <c r="BP189" s="175" t="str">
        <f t="shared" ref="BP189:BP204" si="41">IF(AND(H189="OBC",I189="F"),M189,"")</f>
        <v/>
      </c>
      <c r="BQ189" s="175" t="str">
        <f t="shared" ref="BQ189:BQ204" si="42">IF(AND(H189="GEN",I189="M"),M189,"")</f>
        <v/>
      </c>
      <c r="BR189" s="175" t="str">
        <f t="shared" ref="BR189:BR204" si="43">IF(AND(H189="GEN",I189="F"),M189,"")</f>
        <v/>
      </c>
      <c r="BS189" s="175" t="str">
        <f t="shared" ref="BS189:BS204" si="44">IF(AND(H189="MIN",I189="M"),M189,"")</f>
        <v/>
      </c>
      <c r="BT189" s="175" t="str">
        <f t="shared" ref="BT189:BT204" si="45">IF(AND(H189="MIN",I189="F"),M189,"")</f>
        <v/>
      </c>
      <c r="BU189" s="175" t="str">
        <f t="shared" ref="BU189:BU204" si="46">IF(AND(H189="SBC",I189="M"),M189,"")</f>
        <v/>
      </c>
      <c r="BV189" s="175" t="str">
        <f t="shared" ref="BV189:BV204" si="47">IF(AND(H189="SBC",I189="F"),M189,"")</f>
        <v/>
      </c>
      <c r="BW189" s="176"/>
    </row>
    <row r="190" spans="1:75">
      <c r="A190" s="162">
        <f>'Statement of Marks'!A192</f>
        <v>187</v>
      </c>
      <c r="B190" s="163" t="str">
        <f>IF('Statement of Marks'!B192="","",'Statement of Marks'!B192)</f>
        <v/>
      </c>
      <c r="C190" s="164" t="str">
        <f>IF('Statement of Marks'!C192="","",'Statement of Marks'!C192)</f>
        <v/>
      </c>
      <c r="D190" s="165" t="str">
        <f>IF('Statement of Marks'!D192="","",'Statement of Marks'!D192)</f>
        <v/>
      </c>
      <c r="E190" s="166" t="str">
        <f>IF('Statement of Marks'!E192="","",'Statement of Marks'!E192)</f>
        <v/>
      </c>
      <c r="F190" s="166" t="str">
        <f>IF('Statement of Marks'!F192="","",'Statement of Marks'!F192)</f>
        <v/>
      </c>
      <c r="G190" s="166" t="str">
        <f>IF('Statement of Marks'!G192="","",'Statement of Marks'!G192)</f>
        <v/>
      </c>
      <c r="H190" s="167" t="str">
        <f>IF('Statement of Marks'!H192="","",'Statement of Marks'!H192)</f>
        <v/>
      </c>
      <c r="I190" s="167" t="str">
        <f>IF('Statement of Marks'!I192="","",'Statement of Marks'!I192)</f>
        <v/>
      </c>
      <c r="J190" s="168" t="str">
        <f>IF('Statement of Marks'!FD192="","",'Statement of Marks'!FD192)</f>
        <v xml:space="preserve"> </v>
      </c>
      <c r="K190" s="485" t="str">
        <f>IF('Statement of Marks'!FE192="","",'Statement of Marks'!FE192)</f>
        <v/>
      </c>
      <c r="L190" s="169" t="str">
        <f>IF('Statement of Marks'!FF192="","",'Statement of Marks'!FF192)</f>
        <v/>
      </c>
      <c r="M190" s="170" t="str">
        <f>IF('Statement of Marks'!FG192="","",'Statement of Marks'!FG192)</f>
        <v/>
      </c>
      <c r="N190" s="171" t="str">
        <f>IF('Statement of Marks'!FH192="","",'Statement of Marks'!FH192)</f>
        <v/>
      </c>
      <c r="O190" s="172" t="str">
        <f>IF('Statement of Marks'!FB192="","",'Statement of Marks'!FB192)</f>
        <v xml:space="preserve">      </v>
      </c>
      <c r="P190" s="173" t="str">
        <f>IF('Statement of Marks'!FI192="","",'Statement of Marks'!FI192)</f>
        <v/>
      </c>
      <c r="BJ190" s="174" t="str">
        <f>'Statement of Marks'!E192</f>
        <v/>
      </c>
      <c r="BK190" s="175" t="str">
        <f t="shared" si="36"/>
        <v/>
      </c>
      <c r="BL190" s="175" t="str">
        <f t="shared" si="37"/>
        <v/>
      </c>
      <c r="BM190" s="175" t="str">
        <f t="shared" si="38"/>
        <v/>
      </c>
      <c r="BN190" s="175" t="str">
        <f t="shared" si="39"/>
        <v/>
      </c>
      <c r="BO190" s="175" t="str">
        <f t="shared" si="40"/>
        <v/>
      </c>
      <c r="BP190" s="175" t="str">
        <f t="shared" si="41"/>
        <v/>
      </c>
      <c r="BQ190" s="175" t="str">
        <f t="shared" si="42"/>
        <v/>
      </c>
      <c r="BR190" s="175" t="str">
        <f t="shared" si="43"/>
        <v/>
      </c>
      <c r="BS190" s="175" t="str">
        <f t="shared" si="44"/>
        <v/>
      </c>
      <c r="BT190" s="175" t="str">
        <f t="shared" si="45"/>
        <v/>
      </c>
      <c r="BU190" s="175" t="str">
        <f t="shared" si="46"/>
        <v/>
      </c>
      <c r="BV190" s="175" t="str">
        <f t="shared" si="47"/>
        <v/>
      </c>
      <c r="BW190" s="176"/>
    </row>
    <row r="191" spans="1:75">
      <c r="A191" s="162">
        <f>'Statement of Marks'!A193</f>
        <v>188</v>
      </c>
      <c r="B191" s="163" t="str">
        <f>IF('Statement of Marks'!B193="","",'Statement of Marks'!B193)</f>
        <v/>
      </c>
      <c r="C191" s="164" t="str">
        <f>IF('Statement of Marks'!C193="","",'Statement of Marks'!C193)</f>
        <v/>
      </c>
      <c r="D191" s="165" t="str">
        <f>IF('Statement of Marks'!D193="","",'Statement of Marks'!D193)</f>
        <v/>
      </c>
      <c r="E191" s="166" t="str">
        <f>IF('Statement of Marks'!E193="","",'Statement of Marks'!E193)</f>
        <v/>
      </c>
      <c r="F191" s="166" t="str">
        <f>IF('Statement of Marks'!F193="","",'Statement of Marks'!F193)</f>
        <v/>
      </c>
      <c r="G191" s="166" t="str">
        <f>IF('Statement of Marks'!G193="","",'Statement of Marks'!G193)</f>
        <v/>
      </c>
      <c r="H191" s="167" t="str">
        <f>IF('Statement of Marks'!H193="","",'Statement of Marks'!H193)</f>
        <v/>
      </c>
      <c r="I191" s="167" t="str">
        <f>IF('Statement of Marks'!I193="","",'Statement of Marks'!I193)</f>
        <v/>
      </c>
      <c r="J191" s="168" t="str">
        <f>IF('Statement of Marks'!FD193="","",'Statement of Marks'!FD193)</f>
        <v xml:space="preserve"> </v>
      </c>
      <c r="K191" s="485" t="str">
        <f>IF('Statement of Marks'!FE193="","",'Statement of Marks'!FE193)</f>
        <v/>
      </c>
      <c r="L191" s="169" t="str">
        <f>IF('Statement of Marks'!FF193="","",'Statement of Marks'!FF193)</f>
        <v/>
      </c>
      <c r="M191" s="170" t="str">
        <f>IF('Statement of Marks'!FG193="","",'Statement of Marks'!FG193)</f>
        <v/>
      </c>
      <c r="N191" s="171" t="str">
        <f>IF('Statement of Marks'!FH193="","",'Statement of Marks'!FH193)</f>
        <v/>
      </c>
      <c r="O191" s="172" t="str">
        <f>IF('Statement of Marks'!FB193="","",'Statement of Marks'!FB193)</f>
        <v xml:space="preserve">      </v>
      </c>
      <c r="P191" s="173" t="str">
        <f>IF('Statement of Marks'!FI193="","",'Statement of Marks'!FI193)</f>
        <v/>
      </c>
      <c r="BJ191" s="174" t="str">
        <f>'Statement of Marks'!E193</f>
        <v/>
      </c>
      <c r="BK191" s="175" t="str">
        <f t="shared" si="36"/>
        <v/>
      </c>
      <c r="BL191" s="175" t="str">
        <f t="shared" si="37"/>
        <v/>
      </c>
      <c r="BM191" s="175" t="str">
        <f t="shared" si="38"/>
        <v/>
      </c>
      <c r="BN191" s="175" t="str">
        <f t="shared" si="39"/>
        <v/>
      </c>
      <c r="BO191" s="175" t="str">
        <f t="shared" si="40"/>
        <v/>
      </c>
      <c r="BP191" s="175" t="str">
        <f t="shared" si="41"/>
        <v/>
      </c>
      <c r="BQ191" s="175" t="str">
        <f t="shared" si="42"/>
        <v/>
      </c>
      <c r="BR191" s="175" t="str">
        <f t="shared" si="43"/>
        <v/>
      </c>
      <c r="BS191" s="175" t="str">
        <f t="shared" si="44"/>
        <v/>
      </c>
      <c r="BT191" s="175" t="str">
        <f t="shared" si="45"/>
        <v/>
      </c>
      <c r="BU191" s="175" t="str">
        <f t="shared" si="46"/>
        <v/>
      </c>
      <c r="BV191" s="175" t="str">
        <f t="shared" si="47"/>
        <v/>
      </c>
      <c r="BW191" s="176"/>
    </row>
    <row r="192" spans="1:75">
      <c r="A192" s="162">
        <f>'Statement of Marks'!A194</f>
        <v>189</v>
      </c>
      <c r="B192" s="163" t="str">
        <f>IF('Statement of Marks'!B194="","",'Statement of Marks'!B194)</f>
        <v/>
      </c>
      <c r="C192" s="164" t="str">
        <f>IF('Statement of Marks'!C194="","",'Statement of Marks'!C194)</f>
        <v/>
      </c>
      <c r="D192" s="165" t="str">
        <f>IF('Statement of Marks'!D194="","",'Statement of Marks'!D194)</f>
        <v/>
      </c>
      <c r="E192" s="166" t="str">
        <f>IF('Statement of Marks'!E194="","",'Statement of Marks'!E194)</f>
        <v/>
      </c>
      <c r="F192" s="166" t="str">
        <f>IF('Statement of Marks'!F194="","",'Statement of Marks'!F194)</f>
        <v/>
      </c>
      <c r="G192" s="166" t="str">
        <f>IF('Statement of Marks'!G194="","",'Statement of Marks'!G194)</f>
        <v/>
      </c>
      <c r="H192" s="167" t="str">
        <f>IF('Statement of Marks'!H194="","",'Statement of Marks'!H194)</f>
        <v/>
      </c>
      <c r="I192" s="167" t="str">
        <f>IF('Statement of Marks'!I194="","",'Statement of Marks'!I194)</f>
        <v/>
      </c>
      <c r="J192" s="168" t="str">
        <f>IF('Statement of Marks'!FD194="","",'Statement of Marks'!FD194)</f>
        <v xml:space="preserve"> </v>
      </c>
      <c r="K192" s="485" t="str">
        <f>IF('Statement of Marks'!FE194="","",'Statement of Marks'!FE194)</f>
        <v/>
      </c>
      <c r="L192" s="169" t="str">
        <f>IF('Statement of Marks'!FF194="","",'Statement of Marks'!FF194)</f>
        <v/>
      </c>
      <c r="M192" s="170" t="str">
        <f>IF('Statement of Marks'!FG194="","",'Statement of Marks'!FG194)</f>
        <v/>
      </c>
      <c r="N192" s="171" t="str">
        <f>IF('Statement of Marks'!FH194="","",'Statement of Marks'!FH194)</f>
        <v/>
      </c>
      <c r="O192" s="172" t="str">
        <f>IF('Statement of Marks'!FB194="","",'Statement of Marks'!FB194)</f>
        <v xml:space="preserve">      </v>
      </c>
      <c r="P192" s="173" t="str">
        <f>IF('Statement of Marks'!FI194="","",'Statement of Marks'!FI194)</f>
        <v/>
      </c>
      <c r="BJ192" s="174" t="str">
        <f>'Statement of Marks'!E194</f>
        <v/>
      </c>
      <c r="BK192" s="175" t="str">
        <f t="shared" si="36"/>
        <v/>
      </c>
      <c r="BL192" s="175" t="str">
        <f t="shared" si="37"/>
        <v/>
      </c>
      <c r="BM192" s="175" t="str">
        <f t="shared" si="38"/>
        <v/>
      </c>
      <c r="BN192" s="175" t="str">
        <f t="shared" si="39"/>
        <v/>
      </c>
      <c r="BO192" s="175" t="str">
        <f t="shared" si="40"/>
        <v/>
      </c>
      <c r="BP192" s="175" t="str">
        <f t="shared" si="41"/>
        <v/>
      </c>
      <c r="BQ192" s="175" t="str">
        <f t="shared" si="42"/>
        <v/>
      </c>
      <c r="BR192" s="175" t="str">
        <f t="shared" si="43"/>
        <v/>
      </c>
      <c r="BS192" s="175" t="str">
        <f t="shared" si="44"/>
        <v/>
      </c>
      <c r="BT192" s="175" t="str">
        <f t="shared" si="45"/>
        <v/>
      </c>
      <c r="BU192" s="175" t="str">
        <f t="shared" si="46"/>
        <v/>
      </c>
      <c r="BV192" s="175" t="str">
        <f t="shared" si="47"/>
        <v/>
      </c>
      <c r="BW192" s="176"/>
    </row>
    <row r="193" spans="1:75">
      <c r="A193" s="162">
        <f>'Statement of Marks'!A195</f>
        <v>190</v>
      </c>
      <c r="B193" s="163" t="str">
        <f>IF('Statement of Marks'!B195="","",'Statement of Marks'!B195)</f>
        <v/>
      </c>
      <c r="C193" s="164" t="str">
        <f>IF('Statement of Marks'!C195="","",'Statement of Marks'!C195)</f>
        <v/>
      </c>
      <c r="D193" s="165" t="str">
        <f>IF('Statement of Marks'!D195="","",'Statement of Marks'!D195)</f>
        <v/>
      </c>
      <c r="E193" s="166" t="str">
        <f>IF('Statement of Marks'!E195="","",'Statement of Marks'!E195)</f>
        <v/>
      </c>
      <c r="F193" s="166" t="str">
        <f>IF('Statement of Marks'!F195="","",'Statement of Marks'!F195)</f>
        <v/>
      </c>
      <c r="G193" s="166" t="str">
        <f>IF('Statement of Marks'!G195="","",'Statement of Marks'!G195)</f>
        <v/>
      </c>
      <c r="H193" s="167" t="str">
        <f>IF('Statement of Marks'!H195="","",'Statement of Marks'!H195)</f>
        <v/>
      </c>
      <c r="I193" s="167" t="str">
        <f>IF('Statement of Marks'!I195="","",'Statement of Marks'!I195)</f>
        <v/>
      </c>
      <c r="J193" s="168" t="str">
        <f>IF('Statement of Marks'!FD195="","",'Statement of Marks'!FD195)</f>
        <v xml:space="preserve"> </v>
      </c>
      <c r="K193" s="485" t="str">
        <f>IF('Statement of Marks'!FE195="","",'Statement of Marks'!FE195)</f>
        <v/>
      </c>
      <c r="L193" s="169" t="str">
        <f>IF('Statement of Marks'!FF195="","",'Statement of Marks'!FF195)</f>
        <v/>
      </c>
      <c r="M193" s="170" t="str">
        <f>IF('Statement of Marks'!FG195="","",'Statement of Marks'!FG195)</f>
        <v/>
      </c>
      <c r="N193" s="171" t="str">
        <f>IF('Statement of Marks'!FH195="","",'Statement of Marks'!FH195)</f>
        <v/>
      </c>
      <c r="O193" s="172" t="str">
        <f>IF('Statement of Marks'!FB195="","",'Statement of Marks'!FB195)</f>
        <v xml:space="preserve">      </v>
      </c>
      <c r="P193" s="173" t="str">
        <f>IF('Statement of Marks'!FI195="","",'Statement of Marks'!FI195)</f>
        <v/>
      </c>
      <c r="BJ193" s="174" t="str">
        <f>'Statement of Marks'!E195</f>
        <v/>
      </c>
      <c r="BK193" s="175" t="str">
        <f t="shared" si="36"/>
        <v/>
      </c>
      <c r="BL193" s="175" t="str">
        <f t="shared" si="37"/>
        <v/>
      </c>
      <c r="BM193" s="175" t="str">
        <f t="shared" si="38"/>
        <v/>
      </c>
      <c r="BN193" s="175" t="str">
        <f t="shared" si="39"/>
        <v/>
      </c>
      <c r="BO193" s="175" t="str">
        <f t="shared" si="40"/>
        <v/>
      </c>
      <c r="BP193" s="175" t="str">
        <f t="shared" si="41"/>
        <v/>
      </c>
      <c r="BQ193" s="175" t="str">
        <f t="shared" si="42"/>
        <v/>
      </c>
      <c r="BR193" s="175" t="str">
        <f t="shared" si="43"/>
        <v/>
      </c>
      <c r="BS193" s="175" t="str">
        <f t="shared" si="44"/>
        <v/>
      </c>
      <c r="BT193" s="175" t="str">
        <f t="shared" si="45"/>
        <v/>
      </c>
      <c r="BU193" s="175" t="str">
        <f t="shared" si="46"/>
        <v/>
      </c>
      <c r="BV193" s="175" t="str">
        <f t="shared" si="47"/>
        <v/>
      </c>
      <c r="BW193" s="176"/>
    </row>
    <row r="194" spans="1:75">
      <c r="A194" s="162">
        <f>'Statement of Marks'!A196</f>
        <v>191</v>
      </c>
      <c r="B194" s="163" t="str">
        <f>IF('Statement of Marks'!B196="","",'Statement of Marks'!B196)</f>
        <v/>
      </c>
      <c r="C194" s="164" t="str">
        <f>IF('Statement of Marks'!C196="","",'Statement of Marks'!C196)</f>
        <v/>
      </c>
      <c r="D194" s="165" t="str">
        <f>IF('Statement of Marks'!D196="","",'Statement of Marks'!D196)</f>
        <v/>
      </c>
      <c r="E194" s="166" t="str">
        <f>IF('Statement of Marks'!E196="","",'Statement of Marks'!E196)</f>
        <v/>
      </c>
      <c r="F194" s="166" t="str">
        <f>IF('Statement of Marks'!F196="","",'Statement of Marks'!F196)</f>
        <v/>
      </c>
      <c r="G194" s="166" t="str">
        <f>IF('Statement of Marks'!G196="","",'Statement of Marks'!G196)</f>
        <v/>
      </c>
      <c r="H194" s="167" t="str">
        <f>IF('Statement of Marks'!H196="","",'Statement of Marks'!H196)</f>
        <v/>
      </c>
      <c r="I194" s="167" t="str">
        <f>IF('Statement of Marks'!I196="","",'Statement of Marks'!I196)</f>
        <v/>
      </c>
      <c r="J194" s="168" t="str">
        <f>IF('Statement of Marks'!FD196="","",'Statement of Marks'!FD196)</f>
        <v xml:space="preserve"> </v>
      </c>
      <c r="K194" s="485" t="str">
        <f>IF('Statement of Marks'!FE196="","",'Statement of Marks'!FE196)</f>
        <v/>
      </c>
      <c r="L194" s="169" t="str">
        <f>IF('Statement of Marks'!FF196="","",'Statement of Marks'!FF196)</f>
        <v/>
      </c>
      <c r="M194" s="170" t="str">
        <f>IF('Statement of Marks'!FG196="","",'Statement of Marks'!FG196)</f>
        <v/>
      </c>
      <c r="N194" s="171" t="str">
        <f>IF('Statement of Marks'!FH196="","",'Statement of Marks'!FH196)</f>
        <v/>
      </c>
      <c r="O194" s="172" t="str">
        <f>IF('Statement of Marks'!FB196="","",'Statement of Marks'!FB196)</f>
        <v xml:space="preserve">      </v>
      </c>
      <c r="P194" s="173" t="str">
        <f>IF('Statement of Marks'!FI196="","",'Statement of Marks'!FI196)</f>
        <v/>
      </c>
      <c r="BJ194" s="174" t="str">
        <f>'Statement of Marks'!E196</f>
        <v/>
      </c>
      <c r="BK194" s="175" t="str">
        <f t="shared" si="36"/>
        <v/>
      </c>
      <c r="BL194" s="175" t="str">
        <f t="shared" si="37"/>
        <v/>
      </c>
      <c r="BM194" s="175" t="str">
        <f t="shared" si="38"/>
        <v/>
      </c>
      <c r="BN194" s="175" t="str">
        <f t="shared" si="39"/>
        <v/>
      </c>
      <c r="BO194" s="175" t="str">
        <f t="shared" si="40"/>
        <v/>
      </c>
      <c r="BP194" s="175" t="str">
        <f t="shared" si="41"/>
        <v/>
      </c>
      <c r="BQ194" s="175" t="str">
        <f t="shared" si="42"/>
        <v/>
      </c>
      <c r="BR194" s="175" t="str">
        <f t="shared" si="43"/>
        <v/>
      </c>
      <c r="BS194" s="175" t="str">
        <f t="shared" si="44"/>
        <v/>
      </c>
      <c r="BT194" s="175" t="str">
        <f t="shared" si="45"/>
        <v/>
      </c>
      <c r="BU194" s="175" t="str">
        <f t="shared" si="46"/>
        <v/>
      </c>
      <c r="BV194" s="175" t="str">
        <f t="shared" si="47"/>
        <v/>
      </c>
      <c r="BW194" s="176"/>
    </row>
    <row r="195" spans="1:75">
      <c r="A195" s="162">
        <f>'Statement of Marks'!A197</f>
        <v>192</v>
      </c>
      <c r="B195" s="163" t="str">
        <f>IF('Statement of Marks'!B197="","",'Statement of Marks'!B197)</f>
        <v/>
      </c>
      <c r="C195" s="164" t="str">
        <f>IF('Statement of Marks'!C197="","",'Statement of Marks'!C197)</f>
        <v/>
      </c>
      <c r="D195" s="165" t="str">
        <f>IF('Statement of Marks'!D197="","",'Statement of Marks'!D197)</f>
        <v/>
      </c>
      <c r="E195" s="166" t="str">
        <f>IF('Statement of Marks'!E197="","",'Statement of Marks'!E197)</f>
        <v/>
      </c>
      <c r="F195" s="166" t="str">
        <f>IF('Statement of Marks'!F197="","",'Statement of Marks'!F197)</f>
        <v/>
      </c>
      <c r="G195" s="166" t="str">
        <f>IF('Statement of Marks'!G197="","",'Statement of Marks'!G197)</f>
        <v/>
      </c>
      <c r="H195" s="167" t="str">
        <f>IF('Statement of Marks'!H197="","",'Statement of Marks'!H197)</f>
        <v/>
      </c>
      <c r="I195" s="167" t="str">
        <f>IF('Statement of Marks'!I197="","",'Statement of Marks'!I197)</f>
        <v/>
      </c>
      <c r="J195" s="168" t="str">
        <f>IF('Statement of Marks'!FD197="","",'Statement of Marks'!FD197)</f>
        <v xml:space="preserve"> </v>
      </c>
      <c r="K195" s="485" t="str">
        <f>IF('Statement of Marks'!FE197="","",'Statement of Marks'!FE197)</f>
        <v/>
      </c>
      <c r="L195" s="169" t="str">
        <f>IF('Statement of Marks'!FF197="","",'Statement of Marks'!FF197)</f>
        <v/>
      </c>
      <c r="M195" s="170" t="str">
        <f>IF('Statement of Marks'!FG197="","",'Statement of Marks'!FG197)</f>
        <v/>
      </c>
      <c r="N195" s="171" t="str">
        <f>IF('Statement of Marks'!FH197="","",'Statement of Marks'!FH197)</f>
        <v/>
      </c>
      <c r="O195" s="172" t="str">
        <f>IF('Statement of Marks'!FB197="","",'Statement of Marks'!FB197)</f>
        <v xml:space="preserve">      </v>
      </c>
      <c r="P195" s="173" t="str">
        <f>IF('Statement of Marks'!FI197="","",'Statement of Marks'!FI197)</f>
        <v/>
      </c>
      <c r="BJ195" s="174" t="str">
        <f>'Statement of Marks'!E197</f>
        <v/>
      </c>
      <c r="BK195" s="175" t="str">
        <f t="shared" si="36"/>
        <v/>
      </c>
      <c r="BL195" s="175" t="str">
        <f t="shared" si="37"/>
        <v/>
      </c>
      <c r="BM195" s="175" t="str">
        <f t="shared" si="38"/>
        <v/>
      </c>
      <c r="BN195" s="175" t="str">
        <f t="shared" si="39"/>
        <v/>
      </c>
      <c r="BO195" s="175" t="str">
        <f t="shared" si="40"/>
        <v/>
      </c>
      <c r="BP195" s="175" t="str">
        <f t="shared" si="41"/>
        <v/>
      </c>
      <c r="BQ195" s="175" t="str">
        <f t="shared" si="42"/>
        <v/>
      </c>
      <c r="BR195" s="175" t="str">
        <f t="shared" si="43"/>
        <v/>
      </c>
      <c r="BS195" s="175" t="str">
        <f t="shared" si="44"/>
        <v/>
      </c>
      <c r="BT195" s="175" t="str">
        <f t="shared" si="45"/>
        <v/>
      </c>
      <c r="BU195" s="175" t="str">
        <f t="shared" si="46"/>
        <v/>
      </c>
      <c r="BV195" s="175" t="str">
        <f t="shared" si="47"/>
        <v/>
      </c>
      <c r="BW195" s="176"/>
    </row>
    <row r="196" spans="1:75">
      <c r="A196" s="162">
        <f>'Statement of Marks'!A198</f>
        <v>193</v>
      </c>
      <c r="B196" s="163" t="str">
        <f>IF('Statement of Marks'!B198="","",'Statement of Marks'!B198)</f>
        <v/>
      </c>
      <c r="C196" s="164" t="str">
        <f>IF('Statement of Marks'!C198="","",'Statement of Marks'!C198)</f>
        <v/>
      </c>
      <c r="D196" s="165" t="str">
        <f>IF('Statement of Marks'!D198="","",'Statement of Marks'!D198)</f>
        <v/>
      </c>
      <c r="E196" s="166" t="str">
        <f>IF('Statement of Marks'!E198="","",'Statement of Marks'!E198)</f>
        <v/>
      </c>
      <c r="F196" s="166" t="str">
        <f>IF('Statement of Marks'!F198="","",'Statement of Marks'!F198)</f>
        <v/>
      </c>
      <c r="G196" s="166" t="str">
        <f>IF('Statement of Marks'!G198="","",'Statement of Marks'!G198)</f>
        <v/>
      </c>
      <c r="H196" s="167" t="str">
        <f>IF('Statement of Marks'!H198="","",'Statement of Marks'!H198)</f>
        <v/>
      </c>
      <c r="I196" s="167" t="str">
        <f>IF('Statement of Marks'!I198="","",'Statement of Marks'!I198)</f>
        <v/>
      </c>
      <c r="J196" s="168" t="str">
        <f>IF('Statement of Marks'!FD198="","",'Statement of Marks'!FD198)</f>
        <v xml:space="preserve"> </v>
      </c>
      <c r="K196" s="485" t="str">
        <f>IF('Statement of Marks'!FE198="","",'Statement of Marks'!FE198)</f>
        <v/>
      </c>
      <c r="L196" s="169" t="str">
        <f>IF('Statement of Marks'!FF198="","",'Statement of Marks'!FF198)</f>
        <v/>
      </c>
      <c r="M196" s="170" t="str">
        <f>IF('Statement of Marks'!FG198="","",'Statement of Marks'!FG198)</f>
        <v/>
      </c>
      <c r="N196" s="171" t="str">
        <f>IF('Statement of Marks'!FH198="","",'Statement of Marks'!FH198)</f>
        <v/>
      </c>
      <c r="O196" s="172" t="str">
        <f>IF('Statement of Marks'!FB198="","",'Statement of Marks'!FB198)</f>
        <v xml:space="preserve">      </v>
      </c>
      <c r="P196" s="173" t="str">
        <f>IF('Statement of Marks'!FI198="","",'Statement of Marks'!FI198)</f>
        <v/>
      </c>
      <c r="BJ196" s="174" t="str">
        <f>'Statement of Marks'!E198</f>
        <v/>
      </c>
      <c r="BK196" s="175" t="str">
        <f t="shared" si="36"/>
        <v/>
      </c>
      <c r="BL196" s="175" t="str">
        <f t="shared" si="37"/>
        <v/>
      </c>
      <c r="BM196" s="175" t="str">
        <f t="shared" si="38"/>
        <v/>
      </c>
      <c r="BN196" s="175" t="str">
        <f t="shared" si="39"/>
        <v/>
      </c>
      <c r="BO196" s="175" t="str">
        <f t="shared" si="40"/>
        <v/>
      </c>
      <c r="BP196" s="175" t="str">
        <f t="shared" si="41"/>
        <v/>
      </c>
      <c r="BQ196" s="175" t="str">
        <f t="shared" si="42"/>
        <v/>
      </c>
      <c r="BR196" s="175" t="str">
        <f t="shared" si="43"/>
        <v/>
      </c>
      <c r="BS196" s="175" t="str">
        <f t="shared" si="44"/>
        <v/>
      </c>
      <c r="BT196" s="175" t="str">
        <f t="shared" si="45"/>
        <v/>
      </c>
      <c r="BU196" s="175" t="str">
        <f t="shared" si="46"/>
        <v/>
      </c>
      <c r="BV196" s="175" t="str">
        <f t="shared" si="47"/>
        <v/>
      </c>
      <c r="BW196" s="176"/>
    </row>
    <row r="197" spans="1:75">
      <c r="A197" s="162">
        <f>'Statement of Marks'!A199</f>
        <v>194</v>
      </c>
      <c r="B197" s="163" t="str">
        <f>IF('Statement of Marks'!B199="","",'Statement of Marks'!B199)</f>
        <v/>
      </c>
      <c r="C197" s="164" t="str">
        <f>IF('Statement of Marks'!C199="","",'Statement of Marks'!C199)</f>
        <v/>
      </c>
      <c r="D197" s="165" t="str">
        <f>IF('Statement of Marks'!D199="","",'Statement of Marks'!D199)</f>
        <v/>
      </c>
      <c r="E197" s="166" t="str">
        <f>IF('Statement of Marks'!E199="","",'Statement of Marks'!E199)</f>
        <v/>
      </c>
      <c r="F197" s="166" t="str">
        <f>IF('Statement of Marks'!F199="","",'Statement of Marks'!F199)</f>
        <v/>
      </c>
      <c r="G197" s="166" t="str">
        <f>IF('Statement of Marks'!G199="","",'Statement of Marks'!G199)</f>
        <v/>
      </c>
      <c r="H197" s="167" t="str">
        <f>IF('Statement of Marks'!H199="","",'Statement of Marks'!H199)</f>
        <v/>
      </c>
      <c r="I197" s="167" t="str">
        <f>IF('Statement of Marks'!I199="","",'Statement of Marks'!I199)</f>
        <v/>
      </c>
      <c r="J197" s="168" t="str">
        <f>IF('Statement of Marks'!FD199="","",'Statement of Marks'!FD199)</f>
        <v xml:space="preserve"> </v>
      </c>
      <c r="K197" s="485" t="str">
        <f>IF('Statement of Marks'!FE199="","",'Statement of Marks'!FE199)</f>
        <v/>
      </c>
      <c r="L197" s="169" t="str">
        <f>IF('Statement of Marks'!FF199="","",'Statement of Marks'!FF199)</f>
        <v/>
      </c>
      <c r="M197" s="170" t="str">
        <f>IF('Statement of Marks'!FG199="","",'Statement of Marks'!FG199)</f>
        <v/>
      </c>
      <c r="N197" s="171" t="str">
        <f>IF('Statement of Marks'!FH199="","",'Statement of Marks'!FH199)</f>
        <v/>
      </c>
      <c r="O197" s="172" t="str">
        <f>IF('Statement of Marks'!FB199="","",'Statement of Marks'!FB199)</f>
        <v xml:space="preserve">      </v>
      </c>
      <c r="P197" s="173" t="str">
        <f>IF('Statement of Marks'!FI199="","",'Statement of Marks'!FI199)</f>
        <v/>
      </c>
      <c r="BJ197" s="174" t="str">
        <f>'Statement of Marks'!E199</f>
        <v/>
      </c>
      <c r="BK197" s="175" t="str">
        <f t="shared" si="36"/>
        <v/>
      </c>
      <c r="BL197" s="175" t="str">
        <f t="shared" si="37"/>
        <v/>
      </c>
      <c r="BM197" s="175" t="str">
        <f t="shared" si="38"/>
        <v/>
      </c>
      <c r="BN197" s="175" t="str">
        <f t="shared" si="39"/>
        <v/>
      </c>
      <c r="BO197" s="175" t="str">
        <f t="shared" si="40"/>
        <v/>
      </c>
      <c r="BP197" s="175" t="str">
        <f t="shared" si="41"/>
        <v/>
      </c>
      <c r="BQ197" s="175" t="str">
        <f t="shared" si="42"/>
        <v/>
      </c>
      <c r="BR197" s="175" t="str">
        <f t="shared" si="43"/>
        <v/>
      </c>
      <c r="BS197" s="175" t="str">
        <f t="shared" si="44"/>
        <v/>
      </c>
      <c r="BT197" s="175" t="str">
        <f t="shared" si="45"/>
        <v/>
      </c>
      <c r="BU197" s="175" t="str">
        <f t="shared" si="46"/>
        <v/>
      </c>
      <c r="BV197" s="175" t="str">
        <f t="shared" si="47"/>
        <v/>
      </c>
      <c r="BW197" s="176"/>
    </row>
    <row r="198" spans="1:75">
      <c r="A198" s="162">
        <f>'Statement of Marks'!A200</f>
        <v>195</v>
      </c>
      <c r="B198" s="163" t="str">
        <f>IF('Statement of Marks'!B200="","",'Statement of Marks'!B200)</f>
        <v/>
      </c>
      <c r="C198" s="164" t="str">
        <f>IF('Statement of Marks'!C200="","",'Statement of Marks'!C200)</f>
        <v/>
      </c>
      <c r="D198" s="165" t="str">
        <f>IF('Statement of Marks'!D200="","",'Statement of Marks'!D200)</f>
        <v/>
      </c>
      <c r="E198" s="166" t="str">
        <f>IF('Statement of Marks'!E200="","",'Statement of Marks'!E200)</f>
        <v/>
      </c>
      <c r="F198" s="166" t="str">
        <f>IF('Statement of Marks'!F200="","",'Statement of Marks'!F200)</f>
        <v/>
      </c>
      <c r="G198" s="166" t="str">
        <f>IF('Statement of Marks'!G200="","",'Statement of Marks'!G200)</f>
        <v/>
      </c>
      <c r="H198" s="167" t="str">
        <f>IF('Statement of Marks'!H200="","",'Statement of Marks'!H200)</f>
        <v/>
      </c>
      <c r="I198" s="167" t="str">
        <f>IF('Statement of Marks'!I200="","",'Statement of Marks'!I200)</f>
        <v/>
      </c>
      <c r="J198" s="168" t="str">
        <f>IF('Statement of Marks'!FD200="","",'Statement of Marks'!FD200)</f>
        <v xml:space="preserve"> </v>
      </c>
      <c r="K198" s="485" t="str">
        <f>IF('Statement of Marks'!FE200="","",'Statement of Marks'!FE200)</f>
        <v/>
      </c>
      <c r="L198" s="169" t="str">
        <f>IF('Statement of Marks'!FF200="","",'Statement of Marks'!FF200)</f>
        <v/>
      </c>
      <c r="M198" s="170" t="str">
        <f>IF('Statement of Marks'!FG200="","",'Statement of Marks'!FG200)</f>
        <v/>
      </c>
      <c r="N198" s="171" t="str">
        <f>IF('Statement of Marks'!FH200="","",'Statement of Marks'!FH200)</f>
        <v/>
      </c>
      <c r="O198" s="172" t="str">
        <f>IF('Statement of Marks'!FB200="","",'Statement of Marks'!FB200)</f>
        <v xml:space="preserve">      </v>
      </c>
      <c r="P198" s="173" t="str">
        <f>IF('Statement of Marks'!FI200="","",'Statement of Marks'!FI200)</f>
        <v/>
      </c>
      <c r="BJ198" s="174" t="str">
        <f>'Statement of Marks'!E200</f>
        <v/>
      </c>
      <c r="BK198" s="175" t="str">
        <f t="shared" si="36"/>
        <v/>
      </c>
      <c r="BL198" s="175" t="str">
        <f t="shared" si="37"/>
        <v/>
      </c>
      <c r="BM198" s="175" t="str">
        <f t="shared" si="38"/>
        <v/>
      </c>
      <c r="BN198" s="175" t="str">
        <f t="shared" si="39"/>
        <v/>
      </c>
      <c r="BO198" s="175" t="str">
        <f t="shared" si="40"/>
        <v/>
      </c>
      <c r="BP198" s="175" t="str">
        <f t="shared" si="41"/>
        <v/>
      </c>
      <c r="BQ198" s="175" t="str">
        <f t="shared" si="42"/>
        <v/>
      </c>
      <c r="BR198" s="175" t="str">
        <f t="shared" si="43"/>
        <v/>
      </c>
      <c r="BS198" s="175" t="str">
        <f t="shared" si="44"/>
        <v/>
      </c>
      <c r="BT198" s="175" t="str">
        <f t="shared" si="45"/>
        <v/>
      </c>
      <c r="BU198" s="175" t="str">
        <f t="shared" si="46"/>
        <v/>
      </c>
      <c r="BV198" s="175" t="str">
        <f t="shared" si="47"/>
        <v/>
      </c>
      <c r="BW198" s="176"/>
    </row>
    <row r="199" spans="1:75">
      <c r="A199" s="162">
        <f>'Statement of Marks'!A201</f>
        <v>196</v>
      </c>
      <c r="B199" s="163" t="str">
        <f>IF('Statement of Marks'!B201="","",'Statement of Marks'!B201)</f>
        <v/>
      </c>
      <c r="C199" s="164" t="str">
        <f>IF('Statement of Marks'!C201="","",'Statement of Marks'!C201)</f>
        <v/>
      </c>
      <c r="D199" s="165" t="str">
        <f>IF('Statement of Marks'!D201="","",'Statement of Marks'!D201)</f>
        <v/>
      </c>
      <c r="E199" s="166" t="str">
        <f>IF('Statement of Marks'!E201="","",'Statement of Marks'!E201)</f>
        <v/>
      </c>
      <c r="F199" s="166" t="str">
        <f>IF('Statement of Marks'!F201="","",'Statement of Marks'!F201)</f>
        <v/>
      </c>
      <c r="G199" s="166" t="str">
        <f>IF('Statement of Marks'!G201="","",'Statement of Marks'!G201)</f>
        <v/>
      </c>
      <c r="H199" s="167" t="str">
        <f>IF('Statement of Marks'!H201="","",'Statement of Marks'!H201)</f>
        <v/>
      </c>
      <c r="I199" s="167" t="str">
        <f>IF('Statement of Marks'!I201="","",'Statement of Marks'!I201)</f>
        <v/>
      </c>
      <c r="J199" s="168" t="str">
        <f>IF('Statement of Marks'!FD201="","",'Statement of Marks'!FD201)</f>
        <v xml:space="preserve"> </v>
      </c>
      <c r="K199" s="485" t="str">
        <f>IF('Statement of Marks'!FE201="","",'Statement of Marks'!FE201)</f>
        <v/>
      </c>
      <c r="L199" s="169" t="str">
        <f>IF('Statement of Marks'!FF201="","",'Statement of Marks'!FF201)</f>
        <v/>
      </c>
      <c r="M199" s="170" t="str">
        <f>IF('Statement of Marks'!FG201="","",'Statement of Marks'!FG201)</f>
        <v/>
      </c>
      <c r="N199" s="171" t="str">
        <f>IF('Statement of Marks'!FH201="","",'Statement of Marks'!FH201)</f>
        <v/>
      </c>
      <c r="O199" s="172" t="str">
        <f>IF('Statement of Marks'!FB201="","",'Statement of Marks'!FB201)</f>
        <v xml:space="preserve">      </v>
      </c>
      <c r="P199" s="173" t="str">
        <f>IF('Statement of Marks'!FI201="","",'Statement of Marks'!FI201)</f>
        <v/>
      </c>
      <c r="BJ199" s="174" t="str">
        <f>'Statement of Marks'!E201</f>
        <v/>
      </c>
      <c r="BK199" s="175" t="str">
        <f t="shared" si="36"/>
        <v/>
      </c>
      <c r="BL199" s="175" t="str">
        <f t="shared" si="37"/>
        <v/>
      </c>
      <c r="BM199" s="175" t="str">
        <f t="shared" si="38"/>
        <v/>
      </c>
      <c r="BN199" s="175" t="str">
        <f t="shared" si="39"/>
        <v/>
      </c>
      <c r="BO199" s="175" t="str">
        <f t="shared" si="40"/>
        <v/>
      </c>
      <c r="BP199" s="175" t="str">
        <f t="shared" si="41"/>
        <v/>
      </c>
      <c r="BQ199" s="175" t="str">
        <f t="shared" si="42"/>
        <v/>
      </c>
      <c r="BR199" s="175" t="str">
        <f t="shared" si="43"/>
        <v/>
      </c>
      <c r="BS199" s="175" t="str">
        <f t="shared" si="44"/>
        <v/>
      </c>
      <c r="BT199" s="175" t="str">
        <f t="shared" si="45"/>
        <v/>
      </c>
      <c r="BU199" s="175" t="str">
        <f t="shared" si="46"/>
        <v/>
      </c>
      <c r="BV199" s="175" t="str">
        <f t="shared" si="47"/>
        <v/>
      </c>
      <c r="BW199" s="176"/>
    </row>
    <row r="200" spans="1:75">
      <c r="A200" s="162">
        <f>'Statement of Marks'!A202</f>
        <v>197</v>
      </c>
      <c r="B200" s="163" t="str">
        <f>IF('Statement of Marks'!B202="","",'Statement of Marks'!B202)</f>
        <v/>
      </c>
      <c r="C200" s="164" t="str">
        <f>IF('Statement of Marks'!C202="","",'Statement of Marks'!C202)</f>
        <v/>
      </c>
      <c r="D200" s="165" t="str">
        <f>IF('Statement of Marks'!D202="","",'Statement of Marks'!D202)</f>
        <v/>
      </c>
      <c r="E200" s="166" t="str">
        <f>IF('Statement of Marks'!E202="","",'Statement of Marks'!E202)</f>
        <v/>
      </c>
      <c r="F200" s="166" t="str">
        <f>IF('Statement of Marks'!F202="","",'Statement of Marks'!F202)</f>
        <v/>
      </c>
      <c r="G200" s="166" t="str">
        <f>IF('Statement of Marks'!G202="","",'Statement of Marks'!G202)</f>
        <v/>
      </c>
      <c r="H200" s="167" t="str">
        <f>IF('Statement of Marks'!H202="","",'Statement of Marks'!H202)</f>
        <v/>
      </c>
      <c r="I200" s="167" t="str">
        <f>IF('Statement of Marks'!I202="","",'Statement of Marks'!I202)</f>
        <v/>
      </c>
      <c r="J200" s="168" t="str">
        <f>IF('Statement of Marks'!FD202="","",'Statement of Marks'!FD202)</f>
        <v xml:space="preserve"> </v>
      </c>
      <c r="K200" s="485" t="str">
        <f>IF('Statement of Marks'!FE202="","",'Statement of Marks'!FE202)</f>
        <v/>
      </c>
      <c r="L200" s="169" t="str">
        <f>IF('Statement of Marks'!FF202="","",'Statement of Marks'!FF202)</f>
        <v/>
      </c>
      <c r="M200" s="170" t="str">
        <f>IF('Statement of Marks'!FG202="","",'Statement of Marks'!FG202)</f>
        <v/>
      </c>
      <c r="N200" s="171" t="str">
        <f>IF('Statement of Marks'!FH202="","",'Statement of Marks'!FH202)</f>
        <v/>
      </c>
      <c r="O200" s="172" t="str">
        <f>IF('Statement of Marks'!FB202="","",'Statement of Marks'!FB202)</f>
        <v xml:space="preserve">      </v>
      </c>
      <c r="P200" s="173" t="str">
        <f>IF('Statement of Marks'!FI202="","",'Statement of Marks'!FI202)</f>
        <v/>
      </c>
      <c r="BJ200" s="174" t="str">
        <f>'Statement of Marks'!E202</f>
        <v/>
      </c>
      <c r="BK200" s="175" t="str">
        <f t="shared" si="36"/>
        <v/>
      </c>
      <c r="BL200" s="175" t="str">
        <f t="shared" si="37"/>
        <v/>
      </c>
      <c r="BM200" s="175" t="str">
        <f t="shared" si="38"/>
        <v/>
      </c>
      <c r="BN200" s="175" t="str">
        <f t="shared" si="39"/>
        <v/>
      </c>
      <c r="BO200" s="175" t="str">
        <f t="shared" si="40"/>
        <v/>
      </c>
      <c r="BP200" s="175" t="str">
        <f t="shared" si="41"/>
        <v/>
      </c>
      <c r="BQ200" s="175" t="str">
        <f t="shared" si="42"/>
        <v/>
      </c>
      <c r="BR200" s="175" t="str">
        <f t="shared" si="43"/>
        <v/>
      </c>
      <c r="BS200" s="175" t="str">
        <f t="shared" si="44"/>
        <v/>
      </c>
      <c r="BT200" s="175" t="str">
        <f t="shared" si="45"/>
        <v/>
      </c>
      <c r="BU200" s="175" t="str">
        <f t="shared" si="46"/>
        <v/>
      </c>
      <c r="BV200" s="175" t="str">
        <f t="shared" si="47"/>
        <v/>
      </c>
      <c r="BW200" s="176"/>
    </row>
    <row r="201" spans="1:75">
      <c r="A201" s="162">
        <f>'Statement of Marks'!A203</f>
        <v>198</v>
      </c>
      <c r="B201" s="163" t="str">
        <f>IF('Statement of Marks'!B203="","",'Statement of Marks'!B203)</f>
        <v/>
      </c>
      <c r="C201" s="164" t="str">
        <f>IF('Statement of Marks'!C203="","",'Statement of Marks'!C203)</f>
        <v/>
      </c>
      <c r="D201" s="165" t="str">
        <f>IF('Statement of Marks'!D203="","",'Statement of Marks'!D203)</f>
        <v/>
      </c>
      <c r="E201" s="166" t="str">
        <f>IF('Statement of Marks'!E203="","",'Statement of Marks'!E203)</f>
        <v/>
      </c>
      <c r="F201" s="166" t="str">
        <f>IF('Statement of Marks'!F203="","",'Statement of Marks'!F203)</f>
        <v/>
      </c>
      <c r="G201" s="166" t="str">
        <f>IF('Statement of Marks'!G203="","",'Statement of Marks'!G203)</f>
        <v/>
      </c>
      <c r="H201" s="167" t="str">
        <f>IF('Statement of Marks'!H203="","",'Statement of Marks'!H203)</f>
        <v/>
      </c>
      <c r="I201" s="167" t="str">
        <f>IF('Statement of Marks'!I203="","",'Statement of Marks'!I203)</f>
        <v/>
      </c>
      <c r="J201" s="168" t="str">
        <f>IF('Statement of Marks'!FD203="","",'Statement of Marks'!FD203)</f>
        <v xml:space="preserve"> </v>
      </c>
      <c r="K201" s="485" t="str">
        <f>IF('Statement of Marks'!FE203="","",'Statement of Marks'!FE203)</f>
        <v/>
      </c>
      <c r="L201" s="169" t="str">
        <f>IF('Statement of Marks'!FF203="","",'Statement of Marks'!FF203)</f>
        <v/>
      </c>
      <c r="M201" s="170" t="str">
        <f>IF('Statement of Marks'!FG203="","",'Statement of Marks'!FG203)</f>
        <v/>
      </c>
      <c r="N201" s="171" t="str">
        <f>IF('Statement of Marks'!FH203="","",'Statement of Marks'!FH203)</f>
        <v/>
      </c>
      <c r="O201" s="172" t="str">
        <f>IF('Statement of Marks'!FB203="","",'Statement of Marks'!FB203)</f>
        <v xml:space="preserve">      </v>
      </c>
      <c r="P201" s="173" t="str">
        <f>IF('Statement of Marks'!FI203="","",'Statement of Marks'!FI203)</f>
        <v/>
      </c>
      <c r="BJ201" s="174" t="str">
        <f>'Statement of Marks'!E203</f>
        <v/>
      </c>
      <c r="BK201" s="175" t="str">
        <f t="shared" si="36"/>
        <v/>
      </c>
      <c r="BL201" s="175" t="str">
        <f t="shared" si="37"/>
        <v/>
      </c>
      <c r="BM201" s="175" t="str">
        <f t="shared" si="38"/>
        <v/>
      </c>
      <c r="BN201" s="175" t="str">
        <f t="shared" si="39"/>
        <v/>
      </c>
      <c r="BO201" s="175" t="str">
        <f t="shared" si="40"/>
        <v/>
      </c>
      <c r="BP201" s="175" t="str">
        <f t="shared" si="41"/>
        <v/>
      </c>
      <c r="BQ201" s="175" t="str">
        <f t="shared" si="42"/>
        <v/>
      </c>
      <c r="BR201" s="175" t="str">
        <f t="shared" si="43"/>
        <v/>
      </c>
      <c r="BS201" s="175" t="str">
        <f t="shared" si="44"/>
        <v/>
      </c>
      <c r="BT201" s="175" t="str">
        <f t="shared" si="45"/>
        <v/>
      </c>
      <c r="BU201" s="175" t="str">
        <f t="shared" si="46"/>
        <v/>
      </c>
      <c r="BV201" s="175" t="str">
        <f t="shared" si="47"/>
        <v/>
      </c>
      <c r="BW201" s="176"/>
    </row>
    <row r="202" spans="1:75">
      <c r="A202" s="162">
        <f>'Statement of Marks'!A204</f>
        <v>199</v>
      </c>
      <c r="B202" s="163" t="str">
        <f>IF('Statement of Marks'!B204="","",'Statement of Marks'!B204)</f>
        <v/>
      </c>
      <c r="C202" s="164" t="str">
        <f>IF('Statement of Marks'!C204="","",'Statement of Marks'!C204)</f>
        <v/>
      </c>
      <c r="D202" s="165" t="str">
        <f>IF('Statement of Marks'!D204="","",'Statement of Marks'!D204)</f>
        <v/>
      </c>
      <c r="E202" s="166" t="str">
        <f>IF('Statement of Marks'!E204="","",'Statement of Marks'!E204)</f>
        <v/>
      </c>
      <c r="F202" s="166" t="str">
        <f>IF('Statement of Marks'!F204="","",'Statement of Marks'!F204)</f>
        <v/>
      </c>
      <c r="G202" s="166" t="str">
        <f>IF('Statement of Marks'!G204="","",'Statement of Marks'!G204)</f>
        <v/>
      </c>
      <c r="H202" s="167" t="str">
        <f>IF('Statement of Marks'!H204="","",'Statement of Marks'!H204)</f>
        <v/>
      </c>
      <c r="I202" s="167" t="str">
        <f>IF('Statement of Marks'!I204="","",'Statement of Marks'!I204)</f>
        <v/>
      </c>
      <c r="J202" s="168" t="str">
        <f>IF('Statement of Marks'!FD204="","",'Statement of Marks'!FD204)</f>
        <v xml:space="preserve"> </v>
      </c>
      <c r="K202" s="485" t="str">
        <f>IF('Statement of Marks'!FE204="","",'Statement of Marks'!FE204)</f>
        <v/>
      </c>
      <c r="L202" s="169" t="str">
        <f>IF('Statement of Marks'!FF204="","",'Statement of Marks'!FF204)</f>
        <v/>
      </c>
      <c r="M202" s="170" t="str">
        <f>IF('Statement of Marks'!FG204="","",'Statement of Marks'!FG204)</f>
        <v/>
      </c>
      <c r="N202" s="171" t="str">
        <f>IF('Statement of Marks'!FH204="","",'Statement of Marks'!FH204)</f>
        <v/>
      </c>
      <c r="O202" s="172" t="str">
        <f>IF('Statement of Marks'!FB204="","",'Statement of Marks'!FB204)</f>
        <v xml:space="preserve">      </v>
      </c>
      <c r="P202" s="173" t="str">
        <f>IF('Statement of Marks'!FI204="","",'Statement of Marks'!FI204)</f>
        <v/>
      </c>
      <c r="BJ202" s="174" t="str">
        <f>'Statement of Marks'!E204</f>
        <v/>
      </c>
      <c r="BK202" s="175" t="str">
        <f t="shared" si="36"/>
        <v/>
      </c>
      <c r="BL202" s="175" t="str">
        <f t="shared" si="37"/>
        <v/>
      </c>
      <c r="BM202" s="175" t="str">
        <f t="shared" si="38"/>
        <v/>
      </c>
      <c r="BN202" s="175" t="str">
        <f t="shared" si="39"/>
        <v/>
      </c>
      <c r="BO202" s="175" t="str">
        <f t="shared" si="40"/>
        <v/>
      </c>
      <c r="BP202" s="175" t="str">
        <f t="shared" si="41"/>
        <v/>
      </c>
      <c r="BQ202" s="175" t="str">
        <f t="shared" si="42"/>
        <v/>
      </c>
      <c r="BR202" s="175" t="str">
        <f t="shared" si="43"/>
        <v/>
      </c>
      <c r="BS202" s="175" t="str">
        <f t="shared" si="44"/>
        <v/>
      </c>
      <c r="BT202" s="175" t="str">
        <f t="shared" si="45"/>
        <v/>
      </c>
      <c r="BU202" s="175" t="str">
        <f t="shared" si="46"/>
        <v/>
      </c>
      <c r="BV202" s="175" t="str">
        <f t="shared" si="47"/>
        <v/>
      </c>
      <c r="BW202" s="176"/>
    </row>
    <row r="203" spans="1:75">
      <c r="A203" s="162">
        <f>'Statement of Marks'!A205</f>
        <v>200</v>
      </c>
      <c r="B203" s="163" t="str">
        <f>IF('Statement of Marks'!B205="","",'Statement of Marks'!B205)</f>
        <v/>
      </c>
      <c r="C203" s="164" t="str">
        <f>IF('Statement of Marks'!C205="","",'Statement of Marks'!C205)</f>
        <v/>
      </c>
      <c r="D203" s="165" t="str">
        <f>IF('Statement of Marks'!D205="","",'Statement of Marks'!D205)</f>
        <v/>
      </c>
      <c r="E203" s="166" t="str">
        <f>IF('Statement of Marks'!E205="","",'Statement of Marks'!E205)</f>
        <v/>
      </c>
      <c r="F203" s="166" t="str">
        <f>IF('Statement of Marks'!F205="","",'Statement of Marks'!F205)</f>
        <v/>
      </c>
      <c r="G203" s="166" t="str">
        <f>IF('Statement of Marks'!G205="","",'Statement of Marks'!G205)</f>
        <v/>
      </c>
      <c r="H203" s="167" t="str">
        <f>IF('Statement of Marks'!H205="","",'Statement of Marks'!H205)</f>
        <v/>
      </c>
      <c r="I203" s="167" t="str">
        <f>IF('Statement of Marks'!I205="","",'Statement of Marks'!I205)</f>
        <v/>
      </c>
      <c r="J203" s="168" t="str">
        <f>IF('Statement of Marks'!FD205="","",'Statement of Marks'!FD205)</f>
        <v xml:space="preserve"> </v>
      </c>
      <c r="K203" s="485" t="str">
        <f>IF('Statement of Marks'!FE205="","",'Statement of Marks'!FE205)</f>
        <v/>
      </c>
      <c r="L203" s="169" t="str">
        <f>IF('Statement of Marks'!FF205="","",'Statement of Marks'!FF205)</f>
        <v/>
      </c>
      <c r="M203" s="170" t="str">
        <f>IF('Statement of Marks'!FG205="","",'Statement of Marks'!FG205)</f>
        <v/>
      </c>
      <c r="N203" s="171" t="str">
        <f>IF('Statement of Marks'!FH205="","",'Statement of Marks'!FH205)</f>
        <v/>
      </c>
      <c r="O203" s="172" t="str">
        <f>IF('Statement of Marks'!FB205="","",'Statement of Marks'!FB205)</f>
        <v xml:space="preserve">      </v>
      </c>
      <c r="P203" s="173" t="str">
        <f>IF('Statement of Marks'!FI205="","",'Statement of Marks'!FI205)</f>
        <v/>
      </c>
      <c r="BJ203" s="174" t="str">
        <f>'Statement of Marks'!E205</f>
        <v/>
      </c>
      <c r="BK203" s="175" t="str">
        <f t="shared" si="36"/>
        <v/>
      </c>
      <c r="BL203" s="175" t="str">
        <f t="shared" si="37"/>
        <v/>
      </c>
      <c r="BM203" s="175" t="str">
        <f t="shared" si="38"/>
        <v/>
      </c>
      <c r="BN203" s="175" t="str">
        <f t="shared" si="39"/>
        <v/>
      </c>
      <c r="BO203" s="175" t="str">
        <f t="shared" si="40"/>
        <v/>
      </c>
      <c r="BP203" s="175" t="str">
        <f t="shared" si="41"/>
        <v/>
      </c>
      <c r="BQ203" s="175" t="str">
        <f t="shared" si="42"/>
        <v/>
      </c>
      <c r="BR203" s="175" t="str">
        <f t="shared" si="43"/>
        <v/>
      </c>
      <c r="BS203" s="175" t="str">
        <f t="shared" si="44"/>
        <v/>
      </c>
      <c r="BT203" s="175" t="str">
        <f t="shared" si="45"/>
        <v/>
      </c>
      <c r="BU203" s="175" t="str">
        <f t="shared" si="46"/>
        <v/>
      </c>
      <c r="BV203" s="175" t="str">
        <f t="shared" si="47"/>
        <v/>
      </c>
      <c r="BW203" s="176"/>
    </row>
    <row r="204" spans="1:75">
      <c r="A204" s="162">
        <f>'Statement of Marks'!A206</f>
        <v>201</v>
      </c>
      <c r="B204" s="163" t="str">
        <f>IF('Statement of Marks'!B206="","",'Statement of Marks'!B206)</f>
        <v/>
      </c>
      <c r="C204" s="164" t="str">
        <f>IF('Statement of Marks'!C206="","",'Statement of Marks'!C206)</f>
        <v/>
      </c>
      <c r="D204" s="165" t="str">
        <f>IF('Statement of Marks'!D206="","",'Statement of Marks'!D206)</f>
        <v/>
      </c>
      <c r="E204" s="166" t="str">
        <f>IF('Statement of Marks'!E206="","",'Statement of Marks'!E206)</f>
        <v/>
      </c>
      <c r="F204" s="166" t="str">
        <f>IF('Statement of Marks'!F206="","",'Statement of Marks'!F206)</f>
        <v/>
      </c>
      <c r="G204" s="166" t="str">
        <f>IF('Statement of Marks'!G206="","",'Statement of Marks'!G206)</f>
        <v/>
      </c>
      <c r="H204" s="167" t="str">
        <f>IF('Statement of Marks'!H206="","",'Statement of Marks'!H206)</f>
        <v/>
      </c>
      <c r="I204" s="167" t="str">
        <f>IF('Statement of Marks'!I206="","",'Statement of Marks'!I206)</f>
        <v/>
      </c>
      <c r="J204" s="168" t="str">
        <f>IF('Statement of Marks'!FD206="","",'Statement of Marks'!FD206)</f>
        <v xml:space="preserve"> </v>
      </c>
      <c r="K204" s="485" t="str">
        <f>IF('Statement of Marks'!FE206="","",'Statement of Marks'!FE206)</f>
        <v/>
      </c>
      <c r="L204" s="169" t="str">
        <f>IF('Statement of Marks'!FF206="","",'Statement of Marks'!FF206)</f>
        <v/>
      </c>
      <c r="M204" s="170" t="str">
        <f>IF('Statement of Marks'!FG206="","",'Statement of Marks'!FG206)</f>
        <v/>
      </c>
      <c r="N204" s="171" t="str">
        <f>IF('Statement of Marks'!FH206="","",'Statement of Marks'!FH206)</f>
        <v/>
      </c>
      <c r="O204" s="172" t="str">
        <f>IF('Statement of Marks'!FB206="","",'Statement of Marks'!FB206)</f>
        <v xml:space="preserve">      </v>
      </c>
      <c r="P204" s="173" t="str">
        <f>IF('Statement of Marks'!FI206="","",'Statement of Marks'!FI206)</f>
        <v/>
      </c>
      <c r="BJ204" s="174" t="str">
        <f>'Statement of Marks'!E206</f>
        <v/>
      </c>
      <c r="BK204" s="175" t="str">
        <f t="shared" si="36"/>
        <v/>
      </c>
      <c r="BL204" s="175" t="str">
        <f t="shared" si="37"/>
        <v/>
      </c>
      <c r="BM204" s="175" t="str">
        <f t="shared" si="38"/>
        <v/>
      </c>
      <c r="BN204" s="175" t="str">
        <f t="shared" si="39"/>
        <v/>
      </c>
      <c r="BO204" s="175" t="str">
        <f t="shared" si="40"/>
        <v/>
      </c>
      <c r="BP204" s="175" t="str">
        <f t="shared" si="41"/>
        <v/>
      </c>
      <c r="BQ204" s="175" t="str">
        <f t="shared" si="42"/>
        <v/>
      </c>
      <c r="BR204" s="175" t="str">
        <f t="shared" si="43"/>
        <v/>
      </c>
      <c r="BS204" s="175" t="str">
        <f t="shared" si="44"/>
        <v/>
      </c>
      <c r="BT204" s="175" t="str">
        <f t="shared" si="45"/>
        <v/>
      </c>
      <c r="BU204" s="175" t="str">
        <f t="shared" si="46"/>
        <v/>
      </c>
      <c r="BV204" s="175" t="str">
        <f t="shared" si="47"/>
        <v/>
      </c>
      <c r="BW204" s="176"/>
    </row>
    <row r="205" spans="1:75" ht="16" thickBot="1">
      <c r="A205" s="850"/>
      <c r="B205" s="851"/>
      <c r="C205" s="851"/>
      <c r="D205" s="851"/>
      <c r="E205" s="851"/>
      <c r="F205" s="851"/>
      <c r="G205" s="851"/>
      <c r="H205" s="851"/>
      <c r="I205" s="851"/>
      <c r="J205" s="851"/>
      <c r="K205" s="851"/>
      <c r="L205" s="851"/>
      <c r="M205" s="851"/>
      <c r="N205" s="851"/>
      <c r="O205" s="851"/>
      <c r="P205" s="852"/>
      <c r="BJ205" s="853"/>
      <c r="BK205" s="854"/>
      <c r="BL205" s="854"/>
      <c r="BM205" s="854"/>
      <c r="BN205" s="854"/>
      <c r="BO205" s="854"/>
      <c r="BP205" s="854"/>
      <c r="BQ205" s="854"/>
      <c r="BR205" s="854"/>
      <c r="BS205" s="854"/>
      <c r="BT205" s="854"/>
      <c r="BU205" s="854"/>
      <c r="BV205" s="854"/>
      <c r="BW205" s="855"/>
    </row>
    <row r="206" spans="1:75" ht="21" customHeight="1" thickTop="1">
      <c r="A206" s="178"/>
      <c r="B206" s="179" t="s">
        <v>65</v>
      </c>
      <c r="C206" s="179"/>
      <c r="D206" s="856" t="s">
        <v>234</v>
      </c>
      <c r="E206" s="856"/>
      <c r="F206" s="180" t="s">
        <v>248</v>
      </c>
      <c r="G206" s="180"/>
      <c r="H206" s="857" t="s">
        <v>11</v>
      </c>
      <c r="I206" s="857"/>
      <c r="J206" s="858" t="str">
        <f>'Statement of Marks'!FA209</f>
        <v>Signature of the maker</v>
      </c>
      <c r="K206" s="858"/>
      <c r="L206" s="858"/>
      <c r="M206" s="862"/>
      <c r="N206" s="863"/>
      <c r="O206" s="863"/>
      <c r="P206" s="864"/>
      <c r="BJ206" s="181"/>
      <c r="BK206" s="859" t="str">
        <f>BJ1</f>
        <v>tkfrokj ifj.kke</v>
      </c>
      <c r="BL206" s="859"/>
      <c r="BM206" s="859"/>
      <c r="BN206" s="859"/>
      <c r="BO206" s="859"/>
      <c r="BP206" s="859"/>
      <c r="BQ206" s="859"/>
      <c r="BR206" s="859"/>
      <c r="BS206" s="859"/>
      <c r="BT206" s="859"/>
      <c r="BU206" s="859"/>
      <c r="BV206" s="859"/>
      <c r="BW206" s="860"/>
    </row>
    <row r="207" spans="1:75" ht="21" customHeight="1">
      <c r="A207" s="178"/>
      <c r="B207" s="179" t="s">
        <v>65</v>
      </c>
      <c r="C207" s="179"/>
      <c r="D207" s="856" t="s">
        <v>241</v>
      </c>
      <c r="E207" s="856"/>
      <c r="F207" s="182">
        <f>COUNTA(C4:C204)-COUNTIF(B4:B204,"nso")-COUNTBLANK(C4:C204)</f>
        <v>57</v>
      </c>
      <c r="G207" s="183"/>
      <c r="H207" s="861">
        <f>F207</f>
        <v>57</v>
      </c>
      <c r="I207" s="861"/>
      <c r="J207" s="858"/>
      <c r="K207" s="858"/>
      <c r="L207" s="858"/>
      <c r="M207" s="865"/>
      <c r="N207" s="866"/>
      <c r="O207" s="866"/>
      <c r="P207" s="867"/>
      <c r="BJ207" s="184"/>
      <c r="BK207" s="185" t="str">
        <f t="shared" ref="BK207:BV207" si="48">BK3</f>
        <v>SC BOYS</v>
      </c>
      <c r="BL207" s="185" t="str">
        <f t="shared" si="48"/>
        <v>SC GIRLS</v>
      </c>
      <c r="BM207" s="185" t="str">
        <f t="shared" si="48"/>
        <v>ST BOYS</v>
      </c>
      <c r="BN207" s="185" t="str">
        <f t="shared" si="48"/>
        <v>ST GIRLS</v>
      </c>
      <c r="BO207" s="185" t="str">
        <f t="shared" si="48"/>
        <v>OBC BOYS</v>
      </c>
      <c r="BP207" s="185" t="str">
        <f t="shared" si="48"/>
        <v>OBC GIRLS</v>
      </c>
      <c r="BQ207" s="185" t="str">
        <f t="shared" si="48"/>
        <v>GEN BOYS</v>
      </c>
      <c r="BR207" s="185" t="str">
        <f t="shared" si="48"/>
        <v>GEN GIRLS</v>
      </c>
      <c r="BS207" s="185" t="str">
        <f t="shared" si="48"/>
        <v>MIN BOYS</v>
      </c>
      <c r="BT207" s="185" t="str">
        <f t="shared" si="48"/>
        <v>MIN GIRLS</v>
      </c>
      <c r="BU207" s="185" t="str">
        <f t="shared" si="48"/>
        <v>SBC BOYS</v>
      </c>
      <c r="BV207" s="185" t="str">
        <f t="shared" si="48"/>
        <v>SBC GIRLS</v>
      </c>
      <c r="BW207" s="186" t="s">
        <v>63</v>
      </c>
    </row>
    <row r="208" spans="1:75" ht="18.75" customHeight="1">
      <c r="A208" s="178"/>
      <c r="B208" s="179" t="s">
        <v>65</v>
      </c>
      <c r="C208" s="179"/>
      <c r="D208" s="871" t="s">
        <v>242</v>
      </c>
      <c r="E208" s="871"/>
      <c r="F208" s="187">
        <f>COUNTIF(M4:M204,"I")</f>
        <v>57</v>
      </c>
      <c r="G208" s="187"/>
      <c r="H208" s="861">
        <f t="shared" ref="H208:H212" si="49">F208</f>
        <v>57</v>
      </c>
      <c r="I208" s="861"/>
      <c r="J208" s="858" t="str">
        <f>'Statement of Marks'!FA211</f>
        <v>Signature of the class teacher</v>
      </c>
      <c r="K208" s="858"/>
      <c r="L208" s="858"/>
      <c r="M208" s="865"/>
      <c r="N208" s="866"/>
      <c r="O208" s="866"/>
      <c r="P208" s="867"/>
      <c r="BJ208" s="188" t="str">
        <f>'Teacher &amp; Cat. Wise Result'!A28</f>
        <v>First Division</v>
      </c>
      <c r="BK208" s="189">
        <f t="shared" ref="BK208:BV208" si="50">COUNTIF(BK4:BK204,"I")</f>
        <v>3</v>
      </c>
      <c r="BL208" s="189">
        <f t="shared" si="50"/>
        <v>10</v>
      </c>
      <c r="BM208" s="189">
        <f t="shared" si="50"/>
        <v>0</v>
      </c>
      <c r="BN208" s="189">
        <f t="shared" si="50"/>
        <v>1</v>
      </c>
      <c r="BO208" s="189">
        <f t="shared" si="50"/>
        <v>6</v>
      </c>
      <c r="BP208" s="189">
        <f t="shared" si="50"/>
        <v>6</v>
      </c>
      <c r="BQ208" s="189">
        <f t="shared" si="50"/>
        <v>19</v>
      </c>
      <c r="BR208" s="189">
        <f t="shared" si="50"/>
        <v>12</v>
      </c>
      <c r="BS208" s="189">
        <f t="shared" si="50"/>
        <v>0</v>
      </c>
      <c r="BT208" s="189">
        <f t="shared" si="50"/>
        <v>0</v>
      </c>
      <c r="BU208" s="189">
        <f t="shared" si="50"/>
        <v>0</v>
      </c>
      <c r="BV208" s="189">
        <f t="shared" si="50"/>
        <v>0</v>
      </c>
      <c r="BW208" s="190">
        <f t="shared" ref="BW208:BW211" si="51">SUM(BK208:BV208)</f>
        <v>57</v>
      </c>
    </row>
    <row r="209" spans="1:75" ht="18.5">
      <c r="A209" s="178"/>
      <c r="B209" s="179" t="s">
        <v>65</v>
      </c>
      <c r="C209" s="179"/>
      <c r="D209" s="871" t="s">
        <v>243</v>
      </c>
      <c r="E209" s="871"/>
      <c r="F209" s="191">
        <f>COUNTIF(M4:M204,"II")</f>
        <v>0</v>
      </c>
      <c r="G209" s="191"/>
      <c r="H209" s="861">
        <f t="shared" si="49"/>
        <v>0</v>
      </c>
      <c r="I209" s="861"/>
      <c r="J209" s="858"/>
      <c r="K209" s="858"/>
      <c r="L209" s="858"/>
      <c r="M209" s="865"/>
      <c r="N209" s="866"/>
      <c r="O209" s="866"/>
      <c r="P209" s="867"/>
      <c r="BJ209" s="188" t="str">
        <f>'Teacher &amp; Cat. Wise Result'!A29</f>
        <v>Second Division</v>
      </c>
      <c r="BK209" s="189">
        <f t="shared" ref="BK209:BV209" si="52">COUNTIF(BK4:BK204,"II")</f>
        <v>0</v>
      </c>
      <c r="BL209" s="189">
        <f t="shared" si="52"/>
        <v>0</v>
      </c>
      <c r="BM209" s="189">
        <f t="shared" si="52"/>
        <v>0</v>
      </c>
      <c r="BN209" s="189">
        <f t="shared" si="52"/>
        <v>0</v>
      </c>
      <c r="BO209" s="189">
        <f t="shared" si="52"/>
        <v>0</v>
      </c>
      <c r="BP209" s="189">
        <f t="shared" si="52"/>
        <v>0</v>
      </c>
      <c r="BQ209" s="189">
        <f t="shared" si="52"/>
        <v>0</v>
      </c>
      <c r="BR209" s="189">
        <f t="shared" si="52"/>
        <v>0</v>
      </c>
      <c r="BS209" s="189">
        <f t="shared" si="52"/>
        <v>0</v>
      </c>
      <c r="BT209" s="189">
        <f t="shared" si="52"/>
        <v>0</v>
      </c>
      <c r="BU209" s="189">
        <f t="shared" si="52"/>
        <v>0</v>
      </c>
      <c r="BV209" s="189">
        <f t="shared" si="52"/>
        <v>0</v>
      </c>
      <c r="BW209" s="190">
        <f t="shared" si="51"/>
        <v>0</v>
      </c>
    </row>
    <row r="210" spans="1:75" ht="18.75" customHeight="1">
      <c r="A210" s="178"/>
      <c r="B210" s="179" t="s">
        <v>65</v>
      </c>
      <c r="C210" s="179"/>
      <c r="D210" s="871" t="s">
        <v>244</v>
      </c>
      <c r="E210" s="871"/>
      <c r="F210" s="183">
        <f>COUNTIF(M4:M204,"III")</f>
        <v>0</v>
      </c>
      <c r="G210" s="192"/>
      <c r="H210" s="861">
        <f t="shared" si="49"/>
        <v>0</v>
      </c>
      <c r="I210" s="861"/>
      <c r="J210" s="858" t="str">
        <f>'Statement of Marks'!FA213</f>
        <v>Signature of the checker</v>
      </c>
      <c r="K210" s="858"/>
      <c r="L210" s="858"/>
      <c r="M210" s="865"/>
      <c r="N210" s="866"/>
      <c r="O210" s="866"/>
      <c r="P210" s="867"/>
      <c r="BJ210" s="188" t="str">
        <f>'Teacher &amp; Cat. Wise Result'!A30</f>
        <v>Third Division</v>
      </c>
      <c r="BK210" s="189">
        <f t="shared" ref="BK210:BV210" si="53">COUNTIF(BK4:BK204,"III")</f>
        <v>0</v>
      </c>
      <c r="BL210" s="189">
        <f t="shared" si="53"/>
        <v>0</v>
      </c>
      <c r="BM210" s="189">
        <f t="shared" si="53"/>
        <v>0</v>
      </c>
      <c r="BN210" s="189">
        <f t="shared" si="53"/>
        <v>0</v>
      </c>
      <c r="BO210" s="189">
        <f t="shared" si="53"/>
        <v>0</v>
      </c>
      <c r="BP210" s="189">
        <f t="shared" si="53"/>
        <v>0</v>
      </c>
      <c r="BQ210" s="189">
        <f t="shared" si="53"/>
        <v>0</v>
      </c>
      <c r="BR210" s="189">
        <f t="shared" si="53"/>
        <v>0</v>
      </c>
      <c r="BS210" s="189">
        <f t="shared" si="53"/>
        <v>0</v>
      </c>
      <c r="BT210" s="189">
        <f t="shared" si="53"/>
        <v>0</v>
      </c>
      <c r="BU210" s="189">
        <f t="shared" si="53"/>
        <v>0</v>
      </c>
      <c r="BV210" s="189">
        <f t="shared" si="53"/>
        <v>0</v>
      </c>
      <c r="BW210" s="190">
        <f t="shared" si="51"/>
        <v>0</v>
      </c>
    </row>
    <row r="211" spans="1:75" ht="18.75" customHeight="1">
      <c r="A211" s="178"/>
      <c r="B211" s="179" t="s">
        <v>65</v>
      </c>
      <c r="C211" s="179"/>
      <c r="D211" s="871" t="s">
        <v>245</v>
      </c>
      <c r="E211" s="871"/>
      <c r="F211" s="182">
        <f>COUNTIF(M4:M204,"P")</f>
        <v>0</v>
      </c>
      <c r="G211" s="193"/>
      <c r="H211" s="861">
        <f t="shared" si="49"/>
        <v>0</v>
      </c>
      <c r="I211" s="861"/>
      <c r="J211" s="858"/>
      <c r="K211" s="858"/>
      <c r="L211" s="858"/>
      <c r="M211" s="868"/>
      <c r="N211" s="869"/>
      <c r="O211" s="869"/>
      <c r="P211" s="870"/>
      <c r="BJ211" s="188" t="str">
        <f>'Teacher &amp; Cat. Wise Result'!A31</f>
        <v>Promoted</v>
      </c>
      <c r="BK211" s="189">
        <f t="shared" ref="BK211:BV211" si="54">COUNTIF(BK4:BK204,"P")</f>
        <v>0</v>
      </c>
      <c r="BL211" s="189">
        <f t="shared" si="54"/>
        <v>0</v>
      </c>
      <c r="BM211" s="189">
        <f t="shared" si="54"/>
        <v>0</v>
      </c>
      <c r="BN211" s="189">
        <f t="shared" si="54"/>
        <v>0</v>
      </c>
      <c r="BO211" s="189">
        <f t="shared" si="54"/>
        <v>0</v>
      </c>
      <c r="BP211" s="189">
        <f t="shared" si="54"/>
        <v>0</v>
      </c>
      <c r="BQ211" s="189">
        <f t="shared" si="54"/>
        <v>0</v>
      </c>
      <c r="BR211" s="189">
        <f t="shared" si="54"/>
        <v>0</v>
      </c>
      <c r="BS211" s="189">
        <f t="shared" si="54"/>
        <v>0</v>
      </c>
      <c r="BT211" s="189">
        <f t="shared" si="54"/>
        <v>0</v>
      </c>
      <c r="BU211" s="189">
        <f t="shared" si="54"/>
        <v>0</v>
      </c>
      <c r="BV211" s="189">
        <f t="shared" si="54"/>
        <v>0</v>
      </c>
      <c r="BW211" s="190">
        <f t="shared" si="51"/>
        <v>0</v>
      </c>
    </row>
    <row r="212" spans="1:75" ht="18.75" customHeight="1">
      <c r="A212" s="194"/>
      <c r="B212" s="195" t="s">
        <v>65</v>
      </c>
      <c r="C212" s="195"/>
      <c r="D212" s="856" t="s">
        <v>246</v>
      </c>
      <c r="E212" s="856"/>
      <c r="F212" s="196">
        <f>SUM(F208:F211)</f>
        <v>57</v>
      </c>
      <c r="G212" s="197"/>
      <c r="H212" s="881">
        <f t="shared" si="49"/>
        <v>57</v>
      </c>
      <c r="I212" s="881"/>
      <c r="J212" s="882" t="str">
        <f>'Statement of Marks'!FA215</f>
        <v>Signature of the exam. Incharge</v>
      </c>
      <c r="K212" s="883"/>
      <c r="L212" s="884"/>
      <c r="M212" s="872" t="str">
        <f>'Statement of Marks'!FA219</f>
        <v>Signature of the Head of the Institution</v>
      </c>
      <c r="N212" s="873"/>
      <c r="O212" s="873"/>
      <c r="P212" s="874"/>
      <c r="BJ212" s="188" t="str">
        <f>'Teacher &amp; Cat. Wise Result'!A32</f>
        <v>Total Passed</v>
      </c>
      <c r="BK212" s="189">
        <f>SUM(BK208,BK209,BK210,BK211)</f>
        <v>3</v>
      </c>
      <c r="BL212" s="189">
        <f t="shared" ref="BL212:BV212" si="55">SUM(BL208,BL209,BL210,BL211)</f>
        <v>10</v>
      </c>
      <c r="BM212" s="189">
        <f t="shared" si="55"/>
        <v>0</v>
      </c>
      <c r="BN212" s="189">
        <f t="shared" si="55"/>
        <v>1</v>
      </c>
      <c r="BO212" s="189">
        <f t="shared" si="55"/>
        <v>6</v>
      </c>
      <c r="BP212" s="189">
        <f t="shared" si="55"/>
        <v>6</v>
      </c>
      <c r="BQ212" s="189">
        <f t="shared" si="55"/>
        <v>19</v>
      </c>
      <c r="BR212" s="189">
        <f t="shared" si="55"/>
        <v>12</v>
      </c>
      <c r="BS212" s="189">
        <f t="shared" si="55"/>
        <v>0</v>
      </c>
      <c r="BT212" s="189">
        <f t="shared" si="55"/>
        <v>0</v>
      </c>
      <c r="BU212" s="189">
        <f t="shared" si="55"/>
        <v>0</v>
      </c>
      <c r="BV212" s="189">
        <f t="shared" si="55"/>
        <v>0</v>
      </c>
      <c r="BW212" s="189">
        <f>SUM(BW208,BW209,BW210,BW211)</f>
        <v>57</v>
      </c>
    </row>
    <row r="213" spans="1:75" ht="19.5" customHeight="1" thickBot="1">
      <c r="A213" s="198"/>
      <c r="B213" s="199" t="s">
        <v>65</v>
      </c>
      <c r="C213" s="199"/>
      <c r="D213" s="878" t="s">
        <v>247</v>
      </c>
      <c r="E213" s="879"/>
      <c r="F213" s="200">
        <f>IF(F207=0,"",F212/F207*100)</f>
        <v>100</v>
      </c>
      <c r="G213" s="201"/>
      <c r="H213" s="880">
        <f>SUM(F213,G213)</f>
        <v>100</v>
      </c>
      <c r="I213" s="880"/>
      <c r="J213" s="885"/>
      <c r="K213" s="886"/>
      <c r="L213" s="887"/>
      <c r="M213" s="875"/>
      <c r="N213" s="876"/>
      <c r="O213" s="876"/>
      <c r="P213" s="877"/>
      <c r="BJ213" s="188" t="str">
        <f>'Teacher &amp; Cat. Wise Result'!A33</f>
        <v>Re-Exam</v>
      </c>
      <c r="BK213" s="202">
        <f t="shared" ref="BK213:BV213" si="56">COUNTIF(BK4:BK204,"RE-EXAM.")</f>
        <v>0</v>
      </c>
      <c r="BL213" s="202">
        <f t="shared" si="56"/>
        <v>0</v>
      </c>
      <c r="BM213" s="202">
        <f t="shared" si="56"/>
        <v>0</v>
      </c>
      <c r="BN213" s="202">
        <f t="shared" si="56"/>
        <v>0</v>
      </c>
      <c r="BO213" s="202">
        <f t="shared" si="56"/>
        <v>0</v>
      </c>
      <c r="BP213" s="202">
        <f t="shared" si="56"/>
        <v>0</v>
      </c>
      <c r="BQ213" s="202">
        <f t="shared" si="56"/>
        <v>0</v>
      </c>
      <c r="BR213" s="202">
        <f t="shared" si="56"/>
        <v>0</v>
      </c>
      <c r="BS213" s="202">
        <f t="shared" si="56"/>
        <v>0</v>
      </c>
      <c r="BT213" s="202">
        <f t="shared" si="56"/>
        <v>0</v>
      </c>
      <c r="BU213" s="202">
        <f t="shared" si="56"/>
        <v>0</v>
      </c>
      <c r="BV213" s="202">
        <f t="shared" si="56"/>
        <v>0</v>
      </c>
      <c r="BW213" s="190">
        <f>SUM(BK213:BV213)</f>
        <v>0</v>
      </c>
    </row>
    <row r="214" spans="1:75" ht="19.5" thickTop="1" thickBot="1">
      <c r="A214" s="203"/>
      <c r="B214" s="204"/>
      <c r="C214" s="204"/>
      <c r="D214" s="204"/>
      <c r="E214" s="204"/>
      <c r="F214" s="204"/>
      <c r="G214" s="204"/>
      <c r="H214" s="204"/>
      <c r="I214" s="204"/>
      <c r="J214" s="204"/>
      <c r="K214" s="204"/>
      <c r="L214" s="204"/>
      <c r="M214" s="204"/>
      <c r="N214" s="204"/>
      <c r="O214" s="205"/>
      <c r="P214" s="206"/>
      <c r="BJ214" s="188" t="str">
        <f>'Teacher &amp; Cat. Wise Result'!A34</f>
        <v>No. of students failed</v>
      </c>
      <c r="BK214" s="189">
        <f t="shared" ref="BK214:BV214" si="57">COUNTIF(BK4:BK204,"FAIL")</f>
        <v>0</v>
      </c>
      <c r="BL214" s="189">
        <f t="shared" si="57"/>
        <v>0</v>
      </c>
      <c r="BM214" s="189">
        <f t="shared" si="57"/>
        <v>0</v>
      </c>
      <c r="BN214" s="189">
        <f t="shared" si="57"/>
        <v>0</v>
      </c>
      <c r="BO214" s="189">
        <f t="shared" si="57"/>
        <v>0</v>
      </c>
      <c r="BP214" s="189">
        <f t="shared" si="57"/>
        <v>0</v>
      </c>
      <c r="BQ214" s="189">
        <f t="shared" si="57"/>
        <v>0</v>
      </c>
      <c r="BR214" s="189">
        <f t="shared" si="57"/>
        <v>0</v>
      </c>
      <c r="BS214" s="189">
        <f t="shared" si="57"/>
        <v>0</v>
      </c>
      <c r="BT214" s="189">
        <f t="shared" si="57"/>
        <v>0</v>
      </c>
      <c r="BU214" s="189">
        <f t="shared" si="57"/>
        <v>0</v>
      </c>
      <c r="BV214" s="189">
        <f t="shared" si="57"/>
        <v>0</v>
      </c>
      <c r="BW214" s="190">
        <f t="shared" ref="BW214:BW215" si="58">SUM(BK214:BV214)</f>
        <v>0</v>
      </c>
    </row>
    <row r="215" spans="1:75" ht="19" thickTop="1">
      <c r="BJ215" s="188" t="str">
        <f>'Teacher &amp; Cat. Wise Result'!A35</f>
        <v>No. of students appeared</v>
      </c>
      <c r="BK215" s="157">
        <f>SUM(BK212:BK214)</f>
        <v>3</v>
      </c>
      <c r="BL215" s="157">
        <f t="shared" ref="BL215:BV215" si="59">SUM(BL212:BL214)</f>
        <v>10</v>
      </c>
      <c r="BM215" s="157">
        <f t="shared" si="59"/>
        <v>0</v>
      </c>
      <c r="BN215" s="157">
        <f t="shared" si="59"/>
        <v>1</v>
      </c>
      <c r="BO215" s="157">
        <f t="shared" si="59"/>
        <v>6</v>
      </c>
      <c r="BP215" s="157">
        <f t="shared" si="59"/>
        <v>6</v>
      </c>
      <c r="BQ215" s="157">
        <f t="shared" si="59"/>
        <v>19</v>
      </c>
      <c r="BR215" s="157">
        <f t="shared" si="59"/>
        <v>12</v>
      </c>
      <c r="BS215" s="157">
        <f t="shared" si="59"/>
        <v>0</v>
      </c>
      <c r="BT215" s="157">
        <f t="shared" si="59"/>
        <v>0</v>
      </c>
      <c r="BU215" s="157">
        <f t="shared" si="59"/>
        <v>0</v>
      </c>
      <c r="BV215" s="157">
        <f t="shared" si="59"/>
        <v>0</v>
      </c>
      <c r="BW215" s="190">
        <f t="shared" si="58"/>
        <v>57</v>
      </c>
    </row>
    <row r="216" spans="1:75" ht="18.5" hidden="1">
      <c r="BJ216" s="188" t="str">
        <f>'Teacher &amp; Cat. Wise Result'!A36</f>
        <v>Pass percentage</v>
      </c>
      <c r="BK216" s="157">
        <f>IFERROR(IF(AND(BK212="",BK215=""),"",SUM(BK212/BK215*100)),"")</f>
        <v>100</v>
      </c>
      <c r="BL216" s="157">
        <f t="shared" ref="BL216:BV216" si="60">IFERROR(IF(AND(BL212="",BL215=""),"",SUM(BL212/BL215*100)),"")</f>
        <v>100</v>
      </c>
      <c r="BM216" s="157" t="str">
        <f t="shared" si="60"/>
        <v/>
      </c>
      <c r="BN216" s="157">
        <f t="shared" si="60"/>
        <v>100</v>
      </c>
      <c r="BO216" s="157">
        <f t="shared" si="60"/>
        <v>100</v>
      </c>
      <c r="BP216" s="157">
        <f t="shared" si="60"/>
        <v>100</v>
      </c>
      <c r="BQ216" s="157">
        <f t="shared" si="60"/>
        <v>100</v>
      </c>
      <c r="BR216" s="157">
        <f t="shared" si="60"/>
        <v>100</v>
      </c>
      <c r="BS216" s="157" t="str">
        <f t="shared" si="60"/>
        <v/>
      </c>
      <c r="BT216" s="157" t="str">
        <f t="shared" si="60"/>
        <v/>
      </c>
      <c r="BU216" s="157" t="str">
        <f t="shared" si="60"/>
        <v/>
      </c>
      <c r="BV216" s="157" t="str">
        <f t="shared" si="60"/>
        <v/>
      </c>
      <c r="BW216" s="157">
        <f>IFERROR(IF(AND(BW212="",BW215=""),"",SUM(BW212/BW215*100)),"")</f>
        <v>100</v>
      </c>
    </row>
    <row r="217" spans="1:75" ht="19" hidden="1" thickBot="1">
      <c r="BJ217" s="188" t="str">
        <f>'Teacher &amp; Cat. Wise Result'!A37</f>
        <v>No. of NSO</v>
      </c>
      <c r="BK217" s="209">
        <f t="shared" ref="BK217:BV217" si="61">COUNTIF(BK4:BK204,"NSO")</f>
        <v>0</v>
      </c>
      <c r="BL217" s="209">
        <f t="shared" si="61"/>
        <v>0</v>
      </c>
      <c r="BM217" s="209">
        <f t="shared" si="61"/>
        <v>0</v>
      </c>
      <c r="BN217" s="209">
        <f t="shared" si="61"/>
        <v>0</v>
      </c>
      <c r="BO217" s="209">
        <f t="shared" si="61"/>
        <v>0</v>
      </c>
      <c r="BP217" s="209">
        <f t="shared" si="61"/>
        <v>0</v>
      </c>
      <c r="BQ217" s="209">
        <f t="shared" si="61"/>
        <v>0</v>
      </c>
      <c r="BR217" s="209">
        <f t="shared" si="61"/>
        <v>0</v>
      </c>
      <c r="BS217" s="209">
        <f t="shared" si="61"/>
        <v>0</v>
      </c>
      <c r="BT217" s="209">
        <f t="shared" si="61"/>
        <v>0</v>
      </c>
      <c r="BU217" s="209">
        <f t="shared" si="61"/>
        <v>0</v>
      </c>
      <c r="BV217" s="209">
        <f t="shared" si="61"/>
        <v>0</v>
      </c>
      <c r="BW217" s="210">
        <f>SUM(BK217:BV217)</f>
        <v>0</v>
      </c>
    </row>
    <row r="218" spans="1:75" ht="19" hidden="1" thickTop="1">
      <c r="BJ218" s="188"/>
    </row>
    <row r="219" spans="1:75" ht="18" hidden="1">
      <c r="BJ219" s="211"/>
      <c r="BK219" s="189"/>
      <c r="BL219" s="189"/>
      <c r="BM219" s="189"/>
      <c r="BN219" s="189"/>
      <c r="BO219" s="189"/>
      <c r="BP219" s="189"/>
      <c r="BQ219" s="189"/>
      <c r="BR219" s="189"/>
      <c r="BS219" s="189"/>
      <c r="BT219" s="189"/>
      <c r="BU219" s="189"/>
      <c r="BV219" s="189"/>
      <c r="BW219" s="190"/>
    </row>
    <row r="220" spans="1:75" ht="18" hidden="1">
      <c r="BJ220" s="211"/>
      <c r="BK220" s="212"/>
      <c r="BL220" s="212"/>
      <c r="BM220" s="212"/>
      <c r="BN220" s="212"/>
      <c r="BO220" s="212"/>
      <c r="BP220" s="212"/>
      <c r="BQ220" s="212"/>
      <c r="BR220" s="212"/>
      <c r="BS220" s="212"/>
      <c r="BT220" s="212"/>
      <c r="BU220" s="212"/>
      <c r="BV220" s="212"/>
      <c r="BW220" s="213"/>
    </row>
    <row r="221" spans="1:75" hidden="1"/>
    <row r="222" spans="1:75" hidden="1">
      <c r="BJ222" s="214" t="s">
        <v>66</v>
      </c>
    </row>
    <row r="223" spans="1:75" hidden="1">
      <c r="BJ223" s="214" t="s">
        <v>46</v>
      </c>
    </row>
    <row r="224" spans="1:75" hidden="1">
      <c r="BJ224" s="214" t="s">
        <v>47</v>
      </c>
    </row>
  </sheetData>
  <sheetProtection password="D1A2" sheet="1" objects="1" scenarios="1" formatCells="0" formatColumns="0" formatRows="0"/>
  <mergeCells count="40">
    <mergeCell ref="M212:P213"/>
    <mergeCell ref="D213:E213"/>
    <mergeCell ref="H213:I213"/>
    <mergeCell ref="J210:L211"/>
    <mergeCell ref="D211:E211"/>
    <mergeCell ref="H211:I211"/>
    <mergeCell ref="D212:E212"/>
    <mergeCell ref="H212:I212"/>
    <mergeCell ref="J212:L213"/>
    <mergeCell ref="A205:P205"/>
    <mergeCell ref="BJ205:BW205"/>
    <mergeCell ref="D206:E206"/>
    <mergeCell ref="H206:I206"/>
    <mergeCell ref="J206:L207"/>
    <mergeCell ref="BK206:BW206"/>
    <mergeCell ref="D207:E207"/>
    <mergeCell ref="H207:I207"/>
    <mergeCell ref="M206:P211"/>
    <mergeCell ref="D208:E208"/>
    <mergeCell ref="H208:I208"/>
    <mergeCell ref="J208:L209"/>
    <mergeCell ref="D209:E209"/>
    <mergeCell ref="H209:I209"/>
    <mergeCell ref="D210:E210"/>
    <mergeCell ref="H210:I210"/>
    <mergeCell ref="A1:J1"/>
    <mergeCell ref="K1:P1"/>
    <mergeCell ref="BJ1:BW2"/>
    <mergeCell ref="B2:C2"/>
    <mergeCell ref="D2:D3"/>
    <mergeCell ref="E2:E3"/>
    <mergeCell ref="F2:F3"/>
    <mergeCell ref="G2:G3"/>
    <mergeCell ref="H2:I2"/>
    <mergeCell ref="K2:K3"/>
    <mergeCell ref="P2:P3"/>
    <mergeCell ref="L2:L3"/>
    <mergeCell ref="M2:M3"/>
    <mergeCell ref="N2:N3"/>
    <mergeCell ref="O2:O3"/>
  </mergeCells>
  <conditionalFormatting sqref="BK206:BW207 BW217 BW219 H207:J207 H206:I206 F206 M212 BW208:BW215 J209:J212 H208:I213 C3:C4 B2:B204 A2:A205 N4:P204 A4:I204 K1 A2:B3 B3:C3 I3:I4 D2 H2 J2 BK1:BW204 BJ1:BJ220">
    <cfRule type="cellIs" dxfId="37" priority="36" stopIfTrue="1" operator="equal">
      <formula>0</formula>
    </cfRule>
  </conditionalFormatting>
  <conditionalFormatting sqref="J217:J220 J214 H206:I206 F206 M212 J207:J212 J2">
    <cfRule type="containsText" dxfId="36" priority="35" stopIfTrue="1" operator="containsText" text="iwjd">
      <formula>NOT(ISERROR(SEARCH("iwjd",F2)))</formula>
    </cfRule>
  </conditionalFormatting>
  <conditionalFormatting sqref="J4:K204">
    <cfRule type="containsText" dxfId="35" priority="34" stopIfTrue="1" operator="containsText" text="iwjd">
      <formula>NOT(ISERROR(SEARCH("iwjd",J4)))</formula>
    </cfRule>
  </conditionalFormatting>
  <conditionalFormatting sqref="H2:H204 I3:I204">
    <cfRule type="containsText" dxfId="34" priority="32" stopIfTrue="1" operator="containsText" text="ST">
      <formula>NOT(ISERROR(SEARCH("ST",H2)))</formula>
    </cfRule>
    <cfRule type="containsText" dxfId="33" priority="33" stopIfTrue="1" operator="containsText" text="SC">
      <formula>NOT(ISERROR(SEARCH("SC",H2)))</formula>
    </cfRule>
  </conditionalFormatting>
  <conditionalFormatting sqref="H4:I204">
    <cfRule type="containsText" dxfId="32" priority="29" stopIfTrue="1" operator="containsText" text="OBC">
      <formula>NOT(ISERROR(SEARCH("OBC",H4)))</formula>
    </cfRule>
    <cfRule type="containsText" dxfId="31" priority="30" stopIfTrue="1" operator="containsText" text="GEN">
      <formula>NOT(ISERROR(SEARCH("GEN",H4)))</formula>
    </cfRule>
    <cfRule type="containsText" dxfId="30" priority="31" stopIfTrue="1" operator="containsText" text="SBC">
      <formula>NOT(ISERROR(SEARCH("SBC",H4)))</formula>
    </cfRule>
  </conditionalFormatting>
  <conditionalFormatting sqref="N4:P204 BK4:BW204">
    <cfRule type="containsText" dxfId="29" priority="27" stopIfTrue="1" operator="containsText" text="mRrh.kZ">
      <formula>NOT(ISERROR(SEARCH("mRrh.kZ",N4)))</formula>
    </cfRule>
    <cfRule type="containsText" dxfId="28" priority="28" stopIfTrue="1" operator="containsText" text="vuqRrh.kZ">
      <formula>NOT(ISERROR(SEARCH("vuqRrh.kZ",N4)))</formula>
    </cfRule>
  </conditionalFormatting>
  <conditionalFormatting sqref="BK219:BW220 BK208:BW214 BW214:BW215 BK217:BW217">
    <cfRule type="cellIs" dxfId="27" priority="26" operator="equal">
      <formula>0</formula>
    </cfRule>
  </conditionalFormatting>
  <conditionalFormatting sqref="BK4:BW204">
    <cfRule type="containsText" dxfId="26" priority="22" operator="containsText" text="iwjd">
      <formula>NOT(ISERROR(SEARCH("iwjd",BK4)))</formula>
    </cfRule>
    <cfRule type="containsText" dxfId="25" priority="23" operator="containsText" text="uke i`Fkd">
      <formula>NOT(ISERROR(SEARCH("uke i`Fkd",BK4)))</formula>
    </cfRule>
    <cfRule type="containsText" dxfId="24" priority="24" operator="containsText" text="iqu% ijh{k">
      <formula>NOT(ISERROR(SEARCH("iqu% ijh{k",BK4)))</formula>
    </cfRule>
    <cfRule type="containsText" dxfId="23" priority="25" operator="containsText" text="vuqRrh.kZ">
      <formula>NOT(ISERROR(SEARCH("vuqRrh.kZ",BK4)))</formula>
    </cfRule>
  </conditionalFormatting>
  <conditionalFormatting sqref="J207 M212 J209:J212">
    <cfRule type="cellIs" dxfId="22" priority="21" stopIfTrue="1" operator="equal">
      <formula>0</formula>
    </cfRule>
  </conditionalFormatting>
  <conditionalFormatting sqref="M212 J207:J212">
    <cfRule type="containsText" dxfId="21" priority="20" stopIfTrue="1" operator="containsText" text="iwjd">
      <formula>NOT(ISERROR(SEARCH("iwjd",J207)))</formula>
    </cfRule>
  </conditionalFormatting>
  <conditionalFormatting sqref="J207 J209:J212">
    <cfRule type="cellIs" dxfId="20" priority="19" stopIfTrue="1" operator="equal">
      <formula>0</formula>
    </cfRule>
  </conditionalFormatting>
  <conditionalFormatting sqref="J207:J212">
    <cfRule type="containsText" dxfId="19" priority="18" stopIfTrue="1" operator="containsText" text="iwjd">
      <formula>NOT(ISERROR(SEARCH("iwjd",J207)))</formula>
    </cfRule>
  </conditionalFormatting>
  <conditionalFormatting sqref="M212">
    <cfRule type="cellIs" dxfId="18" priority="17" stopIfTrue="1" operator="equal">
      <formula>0</formula>
    </cfRule>
  </conditionalFormatting>
  <conditionalFormatting sqref="M212">
    <cfRule type="containsText" dxfId="17" priority="16" stopIfTrue="1" operator="containsText" text="iwjd">
      <formula>NOT(ISERROR(SEARCH("iwjd",M212)))</formula>
    </cfRule>
  </conditionalFormatting>
  <conditionalFormatting sqref="H2:H3 I3">
    <cfRule type="containsText" dxfId="16" priority="10" stopIfTrue="1" operator="containsText" text="ST">
      <formula>NOT(ISERROR(SEARCH("ST",H2)))</formula>
    </cfRule>
    <cfRule type="containsText" dxfId="15" priority="11" stopIfTrue="1" operator="containsText" text="SC">
      <formula>NOT(ISERROR(SEARCH("SC",H2)))</formula>
    </cfRule>
  </conditionalFormatting>
  <conditionalFormatting sqref="B4:B204">
    <cfRule type="cellIs" dxfId="14" priority="3" operator="equal">
      <formula>"NSO"</formula>
    </cfRule>
  </conditionalFormatting>
  <conditionalFormatting sqref="I4:I204">
    <cfRule type="cellIs" dxfId="13" priority="1" stopIfTrue="1" operator="equal">
      <formula>"F"</formula>
    </cfRule>
    <cfRule type="cellIs" dxfId="12" priority="2" stopIfTrue="1" operator="equal">
      <formula>"m"</formula>
    </cfRule>
  </conditionalFormatting>
  <pageMargins left="0.7" right="0.45" top="0.5" bottom="0.5" header="0.3" footer="0.3"/>
  <pageSetup paperSize="9" scale="84" fitToHeight="3" orientation="landscape" horizontalDpi="300" verticalDpi="300" r:id="rId1"/>
</worksheet>
</file>

<file path=xl/worksheets/sheet9.xml><?xml version="1.0" encoding="utf-8"?>
<worksheet xmlns="http://schemas.openxmlformats.org/spreadsheetml/2006/main" xmlns:r="http://schemas.openxmlformats.org/officeDocument/2006/relationships">
  <dimension ref="A1:AP23"/>
  <sheetViews>
    <sheetView showGridLines="0" view="pageBreakPreview" zoomScaleSheetLayoutView="100" workbookViewId="0">
      <selection activeCell="O4" sqref="O4:R4"/>
    </sheetView>
  </sheetViews>
  <sheetFormatPr defaultColWidth="9.1796875" defaultRowHeight="14.5"/>
  <cols>
    <col min="1" max="1" width="9.26953125" style="67" customWidth="1"/>
    <col min="2" max="2" width="8.1796875" style="67" customWidth="1"/>
    <col min="3" max="3" width="7.26953125" style="67" customWidth="1"/>
    <col min="4" max="4" width="7.7265625" style="67" customWidth="1"/>
    <col min="5" max="5" width="7.26953125" style="67" customWidth="1"/>
    <col min="6" max="6" width="6.54296875" style="67" customWidth="1"/>
    <col min="7" max="10" width="7.26953125" style="67" customWidth="1"/>
    <col min="11" max="11" width="8.26953125" style="67" customWidth="1"/>
    <col min="12" max="12" width="9" style="67" customWidth="1"/>
    <col min="13" max="13" width="6.453125" style="67" customWidth="1"/>
    <col min="14" max="14" width="3.1796875" style="67" customWidth="1"/>
    <col min="15" max="15" width="7.453125" style="2" customWidth="1"/>
    <col min="16" max="16" width="6.7265625" style="67" customWidth="1"/>
    <col min="17" max="17" width="6.81640625" style="67" customWidth="1"/>
    <col min="18" max="18" width="10.1796875" style="67" customWidth="1"/>
    <col min="19" max="26" width="6.7265625" style="2" customWidth="1"/>
    <col min="27" max="31" width="9.1796875" style="2"/>
    <col min="32" max="32" width="9.1796875" style="2" customWidth="1"/>
    <col min="33" max="42" width="9.1796875" style="2" hidden="1" customWidth="1"/>
    <col min="43" max="43" width="9.1796875" style="2" customWidth="1"/>
    <col min="44" max="16384" width="9.1796875" style="2"/>
  </cols>
  <sheetData>
    <row r="1" spans="1:42" ht="21" customHeight="1" thickBot="1">
      <c r="A1" s="105"/>
      <c r="B1" s="106"/>
      <c r="C1" s="892" t="s">
        <v>256</v>
      </c>
      <c r="D1" s="892"/>
      <c r="E1" s="892"/>
      <c r="F1" s="892"/>
      <c r="G1" s="892"/>
      <c r="H1" s="892"/>
      <c r="I1" s="892"/>
      <c r="J1" s="892"/>
      <c r="K1" s="892"/>
      <c r="L1" s="892"/>
      <c r="M1" s="892"/>
      <c r="N1" s="892"/>
      <c r="O1" s="892"/>
      <c r="P1" s="892"/>
      <c r="Q1" s="106"/>
      <c r="R1" s="107"/>
    </row>
    <row r="2" spans="1:42" ht="18.75" customHeight="1">
      <c r="A2" s="962" t="str">
        <f>IF(AND(O4=""),"",CONCATENATE("School Name :-","  ",'Master sheet'!C8))</f>
        <v>School Name :-  Govt. Sr. Sec. School Inderwara , PALI</v>
      </c>
      <c r="B2" s="963"/>
      <c r="C2" s="963"/>
      <c r="D2" s="963"/>
      <c r="E2" s="963"/>
      <c r="F2" s="963"/>
      <c r="G2" s="963"/>
      <c r="H2" s="963"/>
      <c r="I2" s="963"/>
      <c r="J2" s="963"/>
      <c r="K2" s="963"/>
      <c r="L2" s="963"/>
      <c r="M2" s="963"/>
      <c r="N2" s="963"/>
      <c r="O2" s="963"/>
      <c r="P2" s="963"/>
      <c r="Q2" s="963"/>
      <c r="R2" s="964"/>
      <c r="Y2" s="946" t="s">
        <v>408</v>
      </c>
      <c r="Z2" s="947"/>
      <c r="AA2" s="948"/>
    </row>
    <row r="3" spans="1:42" ht="18.75" customHeight="1">
      <c r="A3" s="955" t="s">
        <v>407</v>
      </c>
      <c r="B3" s="956"/>
      <c r="C3" s="957" t="str">
        <f>IF(AND(O4=""),"",'Marks Entry'!F2)</f>
        <v>2019-20</v>
      </c>
      <c r="D3" s="957"/>
      <c r="E3" s="957"/>
      <c r="F3" s="958" t="s">
        <v>2</v>
      </c>
      <c r="G3" s="956"/>
      <c r="H3" s="923" t="str">
        <f>IF(AND(O4=""),"",'Marks Entry'!G2)</f>
        <v>11'A'</v>
      </c>
      <c r="I3" s="923"/>
      <c r="J3" s="923" t="s">
        <v>257</v>
      </c>
      <c r="K3" s="923"/>
      <c r="L3" s="927" t="str">
        <f>IF(AND(O4=""),"",'Master sheet'!C6)</f>
        <v xml:space="preserve">Arts </v>
      </c>
      <c r="M3" s="928"/>
      <c r="N3" s="929"/>
      <c r="O3" s="926" t="s">
        <v>3</v>
      </c>
      <c r="P3" s="926"/>
      <c r="Q3" s="926"/>
      <c r="R3" s="215" t="str">
        <f>IF(AND(O4=""),"",'Master sheet'!C7)</f>
        <v>A</v>
      </c>
      <c r="Y3" s="949"/>
      <c r="Z3" s="950"/>
      <c r="AA3" s="951"/>
    </row>
    <row r="4" spans="1:42" ht="18.75" customHeight="1">
      <c r="A4" s="911" t="s">
        <v>258</v>
      </c>
      <c r="B4" s="912"/>
      <c r="C4" s="912"/>
      <c r="D4" s="959" t="str">
        <f>IFERROR(VLOOKUP($O$4,'Statement of Marks'!$B$6:'Statement of Marks'!$HA$207,4,0),"")</f>
        <v>DEVENDRA KUMAR SARASWAT</v>
      </c>
      <c r="E4" s="959"/>
      <c r="F4" s="959"/>
      <c r="G4" s="959"/>
      <c r="H4" s="965"/>
      <c r="I4" s="965"/>
      <c r="J4" s="965"/>
      <c r="K4" s="965"/>
      <c r="L4" s="965"/>
      <c r="M4" s="903" t="s">
        <v>159</v>
      </c>
      <c r="N4" s="903"/>
      <c r="O4" s="904">
        <v>1105</v>
      </c>
      <c r="P4" s="904"/>
      <c r="Q4" s="904"/>
      <c r="R4" s="905"/>
      <c r="Y4" s="949"/>
      <c r="Z4" s="950"/>
      <c r="AA4" s="951"/>
    </row>
    <row r="5" spans="1:42" ht="22.5" customHeight="1">
      <c r="A5" s="911" t="s">
        <v>259</v>
      </c>
      <c r="B5" s="912"/>
      <c r="C5" s="912"/>
      <c r="D5" s="959" t="str">
        <f>IFERROR(VLOOKUP($O$4,'Statement of Marks'!$B$6:'Statement of Marks'!$HA$207,5,0),"")</f>
        <v>VISHNU KUMAR SARASWAT</v>
      </c>
      <c r="E5" s="959"/>
      <c r="F5" s="959"/>
      <c r="G5" s="959"/>
      <c r="H5" s="959"/>
      <c r="I5" s="959"/>
      <c r="J5" s="959"/>
      <c r="K5" s="959"/>
      <c r="L5" s="959"/>
      <c r="M5" s="906" t="s">
        <v>254</v>
      </c>
      <c r="N5" s="906"/>
      <c r="O5" s="960">
        <f>IFERROR(VLOOKUP($O$4,'Statement of Marks'!$B$6:'Statement of Marks'!$HA$207,2,0),"")</f>
        <v>6325</v>
      </c>
      <c r="P5" s="960"/>
      <c r="Q5" s="960"/>
      <c r="R5" s="961"/>
      <c r="Y5" s="949"/>
      <c r="Z5" s="950"/>
      <c r="AA5" s="951"/>
    </row>
    <row r="6" spans="1:42" ht="24" customHeight="1">
      <c r="A6" s="911" t="s">
        <v>260</v>
      </c>
      <c r="B6" s="912"/>
      <c r="C6" s="912"/>
      <c r="D6" s="959" t="str">
        <f>IFERROR(VLOOKUP($O$4,'Statement of Marks'!$B$6:'Statement of Marks'!$HA$207,6,0),"")</f>
        <v>LAXMI DEVI</v>
      </c>
      <c r="E6" s="959"/>
      <c r="F6" s="959"/>
      <c r="G6" s="959"/>
      <c r="H6" s="959"/>
      <c r="I6" s="959"/>
      <c r="J6" s="968"/>
      <c r="K6" s="959"/>
      <c r="L6" s="959"/>
      <c r="M6" s="906" t="s">
        <v>261</v>
      </c>
      <c r="N6" s="906"/>
      <c r="O6" s="966">
        <f>IFERROR(VLOOKUP($O$4,'Statement of Marks'!$B$6:'Statement of Marks'!$HA$207,3,0),"")</f>
        <v>38143</v>
      </c>
      <c r="P6" s="966"/>
      <c r="Q6" s="966"/>
      <c r="R6" s="967"/>
      <c r="Y6" s="949"/>
      <c r="Z6" s="950"/>
      <c r="AA6" s="951"/>
    </row>
    <row r="7" spans="1:42" ht="59.25" customHeight="1">
      <c r="A7" s="108" t="s">
        <v>225</v>
      </c>
      <c r="B7" s="109" t="s">
        <v>263</v>
      </c>
      <c r="C7" s="973" t="s">
        <v>264</v>
      </c>
      <c r="D7" s="973" t="s">
        <v>265</v>
      </c>
      <c r="E7" s="973" t="s">
        <v>266</v>
      </c>
      <c r="F7" s="975" t="s">
        <v>267</v>
      </c>
      <c r="G7" s="977" t="s">
        <v>172</v>
      </c>
      <c r="H7" s="110" t="s">
        <v>268</v>
      </c>
      <c r="I7" s="111" t="s">
        <v>269</v>
      </c>
      <c r="J7" s="996" t="s">
        <v>270</v>
      </c>
      <c r="K7" s="979" t="s">
        <v>174</v>
      </c>
      <c r="L7" s="981" t="s">
        <v>169</v>
      </c>
      <c r="M7" s="983" t="s">
        <v>175</v>
      </c>
      <c r="N7" s="984"/>
      <c r="O7" s="910" t="s">
        <v>271</v>
      </c>
      <c r="P7" s="910" t="s">
        <v>272</v>
      </c>
      <c r="Q7" s="913" t="s">
        <v>186</v>
      </c>
      <c r="R7" s="914"/>
      <c r="W7" s="44"/>
      <c r="Y7" s="949"/>
      <c r="Z7" s="950"/>
      <c r="AA7" s="951"/>
    </row>
    <row r="8" spans="1:42" ht="18" customHeight="1">
      <c r="A8" s="992" t="s">
        <v>584</v>
      </c>
      <c r="B8" s="993"/>
      <c r="C8" s="974"/>
      <c r="D8" s="974"/>
      <c r="E8" s="974"/>
      <c r="F8" s="976"/>
      <c r="G8" s="978"/>
      <c r="H8" s="45">
        <v>50</v>
      </c>
      <c r="I8" s="46">
        <v>20</v>
      </c>
      <c r="J8" s="996"/>
      <c r="K8" s="980"/>
      <c r="L8" s="982"/>
      <c r="M8" s="985"/>
      <c r="N8" s="986"/>
      <c r="O8" s="910"/>
      <c r="P8" s="910"/>
      <c r="Q8" s="915"/>
      <c r="R8" s="916"/>
      <c r="W8" s="44"/>
      <c r="Y8" s="949"/>
      <c r="Z8" s="950"/>
      <c r="AA8" s="951"/>
      <c r="AH8" s="313"/>
      <c r="AI8" s="313"/>
      <c r="AJ8" s="313"/>
      <c r="AK8" s="313"/>
      <c r="AL8" s="313"/>
      <c r="AM8" s="313"/>
      <c r="AN8" s="313"/>
      <c r="AO8" s="313"/>
      <c r="AP8" s="313"/>
    </row>
    <row r="9" spans="1:42" ht="17.25" customHeight="1" thickBot="1">
      <c r="A9" s="994"/>
      <c r="B9" s="995"/>
      <c r="C9" s="47">
        <v>10</v>
      </c>
      <c r="D9" s="47">
        <v>10</v>
      </c>
      <c r="E9" s="47">
        <v>10</v>
      </c>
      <c r="F9" s="48">
        <v>30</v>
      </c>
      <c r="G9" s="49">
        <v>20</v>
      </c>
      <c r="H9" s="50">
        <v>70</v>
      </c>
      <c r="I9" s="51">
        <v>0</v>
      </c>
      <c r="J9" s="50">
        <v>70</v>
      </c>
      <c r="K9" s="52">
        <v>50</v>
      </c>
      <c r="L9" s="53">
        <v>30</v>
      </c>
      <c r="M9" s="907">
        <v>100</v>
      </c>
      <c r="N9" s="908"/>
      <c r="O9" s="910"/>
      <c r="P9" s="910"/>
      <c r="Q9" s="917"/>
      <c r="R9" s="918"/>
      <c r="W9" s="44"/>
      <c r="Y9" s="952"/>
      <c r="Z9" s="953"/>
      <c r="AA9" s="954"/>
      <c r="AH9" s="313"/>
      <c r="AI9" s="313"/>
      <c r="AJ9" s="313"/>
      <c r="AK9" s="313"/>
      <c r="AL9" s="313"/>
      <c r="AM9" s="313"/>
      <c r="AN9" s="313"/>
      <c r="AO9" s="313"/>
      <c r="AP9" s="313"/>
    </row>
    <row r="10" spans="1:42" ht="18" customHeight="1">
      <c r="A10" s="921" t="str">
        <f>'Teacher &amp; Cat. Wise Result'!B5</f>
        <v>Com. Hindi</v>
      </c>
      <c r="B10" s="922"/>
      <c r="C10" s="54">
        <f>IFERROR(VLOOKUP($O$4,'Statement of Marks'!$B$6:'Statement of Marks'!$HA$207,9,0),"")</f>
        <v>4</v>
      </c>
      <c r="D10" s="54">
        <f>IFERROR(VLOOKUP($O$4,'Statement of Marks'!$B$6:'Statement of Marks'!$HA$207,10,0),"")</f>
        <v>7</v>
      </c>
      <c r="E10" s="54">
        <f>IFERROR(VLOOKUP($O$4,'Statement of Marks'!$B$6:'Statement of Marks'!$HA$207,11,0),"")</f>
        <v>8</v>
      </c>
      <c r="F10" s="55">
        <f>IFERROR(VLOOKUP($O$4,'Statement of Marks'!$B$6:'Statement of Marks'!$HA$207,12,0),"")</f>
        <v>19</v>
      </c>
      <c r="G10" s="56">
        <f>IFERROR(VLOOKUP($O$4,'Statement of Marks'!$B$6:'Statement of Marks'!$HA$207,13,0),"")</f>
        <v>13</v>
      </c>
      <c r="H10" s="57">
        <f>IFERROR(VLOOKUP($O$4,'Statement of Marks'!$B$6:'Statement of Marks'!$HA$207,14,0),"")</f>
        <v>35</v>
      </c>
      <c r="I10" s="54"/>
      <c r="J10" s="54">
        <f>IF(AND(H10="",I10=""),"",IF(AND(H10="AB",CB103="AB"),"AB",IF(AND(H10="ML",I10="ML"),"RE",SUM(H10,I10))))</f>
        <v>35</v>
      </c>
      <c r="K10" s="56">
        <f>IFERROR(VLOOKUP($O$4,'Statement of Marks'!$B$6:'Statement of Marks'!$HA$207,15,0),"")</f>
        <v>25</v>
      </c>
      <c r="L10" s="58">
        <f>IFERROR(VLOOKUP($O$4,'Statement of Marks'!$B$6:'Statement of Marks'!$HA$207,16,0),"")</f>
        <v>29</v>
      </c>
      <c r="M10" s="909">
        <f>IFERROR(VLOOKUP($O$4,'Statement of Marks'!$B$6:'Statement of Marks'!$HA$207,17,0),"")</f>
        <v>67</v>
      </c>
      <c r="N10" s="909"/>
      <c r="O10" s="332" t="str">
        <f>IFERROR(VLOOKUP($O$4,'Statement of Marks'!$B$6:'Statement of Marks'!$HA$207,22,0),"")</f>
        <v>P</v>
      </c>
      <c r="P10" s="59" t="str">
        <f>IF(M10="","",IF(O10="","",IF(M10&gt;=60%*$M$9,"I",IF(M10&gt;=48%*$M$9,"II",IF(M10&gt;=36%*$M$9,"III","G.P.")))))</f>
        <v>I</v>
      </c>
      <c r="Q10" s="919" t="str">
        <f>IF(AND(M10=""),"",IF(AND(M10&gt;=75%*$M$9),A10,""))</f>
        <v/>
      </c>
      <c r="R10" s="920"/>
      <c r="AH10" s="313">
        <f>IFERROR(VLOOKUP($O$4,'Statement of Marks'!$B$6:'Statement of Marks'!$HA$207,39,0),"")</f>
        <v>1</v>
      </c>
      <c r="AI10" s="313"/>
      <c r="AJ10" s="313">
        <f>IFERROR(VLOOKUP($O$4,'Statement of Marks'!$B$6:'Statement of Marks'!$HA$207,57,0),"")</f>
        <v>2</v>
      </c>
      <c r="AK10" s="313"/>
      <c r="AL10" s="313">
        <f>IFERROR(VLOOKUP($O$4,'Statement of Marks'!$B$6:'Statement of Marks'!$HA$207,75,0),"")</f>
        <v>3</v>
      </c>
      <c r="AM10" s="313"/>
      <c r="AN10" s="313" t="str">
        <f>IFERROR(VLOOKUP($O$4,'Statement of Marks'!$B$6:'Statement of Marks'!$HA$207,93,0),"")</f>
        <v/>
      </c>
      <c r="AO10" s="313"/>
      <c r="AP10" s="313"/>
    </row>
    <row r="11" spans="1:42" ht="18" customHeight="1">
      <c r="A11" s="921" t="str">
        <f>'Teacher &amp; Cat. Wise Result'!B6</f>
        <v>Com. English</v>
      </c>
      <c r="B11" s="922"/>
      <c r="C11" s="54">
        <f>IFERROR(VLOOKUP($O$4,'Statement of Marks'!$B$6:'Statement of Marks'!$HA$207,24,0),"")</f>
        <v>5</v>
      </c>
      <c r="D11" s="54">
        <f>IFERROR(VLOOKUP($O$4,'Statement of Marks'!$B$6:'Statement of Marks'!$HA$207,25,0),"")</f>
        <v>6</v>
      </c>
      <c r="E11" s="54">
        <f>IFERROR(VLOOKUP($O$4,'Statement of Marks'!$B$6:'Statement of Marks'!$HA$207,26,0),"")</f>
        <v>7</v>
      </c>
      <c r="F11" s="55">
        <f>IFERROR(VLOOKUP($O$4,'Statement of Marks'!$B$6:'Statement of Marks'!$HA$207,27,0),"")</f>
        <v>18</v>
      </c>
      <c r="G11" s="56">
        <f>IFERROR(VLOOKUP($O$4,'Statement of Marks'!$B$6:'Statement of Marks'!$HA$207,28,0),"")</f>
        <v>12</v>
      </c>
      <c r="H11" s="54">
        <f>IFERROR(VLOOKUP($O$4,'Statement of Marks'!$B$6:'Statement of Marks'!$HA$207,29,0),"")</f>
        <v>12</v>
      </c>
      <c r="I11" s="54"/>
      <c r="J11" s="54">
        <f>IF(AND(H11="",I11=""),"",IF(AND(H11="AB",CB104="AB"),"AB",IF(AND(H11="ML",I11="ML"),"RE",SUM(H11,I11))))</f>
        <v>12</v>
      </c>
      <c r="K11" s="56">
        <f>IFERROR(VLOOKUP($O$4,'Statement of Marks'!$B$6:'Statement of Marks'!$HA$207,30,0),"")</f>
        <v>9</v>
      </c>
      <c r="L11" s="58">
        <f>IFERROR(VLOOKUP($O$4,'Statement of Marks'!$B$6:'Statement of Marks'!$HA$207,31,0),"")</f>
        <v>29</v>
      </c>
      <c r="M11" s="909">
        <f>IFERROR(VLOOKUP($O$4,'Statement of Marks'!$B$6:'Statement of Marks'!$HA$207,32,0),"")</f>
        <v>50</v>
      </c>
      <c r="N11" s="909"/>
      <c r="O11" s="332" t="str">
        <f>IFERROR(VLOOKUP($O$4,'Statement of Marks'!$B$6:'Statement of Marks'!$HA$207,37,0),"")</f>
        <v>P</v>
      </c>
      <c r="P11" s="59" t="str">
        <f t="shared" ref="P11:P14" si="0">IF(M11="","",IF(O11="","",IF(M11&gt;=60%*$M$9,"I",IF(M11&gt;=48%*$M$9,"II",IF(M11&gt;=36%*$M$9,"III","G.P.")))))</f>
        <v>II</v>
      </c>
      <c r="Q11" s="919" t="str">
        <f t="shared" ref="Q11:Q14" si="1">IF(AND(M11=""),"",IF(AND(M11&gt;=75%*$M$9),A11,""))</f>
        <v/>
      </c>
      <c r="R11" s="920"/>
      <c r="AH11" s="313" t="str">
        <f>'Statement of Marks'!AO1</f>
        <v>GEOGRAPHY</v>
      </c>
      <c r="AI11" s="313"/>
      <c r="AJ11" s="313" t="str">
        <f>'Statement of Marks'!BG1</f>
        <v>POLITICAL SCIENCE</v>
      </c>
      <c r="AK11" s="313"/>
      <c r="AL11" s="313" t="str">
        <f>'Statement of Marks'!BY1</f>
        <v>ECONOMICS</v>
      </c>
      <c r="AM11" s="313"/>
      <c r="AN11" s="313" t="str">
        <f>'Statement of Marks'!CQ1</f>
        <v/>
      </c>
      <c r="AO11" s="313"/>
      <c r="AP11" s="313"/>
    </row>
    <row r="12" spans="1:42" ht="18" customHeight="1">
      <c r="A12" s="924" t="str">
        <f>IF(AH10=1,AH11,IF(AH10=2,AH12,IF(AH10=3,AH13,"")))</f>
        <v>GEOGRAPHY</v>
      </c>
      <c r="B12" s="925"/>
      <c r="C12" s="54">
        <f>IFERROR(VLOOKUP($O$4,'Statement of Marks'!$B$6:'Statement of Marks'!$HA$207,40,0),"")</f>
        <v>9</v>
      </c>
      <c r="D12" s="54">
        <f>IFERROR(VLOOKUP($O$4,'Statement of Marks'!$B$6:'Statement of Marks'!$HA$207,41,0),"")</f>
        <v>8</v>
      </c>
      <c r="E12" s="54">
        <f>IFERROR(VLOOKUP($O$4,'Statement of Marks'!$B$6:'Statement of Marks'!$HA$207,42,0),"")</f>
        <v>8</v>
      </c>
      <c r="F12" s="55">
        <f>IFERROR(VLOOKUP($O$4,'Statement of Marks'!$B$6:'Statement of Marks'!$HA$207,43,0),"")</f>
        <v>25</v>
      </c>
      <c r="G12" s="56">
        <f>IFERROR(VLOOKUP($O$4,'Statement of Marks'!$B$6:'Statement of Marks'!$HA$207,44,0),"")</f>
        <v>17</v>
      </c>
      <c r="H12" s="54">
        <f>IFERROR(VLOOKUP($O$4,'Statement of Marks'!$B$6:'Statement of Marks'!$HA$207,45,0),"")</f>
        <v>13</v>
      </c>
      <c r="I12" s="54">
        <f>IFERROR(VLOOKUP($O$4,'Statement of Marks'!$B$6:'Statement of Marks'!$HA$207,46,0),"")</f>
        <v>12</v>
      </c>
      <c r="J12" s="54">
        <f>IF(AND(H12="",I12=""),"",IF(AND(H12="AB",CB105="AB"),"AB",IF(AND(H12="ML",I12="ML"),"RE",SUM(H12,I12))))</f>
        <v>25</v>
      </c>
      <c r="K12" s="56">
        <f>IFERROR(VLOOKUP($O$4,'Statement of Marks'!$B$6:'Statement of Marks'!$HA$207,48,0),"")</f>
        <v>18</v>
      </c>
      <c r="L12" s="58">
        <f>IFERROR(VLOOKUP($O$4,'Statement of Marks'!$B$6:'Statement of Marks'!$HA$207,49,0),"")</f>
        <v>28</v>
      </c>
      <c r="M12" s="909">
        <f>IFERROR(VLOOKUP($O$4,'Statement of Marks'!$B$6:'Statement of Marks'!$HA$207,50,0),"")</f>
        <v>63</v>
      </c>
      <c r="N12" s="909"/>
      <c r="O12" s="332" t="str">
        <f>IFERROR(VLOOKUP($O$4,'Statement of Marks'!$B$6:'Statement of Marks'!$HA$207,55,0),"")</f>
        <v>P</v>
      </c>
      <c r="P12" s="59" t="str">
        <f t="shared" si="0"/>
        <v>I</v>
      </c>
      <c r="Q12" s="919" t="str">
        <f t="shared" si="1"/>
        <v/>
      </c>
      <c r="R12" s="920"/>
      <c r="AH12" s="313" t="str">
        <f>'Statement of Marks'!AS1</f>
        <v/>
      </c>
      <c r="AI12" s="313"/>
      <c r="AJ12" s="313" t="str">
        <f>'Statement of Marks'!BK1</f>
        <v>HINDI LITERATURE</v>
      </c>
      <c r="AK12" s="313"/>
      <c r="AL12" s="313" t="str">
        <f>'Statement of Marks'!CC1</f>
        <v>HISTORY</v>
      </c>
      <c r="AM12" s="313"/>
      <c r="AN12" s="313" t="str">
        <f>'Statement of Marks'!CU1</f>
        <v/>
      </c>
      <c r="AO12" s="313"/>
      <c r="AP12" s="313"/>
    </row>
    <row r="13" spans="1:42" ht="18" customHeight="1">
      <c r="A13" s="924" t="str">
        <f>IF(AJ10=1,AJ11,IF(AJ10=2,AJ12,IF(AJ10=3,AJ13,"")))</f>
        <v>HINDI LITERATURE</v>
      </c>
      <c r="B13" s="925"/>
      <c r="C13" s="54">
        <f>IFERROR(VLOOKUP($O$4,'Statement of Marks'!$B$6:'Statement of Marks'!$HA$207,58,0),"")</f>
        <v>6</v>
      </c>
      <c r="D13" s="54">
        <f>IFERROR(VLOOKUP($O$4,'Statement of Marks'!$B$6:'Statement of Marks'!$HA$207,59,0),"")</f>
        <v>4</v>
      </c>
      <c r="E13" s="54" t="str">
        <f>IFERROR(VLOOKUP($O$4,'Statement of Marks'!$B$6:'Statement of Marks'!$HA$207,60,0),"")</f>
        <v>AB</v>
      </c>
      <c r="F13" s="55">
        <f>IFERROR(VLOOKUP($O$4,'Statement of Marks'!$B$6:'Statement of Marks'!$HA$207,61,0),"")</f>
        <v>10</v>
      </c>
      <c r="G13" s="56">
        <f>IFERROR(VLOOKUP($O$4,'Statement of Marks'!$B$6:'Statement of Marks'!$HA$207,62,0),"")</f>
        <v>7</v>
      </c>
      <c r="H13" s="54">
        <f>IFERROR(VLOOKUP($O$4,'Statement of Marks'!$B$6:'Statement of Marks'!$HA$207,63,0),"")</f>
        <v>31</v>
      </c>
      <c r="I13" s="54" t="str">
        <f>IFERROR(VLOOKUP($O$4,'Statement of Marks'!$B$6:'Statement of Marks'!$HA$207,64,0),"")</f>
        <v/>
      </c>
      <c r="J13" s="54">
        <f>IF(AND(H13="",I13=""),"",IF(AND(H13="AB",CB106="AB"),"AB",IF(AND(H13="ML",I13="ML"),"RE",SUM(H13,I13))))</f>
        <v>31</v>
      </c>
      <c r="K13" s="56">
        <f>IFERROR(VLOOKUP($O$4,'Statement of Marks'!$B$6:'Statement of Marks'!$HA$207,66,0),"")</f>
        <v>23</v>
      </c>
      <c r="L13" s="58">
        <f>IFERROR(VLOOKUP($O$4,'Statement of Marks'!$B$6:'Statement of Marks'!$HA$207,67,0),"")</f>
        <v>28</v>
      </c>
      <c r="M13" s="909">
        <f>IFERROR(VLOOKUP($O$4,'Statement of Marks'!$B$6:'Statement of Marks'!$HA$207,68,0),"")</f>
        <v>58</v>
      </c>
      <c r="N13" s="909"/>
      <c r="O13" s="332" t="str">
        <f>IFERROR(VLOOKUP($O$4,'Statement of Marks'!$B$6:'Statement of Marks'!$HA$207,73,0),"")</f>
        <v>P</v>
      </c>
      <c r="P13" s="59" t="str">
        <f t="shared" si="0"/>
        <v>II</v>
      </c>
      <c r="Q13" s="919" t="str">
        <f t="shared" si="1"/>
        <v/>
      </c>
      <c r="R13" s="920"/>
      <c r="AH13" s="313" t="str">
        <f>'Statement of Marks'!AW1</f>
        <v/>
      </c>
      <c r="AI13" s="313"/>
      <c r="AJ13" s="313"/>
      <c r="AK13" s="313"/>
      <c r="AL13" s="313" t="str">
        <f>'Statement of Marks'!CG1</f>
        <v>INFORMATION TECHNOLOGY AND PROCESSING 1</v>
      </c>
      <c r="AM13" s="313"/>
      <c r="AN13" s="313" t="str">
        <f>'Statement of Marks'!CY1</f>
        <v/>
      </c>
      <c r="AO13" s="313"/>
      <c r="AP13" s="313"/>
    </row>
    <row r="14" spans="1:42" ht="20.5" customHeight="1">
      <c r="A14" s="924" t="str">
        <f>IF(AL10=1,AL11,IF(AL10=2,AL12,IF(AL10=3,AL13,"")))</f>
        <v>INFORMATION TECHNOLOGY AND PROCESSING 1</v>
      </c>
      <c r="B14" s="925"/>
      <c r="C14" s="54">
        <f>IFERROR(VLOOKUP($O$4,'Statement of Marks'!$B$6:'Statement of Marks'!$HA$207,76,0),"")</f>
        <v>4</v>
      </c>
      <c r="D14" s="54">
        <f>IFERROR(VLOOKUP($O$4,'Statement of Marks'!$B$6:'Statement of Marks'!$HA$207,77,0),"")</f>
        <v>3</v>
      </c>
      <c r="E14" s="54">
        <f>IFERROR(VLOOKUP($O$4,'Statement of Marks'!$B$6:'Statement of Marks'!$HA$207,78,0),"")</f>
        <v>7</v>
      </c>
      <c r="F14" s="55">
        <f>IFERROR(VLOOKUP($O$4,'Statement of Marks'!$B$6:'Statement of Marks'!$HA$207,79,0),"")</f>
        <v>14</v>
      </c>
      <c r="G14" s="56">
        <f>IFERROR(VLOOKUP($O$4,'Statement of Marks'!$B$6:'Statement of Marks'!$HA$207,80,0),"")</f>
        <v>10</v>
      </c>
      <c r="H14" s="54">
        <f>IFERROR(VLOOKUP($O$4,'Statement of Marks'!$B$6:'Statement of Marks'!$HA$207,81,0),"")</f>
        <v>38</v>
      </c>
      <c r="I14" s="54">
        <f>IFERROR(VLOOKUP($O$4,'Statement of Marks'!$B$6:'Statement of Marks'!$HA$207,82,0),"")</f>
        <v>18</v>
      </c>
      <c r="J14" s="54">
        <f>IF(AND(H14="",I14=""),"",IF(AND(H14="AB",CB107="AB"),"AB",IF(AND(H14="ML",I14="ML"),"RE",SUM(H14,I14))))</f>
        <v>56</v>
      </c>
      <c r="K14" s="56">
        <f>IFERROR(VLOOKUP($O$4,'Statement of Marks'!$B$6:'Statement of Marks'!$HA$207,84,0),"")</f>
        <v>40</v>
      </c>
      <c r="L14" s="58">
        <f>IFERROR(VLOOKUP($O$4,'Statement of Marks'!$B$6:'Statement of Marks'!$HA$207,85,0),"")</f>
        <v>28</v>
      </c>
      <c r="M14" s="909">
        <f>IFERROR(VLOOKUP($O$4,'Statement of Marks'!$B$6:'Statement of Marks'!$HA$207,86,0),"")</f>
        <v>78</v>
      </c>
      <c r="N14" s="909"/>
      <c r="O14" s="332" t="str">
        <f>IFERROR(VLOOKUP($O$4,'Statement of Marks'!$B$6:'Statement of Marks'!$HA$207,91,0),"")</f>
        <v>P</v>
      </c>
      <c r="P14" s="59" t="str">
        <f t="shared" si="0"/>
        <v>I</v>
      </c>
      <c r="Q14" s="919" t="str">
        <f t="shared" si="1"/>
        <v>INFORMATION TECHNOLOGY AND PROCESSING 1</v>
      </c>
      <c r="R14" s="920"/>
      <c r="AH14" s="313"/>
      <c r="AI14" s="313"/>
      <c r="AJ14" s="313" t="str">
        <f>'Statement of Marks'!BO1</f>
        <v/>
      </c>
      <c r="AK14" s="313"/>
      <c r="AL14" s="313"/>
      <c r="AM14" s="313"/>
      <c r="AN14" s="313"/>
      <c r="AO14" s="313"/>
      <c r="AP14" s="313"/>
    </row>
    <row r="15" spans="1:42" ht="15.75" customHeight="1">
      <c r="A15" s="987" t="s">
        <v>262</v>
      </c>
      <c r="B15" s="988"/>
      <c r="C15" s="988"/>
      <c r="D15" s="988"/>
      <c r="E15" s="988"/>
      <c r="F15" s="988"/>
      <c r="G15" s="988"/>
      <c r="H15" s="988"/>
      <c r="I15" s="988"/>
      <c r="J15" s="988"/>
      <c r="K15" s="988"/>
      <c r="L15" s="988"/>
      <c r="M15" s="988"/>
      <c r="N15" s="988"/>
      <c r="O15" s="988"/>
      <c r="P15" s="988"/>
      <c r="Q15" s="988"/>
      <c r="R15" s="989"/>
      <c r="AH15" s="313"/>
      <c r="AI15" s="313"/>
      <c r="AJ15" s="313"/>
      <c r="AK15" s="313"/>
      <c r="AL15" s="313"/>
      <c r="AM15" s="313"/>
      <c r="AN15" s="313"/>
      <c r="AO15" s="313"/>
      <c r="AP15" s="313"/>
    </row>
    <row r="16" spans="1:42" ht="21" customHeight="1">
      <c r="A16" s="924" t="str">
        <f>IF(AN10=1,AN11,IF(AN10=2,AN12,IF(AN10=3,AN13,"")))</f>
        <v/>
      </c>
      <c r="B16" s="925"/>
      <c r="C16" s="54" t="str">
        <f>IFERROR(IF(A16="","",VLOOKUP($O$4,'Statement of Marks'!$B$6:'Statement of Marks'!$HA$207,94,0)),"")</f>
        <v/>
      </c>
      <c r="D16" s="54" t="str">
        <f>IFERROR(IF(A16="","",VLOOKUP($O$4,'Statement of Marks'!$B$6:'Statement of Marks'!$HA$207,95,0)),"")</f>
        <v/>
      </c>
      <c r="E16" s="54" t="str">
        <f>IFERROR(IF(A16="","",VLOOKUP($O$4,'Statement of Marks'!$B$6:'Statement of Marks'!$HA$207,96,0)),"")</f>
        <v/>
      </c>
      <c r="F16" s="55" t="str">
        <f>IFERROR(IF(A16="","",VLOOKUP($O$4,'Statement of Marks'!$B$6:'Statement of Marks'!$HA$207,97,0)),"")</f>
        <v/>
      </c>
      <c r="G16" s="56" t="str">
        <f>IFERROR(IF(A16="","",VLOOKUP($O$4,'Statement of Marks'!$B$6:'Statement of Marks'!$HA$207,98,0)),"")</f>
        <v/>
      </c>
      <c r="H16" s="54" t="str">
        <f>IFERROR(IF(A16="","",VLOOKUP($O$4,'Statement of Marks'!$B$6:'Statement of Marks'!$HA$207,99,0)),"")</f>
        <v/>
      </c>
      <c r="I16" s="54" t="str">
        <f>IFERROR(IF(A16="","",VLOOKUP($O$4,'Statement of Marks'!$B$6:'Statement of Marks'!$HA$207,100,0)),"")</f>
        <v/>
      </c>
      <c r="J16" s="54" t="str">
        <f>IF(AND(H16="",I16=""),"",IF(AND(H16="AB",CB107="AB"),"AB",IF(AND(H16="ML",I16="ML"),"RE",SUM(H16,I16))))</f>
        <v/>
      </c>
      <c r="K16" s="56" t="str">
        <f>IFERROR(IF(A16="","",VLOOKUP($O$4,'Statement of Marks'!$B$6:'Statement of Marks'!$HA$207,102,0)),"")</f>
        <v/>
      </c>
      <c r="L16" s="58" t="str">
        <f>IFERROR(IF(A16="","",VLOOKUP($O$4,'Statement of Marks'!$B$6:'Statement of Marks'!$HA$207,103,0)),"")</f>
        <v/>
      </c>
      <c r="M16" s="909" t="str">
        <f>IFERROR(IF(A16="","",VLOOKUP($O$4,'Statement of Marks'!$B$6:'Statement of Marks'!$HA$207,104,0)),"")</f>
        <v/>
      </c>
      <c r="N16" s="909"/>
      <c r="O16" s="333" t="str">
        <f>IFERROR(IF(A16="","",VLOOKUP($O$4,'Statement of Marks'!$B$6:'Statement of Marks'!$HA$207,109,0)),"")</f>
        <v/>
      </c>
      <c r="P16" s="60" t="str">
        <f>IF(M16="","",IF(O16="","",IF(M16&gt;=60%*$M$9,"I",IF(M16&gt;=48%*$M$9,"II",IF(M16&gt;=36%*$M$9,"III","G.P.")))))</f>
        <v/>
      </c>
      <c r="Q16" s="933" t="str">
        <f>IF(AND(M16=""),"",IF(AND(M16&gt;=75%*M9),A16,""))</f>
        <v/>
      </c>
      <c r="R16" s="934"/>
    </row>
    <row r="17" spans="1:23" ht="21.75" customHeight="1">
      <c r="A17" s="940" t="s">
        <v>273</v>
      </c>
      <c r="B17" s="941"/>
      <c r="C17" s="61">
        <f>IF(AND(O4=""),"",IF(AND(C10="",C11="",C12="",C13="",C14="",),"",SUM(C10:C14)))</f>
        <v>28</v>
      </c>
      <c r="D17" s="61">
        <f>IF(AND(O4=""),"",IF(AND(D10="",D11="",D12="",D13="",D14="",),"",SUM(D10:D14)))</f>
        <v>28</v>
      </c>
      <c r="E17" s="61">
        <f>IF(AND(O4=""),"",IF(AND(E10="",E11="",E12="",E13="",E14="",),"",SUM(E10:E14)))</f>
        <v>30</v>
      </c>
      <c r="F17" s="61">
        <f>IF(AND(O4=""),"",IF(AND(F10="",F11="",F12="",F13="",F14="",),"",SUM(F10:F14)))</f>
        <v>86</v>
      </c>
      <c r="G17" s="61">
        <f>IF(AND(O4=""),"",IF(AND(G10="",G11="",G12="",G13="",G14="",),"",SUM(G10:G14)))</f>
        <v>59</v>
      </c>
      <c r="H17" s="61">
        <f>IF(AND(O4=""),"",IF(AND(H10="",H11="",H12="",H13="",H14="",),"",SUM(H10:H14)))</f>
        <v>129</v>
      </c>
      <c r="I17" s="61">
        <f>IF(AND(O4=""),"",IF(AND(I10="",I11="",I12="",I13="",I14="",),"",SUM(I10:I14)))</f>
        <v>30</v>
      </c>
      <c r="J17" s="61">
        <f>IF(AND(O4=""),"",IF(AND(J10="",J11="",J12="",J13="",J14="",),"",SUM(J10:J14)))</f>
        <v>159</v>
      </c>
      <c r="K17" s="61">
        <f>IF(AND(O4=""),"",IF(AND(K10="",K11="",K12="",K13="",K14="",),"",SUM(K10:K14)))</f>
        <v>115</v>
      </c>
      <c r="L17" s="61">
        <f>IF(AND(O4=""),"",IF(AND(L10="",L11="",L12="",L13="",L14="",),"",SUM(L10:L14)))</f>
        <v>142</v>
      </c>
      <c r="M17" s="990">
        <f>IF(AND(M10="",M11="",M12="",M13="",M14=""),"",SUM(M10:M14))</f>
        <v>316</v>
      </c>
      <c r="N17" s="991"/>
      <c r="O17" s="930" t="s">
        <v>278</v>
      </c>
      <c r="P17" s="931"/>
      <c r="Q17" s="931"/>
      <c r="R17" s="932"/>
    </row>
    <row r="18" spans="1:23" ht="24" customHeight="1">
      <c r="A18" s="938" t="s">
        <v>274</v>
      </c>
      <c r="B18" s="939"/>
      <c r="C18" s="62">
        <f>IF(C17="","",50-(COUNTIF(C10:C14,"NA")*10+COUNTIF(C10:C14,"ML")*10))</f>
        <v>50</v>
      </c>
      <c r="D18" s="62">
        <f>IF(D17="","",50-(COUNTIF(D10:D14,"NA")*10+COUNTIF(D10:D14,"ML")*10))</f>
        <v>50</v>
      </c>
      <c r="E18" s="62">
        <f>IF(E17="","",50-(COUNTIF(E10:E14,"NA")*10+COUNTIF(E10:E14,"ML")*10))</f>
        <v>50</v>
      </c>
      <c r="F18" s="62">
        <f>IF(F17="","",SUM(C18:E18))</f>
        <v>150</v>
      </c>
      <c r="G18" s="331">
        <f>IF(G17="","",ROUND(CEILING((SUM(F18) * 20 / 30),1), 0))</f>
        <v>100</v>
      </c>
      <c r="H18" s="62">
        <f>IF(H17="","",350-(COUNT(I10:I14)*20+COUNTIF(H10:H14,"NA")*70+COUNTIF(H10:H14,"ML")*70))</f>
        <v>310</v>
      </c>
      <c r="I18" s="62">
        <f>IF(I17="","",COUNT(I10:I14)*20-(COUNTIF(I10:I14,"NA")*20+COUNTIF(I10:I14,"ML")*20))</f>
        <v>40</v>
      </c>
      <c r="J18" s="62">
        <f>IF(J17="","",COUNT(J10:J14)*70-(COUNTIF(J10:J14,"NA")*70+COUNTIF(J10:J14,"ML")*70))</f>
        <v>350</v>
      </c>
      <c r="K18" s="331">
        <f>IF(K17="","",ROUND(CEILING((SUM(J18) * 50 / 70),1), 0))</f>
        <v>250</v>
      </c>
      <c r="L18" s="62">
        <f>IF(L17="","",COUNT(L10:L14)*30-(COUNTIF(L10:L14,"NA")*30+COUNTIF(L10:L14,"ML")*30))</f>
        <v>150</v>
      </c>
      <c r="M18" s="893">
        <f>IF(M17="","",SUM(G18,K18,L18))</f>
        <v>500</v>
      </c>
      <c r="N18" s="894"/>
      <c r="O18" s="969" t="str">
        <f>IF(AND(M20=""),"","Promoted to Class 12th")</f>
        <v>Promoted to Class 12th</v>
      </c>
      <c r="P18" s="970"/>
      <c r="Q18" s="970"/>
      <c r="R18" s="971"/>
      <c r="W18" s="63"/>
    </row>
    <row r="19" spans="1:23" ht="25.5" customHeight="1">
      <c r="A19" s="942" t="s">
        <v>203</v>
      </c>
      <c r="B19" s="943"/>
      <c r="C19" s="86">
        <f>IFERROR(IF(C18="","",C17/C18*100),"")</f>
        <v>56.000000000000007</v>
      </c>
      <c r="D19" s="86">
        <f t="shared" ref="D19:E19" si="2">IFERROR(IF(D18="","",D17/D18*100),"")</f>
        <v>56.000000000000007</v>
      </c>
      <c r="E19" s="86">
        <f t="shared" si="2"/>
        <v>60</v>
      </c>
      <c r="F19" s="65">
        <f>IFERROR(IF(F18="","",F17/F18*100),"")</f>
        <v>57.333333333333336</v>
      </c>
      <c r="G19" s="65">
        <f>IFERROR(IF(G18="","",G17/G18*100),"")</f>
        <v>59</v>
      </c>
      <c r="H19" s="64">
        <f>IFERROR(IF(H18="","",H17/H18*100),"")</f>
        <v>41.612903225806456</v>
      </c>
      <c r="I19" s="65">
        <f>IFERROR(IF(I18="","",I17/I18*100),"")</f>
        <v>75</v>
      </c>
      <c r="J19" s="65">
        <f t="shared" ref="J19" si="3">IFERROR(IF(J18="","",J17/J18*100),"")</f>
        <v>45.428571428571431</v>
      </c>
      <c r="K19" s="65">
        <f>IFERROR(IF(K18="","",K17/K18*100),"")</f>
        <v>46</v>
      </c>
      <c r="L19" s="65">
        <f>IFERROR(IF(L18="","",L17/L18*100),"")</f>
        <v>94.666666666666671</v>
      </c>
      <c r="M19" s="897">
        <f>IFERROR(IF(M18="","",M17/M18*100),"")</f>
        <v>63.2</v>
      </c>
      <c r="N19" s="898"/>
      <c r="O19" s="972" t="str">
        <f>'Statement of Marks'!DU2</f>
        <v>JEEVAN KAUSHAL</v>
      </c>
      <c r="P19" s="972"/>
      <c r="Q19" s="972"/>
      <c r="R19" s="66">
        <f>IFERROR(VLOOKUP($O$4,'Statement of Marks'!$B$6:'Statement of Marks'!$HA$207,127,0),"")</f>
        <v>93</v>
      </c>
      <c r="W19" s="63"/>
    </row>
    <row r="20" spans="1:23" ht="21" customHeight="1">
      <c r="A20" s="944" t="s">
        <v>275</v>
      </c>
      <c r="B20" s="944"/>
      <c r="C20" s="944"/>
      <c r="D20" s="945">
        <f>IF(AND(O4=""),"",IF('Master sheet'!C12="","",'Master sheet'!C12))</f>
        <v>43931</v>
      </c>
      <c r="E20" s="945"/>
      <c r="F20" s="1009" t="s">
        <v>138</v>
      </c>
      <c r="G20" s="1009"/>
      <c r="H20" s="88">
        <f>IFERROR(VLOOKUP($O$4,'Student DATA Entry'!A3:'Student DATA Entry'!J102,9,0),"")</f>
        <v>370</v>
      </c>
      <c r="I20" s="996" t="s">
        <v>139</v>
      </c>
      <c r="J20" s="996"/>
      <c r="K20" s="87">
        <f>IFERROR(VLOOKUP($O$4,'Student DATA Entry'!A3:'Student DATA Entry'!J102,10,0),"")</f>
        <v>280</v>
      </c>
      <c r="L20" s="112" t="s">
        <v>276</v>
      </c>
      <c r="M20" s="89" t="str">
        <f>IFERROR(VLOOKUP($O$4,'Statement of Marks'!$B$6:'Statement of Marks'!$HA$207,162,0),"")</f>
        <v>I</v>
      </c>
      <c r="N20" s="899" t="s">
        <v>277</v>
      </c>
      <c r="O20" s="900"/>
      <c r="P20" s="900"/>
      <c r="Q20" s="901">
        <f>IFERROR(VLOOKUP($O$4,'Statement of Marks'!$B$6:'Statement of Marks'!$HA$207,163,0),"")</f>
        <v>4.0000000000000293</v>
      </c>
      <c r="R20" s="902"/>
      <c r="V20" s="44"/>
      <c r="W20" s="63"/>
    </row>
    <row r="21" spans="1:23" ht="32.25" customHeight="1">
      <c r="A21" s="935" t="s">
        <v>209</v>
      </c>
      <c r="B21" s="910"/>
      <c r="C21" s="910"/>
      <c r="D21" s="910"/>
      <c r="E21" s="999" t="str">
        <f>IF(AND(O4=""),"",CONCATENATE("( ",'Master sheet'!C15," )"))</f>
        <v>(  )</v>
      </c>
      <c r="F21" s="1000"/>
      <c r="G21" s="1000"/>
      <c r="H21" s="1001"/>
      <c r="I21" s="1002"/>
      <c r="J21" s="910" t="s">
        <v>210</v>
      </c>
      <c r="K21" s="910"/>
      <c r="L21" s="910"/>
      <c r="M21" s="910"/>
      <c r="N21" s="895" t="str">
        <f>IF(AND(O4=""),"",CONCATENATE("( ",'Master sheet'!C19," )"))</f>
        <v>(  )</v>
      </c>
      <c r="O21" s="895"/>
      <c r="P21" s="895"/>
      <c r="Q21" s="895"/>
      <c r="R21" s="896"/>
      <c r="W21" s="63"/>
    </row>
    <row r="22" spans="1:23" ht="23.25" customHeight="1">
      <c r="A22" s="935" t="s">
        <v>211</v>
      </c>
      <c r="B22" s="910"/>
      <c r="C22" s="910"/>
      <c r="D22" s="910"/>
      <c r="E22" s="1003" t="str">
        <f>IF(AND(O4=""),"",CONCATENATE("( ",'Master sheet'!C18," )"))</f>
        <v>(  )</v>
      </c>
      <c r="F22" s="1004"/>
      <c r="G22" s="1004"/>
      <c r="H22" s="1004"/>
      <c r="I22" s="1005"/>
      <c r="J22" s="997" t="s">
        <v>212</v>
      </c>
      <c r="K22" s="997"/>
      <c r="L22" s="997"/>
      <c r="M22" s="997"/>
      <c r="N22" s="888" t="str">
        <f>IF(AND(O4=""),"",CONCATENATE("( ",'Master sheet'!C16," )"))</f>
        <v>(  )</v>
      </c>
      <c r="O22" s="888"/>
      <c r="P22" s="888"/>
      <c r="Q22" s="888"/>
      <c r="R22" s="889"/>
    </row>
    <row r="23" spans="1:23" ht="16.5" customHeight="1" thickBot="1">
      <c r="A23" s="936"/>
      <c r="B23" s="937"/>
      <c r="C23" s="937"/>
      <c r="D23" s="937"/>
      <c r="E23" s="1006"/>
      <c r="F23" s="1007"/>
      <c r="G23" s="1007"/>
      <c r="H23" s="1007"/>
      <c r="I23" s="1008"/>
      <c r="J23" s="998"/>
      <c r="K23" s="998"/>
      <c r="L23" s="998"/>
      <c r="M23" s="998"/>
      <c r="N23" s="890"/>
      <c r="O23" s="890"/>
      <c r="P23" s="890"/>
      <c r="Q23" s="890"/>
      <c r="R23" s="891"/>
    </row>
  </sheetData>
  <sheetProtection password="B2CE" sheet="1" objects="1" scenarios="1" formatCells="0" formatColumns="0" formatRows="0"/>
  <mergeCells count="78">
    <mergeCell ref="J22:M23"/>
    <mergeCell ref="J21:M21"/>
    <mergeCell ref="E21:I21"/>
    <mergeCell ref="E22:I23"/>
    <mergeCell ref="I20:J20"/>
    <mergeCell ref="F20:G20"/>
    <mergeCell ref="O18:R18"/>
    <mergeCell ref="O19:Q19"/>
    <mergeCell ref="C7:C8"/>
    <mergeCell ref="D7:D8"/>
    <mergeCell ref="E7:E8"/>
    <mergeCell ref="F7:F8"/>
    <mergeCell ref="G7:G8"/>
    <mergeCell ref="K7:K8"/>
    <mergeCell ref="L7:L8"/>
    <mergeCell ref="M7:N8"/>
    <mergeCell ref="A15:R15"/>
    <mergeCell ref="A16:B16"/>
    <mergeCell ref="M16:N16"/>
    <mergeCell ref="M17:N17"/>
    <mergeCell ref="A8:B9"/>
    <mergeCell ref="J7:J8"/>
    <mergeCell ref="Y2:AA9"/>
    <mergeCell ref="A3:B3"/>
    <mergeCell ref="C3:E3"/>
    <mergeCell ref="F3:G3"/>
    <mergeCell ref="A4:C4"/>
    <mergeCell ref="A5:C5"/>
    <mergeCell ref="D5:L5"/>
    <mergeCell ref="M5:N5"/>
    <mergeCell ref="O5:R5"/>
    <mergeCell ref="A2:R2"/>
    <mergeCell ref="D4:L4"/>
    <mergeCell ref="H3:I3"/>
    <mergeCell ref="P7:P9"/>
    <mergeCell ref="O6:R6"/>
    <mergeCell ref="D6:L6"/>
    <mergeCell ref="A21:D21"/>
    <mergeCell ref="A22:D23"/>
    <mergeCell ref="A18:B18"/>
    <mergeCell ref="A17:B17"/>
    <mergeCell ref="A19:B19"/>
    <mergeCell ref="A20:C20"/>
    <mergeCell ref="D20:E20"/>
    <mergeCell ref="A13:B13"/>
    <mergeCell ref="A14:B14"/>
    <mergeCell ref="O17:R17"/>
    <mergeCell ref="M11:N11"/>
    <mergeCell ref="M12:N12"/>
    <mergeCell ref="M13:N13"/>
    <mergeCell ref="M14:N14"/>
    <mergeCell ref="Q14:R14"/>
    <mergeCell ref="Q16:R16"/>
    <mergeCell ref="Q13:R13"/>
    <mergeCell ref="A10:B10"/>
    <mergeCell ref="A11:B11"/>
    <mergeCell ref="J3:K3"/>
    <mergeCell ref="A12:B12"/>
    <mergeCell ref="O3:Q3"/>
    <mergeCell ref="L3:N3"/>
    <mergeCell ref="Q11:R11"/>
    <mergeCell ref="Q12:R12"/>
    <mergeCell ref="N22:R23"/>
    <mergeCell ref="C1:P1"/>
    <mergeCell ref="M18:N18"/>
    <mergeCell ref="N21:R21"/>
    <mergeCell ref="M19:N19"/>
    <mergeCell ref="N20:P20"/>
    <mergeCell ref="Q20:R20"/>
    <mergeCell ref="M4:N4"/>
    <mergeCell ref="O4:R4"/>
    <mergeCell ref="M6:N6"/>
    <mergeCell ref="M9:N9"/>
    <mergeCell ref="M10:N10"/>
    <mergeCell ref="O7:O9"/>
    <mergeCell ref="A6:C6"/>
    <mergeCell ref="Q7:R9"/>
    <mergeCell ref="Q10:R10"/>
  </mergeCells>
  <conditionalFormatting sqref="A3:B3">
    <cfRule type="expression" dxfId="11" priority="6">
      <formula>ISERROR(A3)</formula>
    </cfRule>
  </conditionalFormatting>
  <conditionalFormatting sqref="F3:G3">
    <cfRule type="expression" dxfId="10" priority="5">
      <formula>ISERROR(F3)</formula>
    </cfRule>
  </conditionalFormatting>
  <conditionalFormatting sqref="A4:A6">
    <cfRule type="expression" dxfId="9" priority="4">
      <formula>ISERROR(A4)</formula>
    </cfRule>
  </conditionalFormatting>
  <conditionalFormatting sqref="M4:N6">
    <cfRule type="expression" dxfId="8" priority="3">
      <formula>ISERROR(M4)</formula>
    </cfRule>
  </conditionalFormatting>
  <conditionalFormatting sqref="A7:B7">
    <cfRule type="expression" dxfId="7" priority="2">
      <formula>ISERROR(A7)</formula>
    </cfRule>
  </conditionalFormatting>
  <conditionalFormatting sqref="A17:B19">
    <cfRule type="expression" dxfId="6" priority="1">
      <formula>ISERROR(A17)</formula>
    </cfRule>
  </conditionalFormatting>
  <dataValidations count="1">
    <dataValidation type="whole" allowBlank="1" showInputMessage="1" showErrorMessage="1" sqref="O4:R4">
      <formula1>1</formula1>
      <formula2>20000</formula2>
    </dataValidation>
  </dataValidations>
  <pageMargins left="0.7" right="0.5" top="0.5" bottom="0.5" header="0.3" footer="0.3"/>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vt:lpstr>
      <vt:lpstr>Master sheet</vt:lpstr>
      <vt:lpstr>SD DATA Paste</vt:lpstr>
      <vt:lpstr>Student DATA Entry</vt:lpstr>
      <vt:lpstr>Marks Entry</vt:lpstr>
      <vt:lpstr>Statement of Marks</vt:lpstr>
      <vt:lpstr>Teacher &amp; Cat. Wise Result</vt:lpstr>
      <vt:lpstr>Result Aggregate</vt:lpstr>
      <vt:lpstr>MARKSHEET in Eng</vt:lpstr>
      <vt:lpstr>MARKSHEET in Hindi</vt:lpstr>
      <vt:lpstr>Certificate</vt:lpstr>
      <vt:lpstr>CODE</vt:lpstr>
      <vt:lpstr>DANCE_KATTHAK</vt:lpstr>
      <vt:lpstr>OPS</vt:lpstr>
      <vt:lpstr>P</vt:lpstr>
      <vt:lpstr>Certificate!Print_Area</vt:lpstr>
      <vt:lpstr>'MARKSHEET in Eng'!Print_Area</vt:lpstr>
      <vt:lpstr>'MARKSHEET in Hindi'!Print_Area</vt:lpstr>
      <vt:lpstr>'Result Aggregate'!Print_Area</vt:lpstr>
      <vt:lpstr>'Statement of Marks'!Print_Area</vt:lpstr>
      <vt:lpstr>SP</vt:lpstr>
      <vt:lpstr>T</vt:lpstr>
      <vt:lpstr>VC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2020-07-09T15:38:54Z</dcterms:modified>
</cp:coreProperties>
</file>